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5FD8127-5D8F-43A7-83B3-85FE2B911C07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Informações" sheetId="1" r:id="rId1"/>
    <sheet name="Seguro" sheetId="2" r:id="rId2"/>
    <sheet name="Uniformes" sheetId="3" r:id="rId3"/>
    <sheet name="Materiais" sheetId="4" r:id="rId4"/>
    <sheet name="EPIs" sheetId="5" r:id="rId5"/>
    <sheet name="Equipamentos" sheetId="6" r:id="rId6"/>
    <sheet name="CDSA-Aux. Administrativo D-44h" sheetId="7" r:id="rId7"/>
    <sheet name="CDSA-Aux de Serv. Gerais D-44h" sheetId="8" r:id="rId8"/>
    <sheet name="CDSA-Aux. Operacional D-44h" sheetId="9" r:id="rId9"/>
    <sheet name="CDSA-Copeiro D-44h" sheetId="10" r:id="rId10"/>
    <sheet name="CDSA-Eletricista D-44h" sheetId="11" r:id="rId11"/>
    <sheet name="CDSA-Encarregado D-44h" sheetId="12" r:id="rId12"/>
    <sheet name="CDSA-Jardineiro D-44h" sheetId="13" r:id="rId13"/>
    <sheet name="CDSA-Marceneiro D-44h" sheetId="14" r:id="rId14"/>
    <sheet name=" CDSA- Téc. Operacional D-44h" sheetId="15" r:id="rId15"/>
    <sheet name="CDSA-Pedreiro D-44h" sheetId="16" r:id="rId16"/>
    <sheet name="CSDA-Pintor D-44h" sheetId="17" r:id="rId17"/>
    <sheet name=" CDSA-Téc. Manutenção D-44h" sheetId="18" r:id="rId18"/>
    <sheet name="CDSA-Téc Man. Predial D-44h" sheetId="19" r:id="rId19"/>
    <sheet name="CDSA-Telefonista D-30h" sheetId="20" r:id="rId20"/>
    <sheet name="CDSA-Trab Campo e Agropec D-44h" sheetId="21" r:id="rId21"/>
    <sheet name="CDSA-Trab Campo e Agrop D-12x36" sheetId="22" r:id="rId22"/>
    <sheet name="Planilha Resumo" sheetId="23" r:id="rId23"/>
  </sheets>
  <definedNames>
    <definedName name="_xlnm._FilterDatabase" localSheetId="14" hidden="1">' CDSA- Téc. Operacional D-44h'!$D$88:$E$109</definedName>
    <definedName name="_xlnm.Print_Area" localSheetId="14">' CDSA- Téc. Operacional D-44h'!$A$1:$N$147</definedName>
    <definedName name="_xlnm.Print_Area" localSheetId="17">' CDSA-Téc. Manutenção D-44h'!$A$1:$E$147</definedName>
    <definedName name="_xlnm.Print_Area" localSheetId="7">'CDSA-Aux de Serv. Gerais D-44h'!$A$1:$N$148</definedName>
    <definedName name="_xlnm.Print_Area" localSheetId="6">'CDSA-Aux. Administrativo D-44h'!$A$1:$E$148</definedName>
    <definedName name="_xlnm.Print_Area" localSheetId="8">'CDSA-Aux. Operacional D-44h'!$A$1:$N$148</definedName>
    <definedName name="_xlnm.Print_Area" localSheetId="9">'CDSA-Copeiro D-44h'!$A$1:$N$147</definedName>
    <definedName name="_xlnm.Print_Area" localSheetId="10">'CDSA-Eletricista D-44h'!$A$1:$M$147</definedName>
    <definedName name="_xlnm.Print_Area" localSheetId="11">'CDSA-Encarregado D-44h'!$A$1:$F$148</definedName>
    <definedName name="_xlnm.Print_Area" localSheetId="12">'CDSA-Jardineiro D-44h'!$A$1:$E$147</definedName>
    <definedName name="_xlnm.Print_Area" localSheetId="13">'CDSA-Marceneiro D-44h'!$A$1:$E$147</definedName>
    <definedName name="_xlnm.Print_Area" localSheetId="15">'CDSA-Pedreiro D-44h'!$A$1:$N$147</definedName>
    <definedName name="_xlnm.Print_Area" localSheetId="18">'CDSA-Téc Man. Predial D-44h'!$A$1:$N$147</definedName>
    <definedName name="_xlnm.Print_Area" localSheetId="19">'CDSA-Telefonista D-30h'!$A$1:$N$147</definedName>
    <definedName name="_xlnm.Print_Area" localSheetId="21">'CDSA-Trab Campo e Agrop D-12x36'!$A$1:$N$147</definedName>
    <definedName name="_xlnm.Print_Area" localSheetId="20">'CDSA-Trab Campo e Agropec D-44h'!$A$1:$E$147</definedName>
    <definedName name="_xlnm.Print_Area" localSheetId="16">'CSDA-Pintor D-44h'!$A$1:$H$147</definedName>
    <definedName name="_xlnm.Print_Area" localSheetId="4">EPIs!$A$1:$S$69</definedName>
    <definedName name="_xlnm.Print_Area" localSheetId="5">Equipamentos!$A$1:$S$55</definedName>
    <definedName name="_xlnm.Print_Area" localSheetId="0">Informações!$A$1:$E$44</definedName>
    <definedName name="_xlnm.Print_Area" localSheetId="3">Materiais!$A$1:$R$46</definedName>
    <definedName name="_xlnm.Print_Area" localSheetId="22">'Planilha Resumo'!$A$1:$J$27</definedName>
    <definedName name="_xlnm.Print_Area" localSheetId="2">Uniformes!$A$1:$T$64</definedName>
  </definedNames>
  <calcPr calcId="191029"/>
</workbook>
</file>

<file path=xl/calcChain.xml><?xml version="1.0" encoding="utf-8"?>
<calcChain xmlns="http://schemas.openxmlformats.org/spreadsheetml/2006/main">
  <c r="I24" i="23" l="1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D131" i="22"/>
  <c r="C124" i="22"/>
  <c r="D124" i="22" s="1"/>
  <c r="E103" i="22"/>
  <c r="E99" i="22"/>
  <c r="F98" i="22"/>
  <c r="D92" i="22"/>
  <c r="D91" i="22"/>
  <c r="D90" i="22"/>
  <c r="L84" i="22"/>
  <c r="D80" i="22"/>
  <c r="M79" i="22"/>
  <c r="M82" i="22" s="1"/>
  <c r="M83" i="22" s="1"/>
  <c r="L85" i="22" s="1"/>
  <c r="M85" i="22" s="1"/>
  <c r="D78" i="22"/>
  <c r="D77" i="22"/>
  <c r="D76" i="22"/>
  <c r="D75" i="22"/>
  <c r="F65" i="22"/>
  <c r="E65" i="22"/>
  <c r="F64" i="22"/>
  <c r="E64" i="22"/>
  <c r="J61" i="22"/>
  <c r="F61" i="22"/>
  <c r="J59" i="22"/>
  <c r="F59" i="22"/>
  <c r="D56" i="22"/>
  <c r="D79" i="22" s="1"/>
  <c r="D50" i="22"/>
  <c r="D40" i="22"/>
  <c r="D39" i="22"/>
  <c r="D41" i="22" s="1"/>
  <c r="H37" i="22"/>
  <c r="F35" i="22"/>
  <c r="E27" i="22"/>
  <c r="E22" i="22"/>
  <c r="H16" i="22"/>
  <c r="D131" i="21"/>
  <c r="C124" i="21"/>
  <c r="D124" i="21" s="1"/>
  <c r="E99" i="21"/>
  <c r="E103" i="21" s="1"/>
  <c r="F98" i="21"/>
  <c r="D92" i="21"/>
  <c r="D91" i="21"/>
  <c r="D90" i="21"/>
  <c r="L84" i="21"/>
  <c r="M82" i="21"/>
  <c r="M83" i="21" s="1"/>
  <c r="L85" i="21" s="1"/>
  <c r="M85" i="21" s="1"/>
  <c r="D80" i="21"/>
  <c r="M79" i="21"/>
  <c r="M80" i="21" s="1"/>
  <c r="M81" i="21" s="1"/>
  <c r="D78" i="21"/>
  <c r="D77" i="21"/>
  <c r="D76" i="21"/>
  <c r="D75" i="21"/>
  <c r="F65" i="21"/>
  <c r="E65" i="21"/>
  <c r="F64" i="21"/>
  <c r="E64" i="21"/>
  <c r="F63" i="21"/>
  <c r="J61" i="21"/>
  <c r="F61" i="21"/>
  <c r="J59" i="21"/>
  <c r="F59" i="21"/>
  <c r="D50" i="21"/>
  <c r="D56" i="21" s="1"/>
  <c r="D79" i="21" s="1"/>
  <c r="D41" i="21"/>
  <c r="D40" i="21"/>
  <c r="D39" i="21"/>
  <c r="H37" i="21"/>
  <c r="E27" i="21"/>
  <c r="E22" i="21"/>
  <c r="H16" i="21"/>
  <c r="D131" i="20"/>
  <c r="D124" i="20"/>
  <c r="C124" i="20"/>
  <c r="E99" i="20"/>
  <c r="E103" i="20" s="1"/>
  <c r="F98" i="20"/>
  <c r="D92" i="20"/>
  <c r="D91" i="20"/>
  <c r="D90" i="20"/>
  <c r="L84" i="20"/>
  <c r="M82" i="20"/>
  <c r="M83" i="20" s="1"/>
  <c r="L85" i="20" s="1"/>
  <c r="M85" i="20" s="1"/>
  <c r="M80" i="20"/>
  <c r="M81" i="20" s="1"/>
  <c r="D80" i="20"/>
  <c r="M79" i="20"/>
  <c r="D78" i="20"/>
  <c r="D77" i="20"/>
  <c r="D76" i="20"/>
  <c r="D75" i="20"/>
  <c r="E65" i="20"/>
  <c r="F65" i="20" s="1"/>
  <c r="E64" i="20"/>
  <c r="F64" i="20" s="1"/>
  <c r="F63" i="20"/>
  <c r="J61" i="20"/>
  <c r="F61" i="20"/>
  <c r="J59" i="20"/>
  <c r="F59" i="20"/>
  <c r="D56" i="20"/>
  <c r="D79" i="20" s="1"/>
  <c r="D50" i="20"/>
  <c r="D40" i="20"/>
  <c r="D39" i="20"/>
  <c r="D41" i="20" s="1"/>
  <c r="H37" i="20"/>
  <c r="E27" i="20"/>
  <c r="E34" i="20" s="1"/>
  <c r="E35" i="20" s="1"/>
  <c r="E22" i="20"/>
  <c r="H18" i="20"/>
  <c r="H16" i="20"/>
  <c r="D131" i="19"/>
  <c r="C124" i="19" s="1"/>
  <c r="D124" i="19" s="1"/>
  <c r="E99" i="19"/>
  <c r="E103" i="19" s="1"/>
  <c r="F98" i="19"/>
  <c r="D92" i="19"/>
  <c r="D91" i="19"/>
  <c r="D90" i="19"/>
  <c r="L84" i="19"/>
  <c r="M83" i="19"/>
  <c r="L85" i="19" s="1"/>
  <c r="M85" i="19" s="1"/>
  <c r="D80" i="19"/>
  <c r="M79" i="19"/>
  <c r="M82" i="19" s="1"/>
  <c r="D79" i="19"/>
  <c r="D78" i="19"/>
  <c r="D77" i="19"/>
  <c r="D76" i="19"/>
  <c r="D75" i="19"/>
  <c r="E65" i="19"/>
  <c r="F65" i="19" s="1"/>
  <c r="F64" i="19"/>
  <c r="E64" i="19"/>
  <c r="F63" i="19"/>
  <c r="J61" i="19"/>
  <c r="F61" i="19"/>
  <c r="J59" i="19"/>
  <c r="F59" i="19"/>
  <c r="D50" i="19"/>
  <c r="D56" i="19" s="1"/>
  <c r="D40" i="19"/>
  <c r="D39" i="19"/>
  <c r="D41" i="19" s="1"/>
  <c r="H37" i="19"/>
  <c r="E22" i="19"/>
  <c r="E27" i="19" s="1"/>
  <c r="F35" i="19" s="1"/>
  <c r="H16" i="19"/>
  <c r="D131" i="18"/>
  <c r="D124" i="18"/>
  <c r="C124" i="18"/>
  <c r="E103" i="18"/>
  <c r="E99" i="18"/>
  <c r="F98" i="18"/>
  <c r="D92" i="18"/>
  <c r="D91" i="18"/>
  <c r="D90" i="18"/>
  <c r="L84" i="18"/>
  <c r="M80" i="18"/>
  <c r="M81" i="18" s="1"/>
  <c r="D80" i="18"/>
  <c r="M79" i="18"/>
  <c r="M82" i="18" s="1"/>
  <c r="M83" i="18" s="1"/>
  <c r="L85" i="18" s="1"/>
  <c r="M85" i="18" s="1"/>
  <c r="D78" i="18"/>
  <c r="D77" i="18"/>
  <c r="D76" i="18"/>
  <c r="D75" i="18"/>
  <c r="F65" i="18"/>
  <c r="E65" i="18"/>
  <c r="E64" i="18"/>
  <c r="F64" i="18" s="1"/>
  <c r="F63" i="18"/>
  <c r="J61" i="18"/>
  <c r="F61" i="18"/>
  <c r="J59" i="18"/>
  <c r="F59" i="18"/>
  <c r="D56" i="18"/>
  <c r="D79" i="18" s="1"/>
  <c r="D50" i="18"/>
  <c r="D40" i="18"/>
  <c r="D39" i="18"/>
  <c r="D41" i="18" s="1"/>
  <c r="H37" i="18"/>
  <c r="E27" i="18"/>
  <c r="E34" i="18" s="1"/>
  <c r="E35" i="18" s="1"/>
  <c r="E77" i="18" s="1"/>
  <c r="E22" i="18"/>
  <c r="H16" i="18"/>
  <c r="D131" i="17"/>
  <c r="C124" i="17" s="1"/>
  <c r="D124" i="17" s="1"/>
  <c r="E103" i="17"/>
  <c r="E99" i="17"/>
  <c r="F98" i="17"/>
  <c r="D92" i="17"/>
  <c r="D91" i="17"/>
  <c r="D90" i="17"/>
  <c r="L84" i="17"/>
  <c r="D80" i="17"/>
  <c r="M79" i="17"/>
  <c r="M80" i="17" s="1"/>
  <c r="M81" i="17" s="1"/>
  <c r="D78" i="17"/>
  <c r="D77" i="17"/>
  <c r="D76" i="17"/>
  <c r="D75" i="17"/>
  <c r="F65" i="17"/>
  <c r="E65" i="17"/>
  <c r="E64" i="17"/>
  <c r="F64" i="17" s="1"/>
  <c r="F63" i="17"/>
  <c r="J61" i="17"/>
  <c r="F61" i="17"/>
  <c r="J59" i="17"/>
  <c r="F59" i="17"/>
  <c r="D56" i="17"/>
  <c r="D79" i="17" s="1"/>
  <c r="D50" i="17"/>
  <c r="D40" i="17"/>
  <c r="D39" i="17"/>
  <c r="D41" i="17" s="1"/>
  <c r="H37" i="17"/>
  <c r="E27" i="17"/>
  <c r="E34" i="17" s="1"/>
  <c r="E35" i="17" s="1"/>
  <c r="E22" i="17"/>
  <c r="H16" i="17"/>
  <c r="D131" i="16"/>
  <c r="C124" i="16" s="1"/>
  <c r="D124" i="16" s="1"/>
  <c r="E103" i="16"/>
  <c r="E99" i="16"/>
  <c r="F98" i="16"/>
  <c r="D92" i="16"/>
  <c r="D91" i="16"/>
  <c r="D90" i="16"/>
  <c r="L84" i="16"/>
  <c r="M80" i="16"/>
  <c r="M81" i="16" s="1"/>
  <c r="D80" i="16"/>
  <c r="M79" i="16"/>
  <c r="M82" i="16" s="1"/>
  <c r="M83" i="16" s="1"/>
  <c r="L85" i="16" s="1"/>
  <c r="M85" i="16" s="1"/>
  <c r="D78" i="16"/>
  <c r="D77" i="16"/>
  <c r="D76" i="16"/>
  <c r="D75" i="16"/>
  <c r="F65" i="16"/>
  <c r="E65" i="16"/>
  <c r="E64" i="16"/>
  <c r="F64" i="16" s="1"/>
  <c r="F63" i="16"/>
  <c r="J61" i="16"/>
  <c r="F61" i="16"/>
  <c r="J59" i="16"/>
  <c r="F59" i="16"/>
  <c r="D56" i="16"/>
  <c r="D79" i="16" s="1"/>
  <c r="D50" i="16"/>
  <c r="D40" i="16"/>
  <c r="D39" i="16"/>
  <c r="D41" i="16" s="1"/>
  <c r="H37" i="16"/>
  <c r="E27" i="16"/>
  <c r="E34" i="16" s="1"/>
  <c r="E35" i="16" s="1"/>
  <c r="E136" i="16" s="1"/>
  <c r="E22" i="16"/>
  <c r="H16" i="16"/>
  <c r="D131" i="15"/>
  <c r="C124" i="15" s="1"/>
  <c r="D124" i="15" s="1"/>
  <c r="E103" i="15"/>
  <c r="E99" i="15"/>
  <c r="F98" i="15"/>
  <c r="D92" i="15"/>
  <c r="D91" i="15"/>
  <c r="D90" i="15"/>
  <c r="L84" i="15"/>
  <c r="D80" i="15"/>
  <c r="M79" i="15"/>
  <c r="M82" i="15" s="1"/>
  <c r="M83" i="15" s="1"/>
  <c r="L85" i="15" s="1"/>
  <c r="M85" i="15" s="1"/>
  <c r="D78" i="15"/>
  <c r="D77" i="15"/>
  <c r="D76" i="15"/>
  <c r="D75" i="15"/>
  <c r="E65" i="15"/>
  <c r="F65" i="15" s="1"/>
  <c r="F64" i="15"/>
  <c r="E64" i="15"/>
  <c r="F63" i="15"/>
  <c r="J61" i="15"/>
  <c r="F61" i="15"/>
  <c r="J59" i="15"/>
  <c r="F59" i="15"/>
  <c r="D50" i="15"/>
  <c r="D56" i="15" s="1"/>
  <c r="D79" i="15" s="1"/>
  <c r="D40" i="15"/>
  <c r="D39" i="15"/>
  <c r="D41" i="15" s="1"/>
  <c r="H37" i="15"/>
  <c r="E22" i="15"/>
  <c r="E27" i="15" s="1"/>
  <c r="H18" i="15"/>
  <c r="H16" i="15"/>
  <c r="D131" i="14"/>
  <c r="D124" i="14"/>
  <c r="C124" i="14"/>
  <c r="E99" i="14"/>
  <c r="E103" i="14" s="1"/>
  <c r="F98" i="14"/>
  <c r="D92" i="14"/>
  <c r="D91" i="14"/>
  <c r="D90" i="14"/>
  <c r="L84" i="14"/>
  <c r="D80" i="14"/>
  <c r="M79" i="14"/>
  <c r="M82" i="14" s="1"/>
  <c r="M83" i="14" s="1"/>
  <c r="L85" i="14" s="1"/>
  <c r="M85" i="14" s="1"/>
  <c r="D78" i="14"/>
  <c r="D77" i="14"/>
  <c r="D76" i="14"/>
  <c r="D75" i="14"/>
  <c r="F65" i="14"/>
  <c r="E65" i="14"/>
  <c r="E64" i="14"/>
  <c r="F64" i="14" s="1"/>
  <c r="F63" i="14"/>
  <c r="J61" i="14"/>
  <c r="F61" i="14"/>
  <c r="J59" i="14"/>
  <c r="F59" i="14"/>
  <c r="D50" i="14"/>
  <c r="D56" i="14" s="1"/>
  <c r="D79" i="14" s="1"/>
  <c r="D40" i="14"/>
  <c r="D39" i="14"/>
  <c r="D41" i="14" s="1"/>
  <c r="H37" i="14"/>
  <c r="E22" i="14"/>
  <c r="E27" i="14" s="1"/>
  <c r="H16" i="14"/>
  <c r="D131" i="13"/>
  <c r="D124" i="13"/>
  <c r="C124" i="13"/>
  <c r="E103" i="13"/>
  <c r="E99" i="13"/>
  <c r="F98" i="13"/>
  <c r="D92" i="13"/>
  <c r="D91" i="13"/>
  <c r="D90" i="13"/>
  <c r="L84" i="13"/>
  <c r="D80" i="13"/>
  <c r="M79" i="13"/>
  <c r="M80" i="13" s="1"/>
  <c r="M81" i="13" s="1"/>
  <c r="D78" i="13"/>
  <c r="D77" i="13"/>
  <c r="D76" i="13"/>
  <c r="D75" i="13"/>
  <c r="F65" i="13"/>
  <c r="E65" i="13"/>
  <c r="E64" i="13"/>
  <c r="F64" i="13" s="1"/>
  <c r="F63" i="13"/>
  <c r="J61" i="13"/>
  <c r="F61" i="13"/>
  <c r="J59" i="13"/>
  <c r="F59" i="13"/>
  <c r="D56" i="13"/>
  <c r="D79" i="13" s="1"/>
  <c r="D50" i="13"/>
  <c r="D40" i="13"/>
  <c r="D39" i="13"/>
  <c r="D41" i="13" s="1"/>
  <c r="H37" i="13"/>
  <c r="E27" i="13"/>
  <c r="E34" i="13" s="1"/>
  <c r="E35" i="13" s="1"/>
  <c r="E22" i="13"/>
  <c r="H16" i="13"/>
  <c r="D132" i="12"/>
  <c r="D125" i="12"/>
  <c r="C125" i="12"/>
  <c r="E100" i="12"/>
  <c r="E104" i="12" s="1"/>
  <c r="F99" i="12"/>
  <c r="D93" i="12"/>
  <c r="D92" i="12"/>
  <c r="D91" i="12"/>
  <c r="L85" i="12"/>
  <c r="D81" i="12"/>
  <c r="M80" i="12"/>
  <c r="M83" i="12" s="1"/>
  <c r="M84" i="12" s="1"/>
  <c r="L86" i="12" s="1"/>
  <c r="M86" i="12" s="1"/>
  <c r="D79" i="12"/>
  <c r="D78" i="12"/>
  <c r="D77" i="12"/>
  <c r="D76" i="12"/>
  <c r="F66" i="12"/>
  <c r="E66" i="12"/>
  <c r="F65" i="12" s="1"/>
  <c r="E65" i="12"/>
  <c r="F64" i="12" s="1"/>
  <c r="J62" i="12"/>
  <c r="F62" i="12"/>
  <c r="J60" i="12"/>
  <c r="F60" i="12"/>
  <c r="D57" i="12"/>
  <c r="D80" i="12" s="1"/>
  <c r="D51" i="12"/>
  <c r="D41" i="12"/>
  <c r="D40" i="12"/>
  <c r="D42" i="12" s="1"/>
  <c r="H38" i="12"/>
  <c r="E34" i="12"/>
  <c r="E22" i="12"/>
  <c r="E27" i="12" s="1"/>
  <c r="H18" i="12"/>
  <c r="H16" i="12"/>
  <c r="D131" i="11"/>
  <c r="C124" i="11" s="1"/>
  <c r="D124" i="11" s="1"/>
  <c r="E99" i="11"/>
  <c r="E103" i="11" s="1"/>
  <c r="F98" i="11"/>
  <c r="D92" i="11"/>
  <c r="D91" i="11"/>
  <c r="D90" i="11"/>
  <c r="L84" i="11"/>
  <c r="D80" i="11"/>
  <c r="M79" i="11"/>
  <c r="M82" i="11" s="1"/>
  <c r="M83" i="11" s="1"/>
  <c r="L85" i="11" s="1"/>
  <c r="M85" i="11" s="1"/>
  <c r="D78" i="11"/>
  <c r="D77" i="11"/>
  <c r="D76" i="11"/>
  <c r="D75" i="11"/>
  <c r="F65" i="11"/>
  <c r="E65" i="11"/>
  <c r="E64" i="11"/>
  <c r="F64" i="11" s="1"/>
  <c r="F63" i="11"/>
  <c r="J61" i="11"/>
  <c r="F61" i="11"/>
  <c r="J59" i="11"/>
  <c r="F59" i="11"/>
  <c r="D50" i="11"/>
  <c r="D56" i="11" s="1"/>
  <c r="D79" i="11" s="1"/>
  <c r="D40" i="11"/>
  <c r="D39" i="11"/>
  <c r="D41" i="11" s="1"/>
  <c r="H37" i="11"/>
  <c r="E27" i="11"/>
  <c r="E22" i="11"/>
  <c r="H16" i="11"/>
  <c r="D131" i="10"/>
  <c r="C124" i="10" s="1"/>
  <c r="D124" i="10" s="1"/>
  <c r="E103" i="10"/>
  <c r="E99" i="10"/>
  <c r="F98" i="10"/>
  <c r="D92" i="10"/>
  <c r="D91" i="10"/>
  <c r="D90" i="10"/>
  <c r="L84" i="10"/>
  <c r="D80" i="10"/>
  <c r="M79" i="10"/>
  <c r="M82" i="10" s="1"/>
  <c r="M83" i="10" s="1"/>
  <c r="L85" i="10" s="1"/>
  <c r="M85" i="10" s="1"/>
  <c r="D78" i="10"/>
  <c r="D77" i="10"/>
  <c r="D76" i="10"/>
  <c r="D75" i="10"/>
  <c r="F65" i="10"/>
  <c r="E65" i="10"/>
  <c r="F64" i="10"/>
  <c r="E64" i="10"/>
  <c r="F63" i="10"/>
  <c r="J61" i="10"/>
  <c r="F61" i="10"/>
  <c r="J59" i="10"/>
  <c r="F59" i="10"/>
  <c r="D50" i="10"/>
  <c r="D56" i="10" s="1"/>
  <c r="D79" i="10" s="1"/>
  <c r="D40" i="10"/>
  <c r="D39" i="10"/>
  <c r="D41" i="10" s="1"/>
  <c r="H37" i="10"/>
  <c r="E22" i="10"/>
  <c r="E27" i="10" s="1"/>
  <c r="H18" i="10"/>
  <c r="H16" i="10"/>
  <c r="D131" i="9"/>
  <c r="C124" i="9" s="1"/>
  <c r="D124" i="9" s="1"/>
  <c r="E99" i="9"/>
  <c r="E103" i="9" s="1"/>
  <c r="F98" i="9"/>
  <c r="D92" i="9"/>
  <c r="D91" i="9"/>
  <c r="D90" i="9"/>
  <c r="L84" i="9"/>
  <c r="D80" i="9"/>
  <c r="M79" i="9"/>
  <c r="M82" i="9" s="1"/>
  <c r="M83" i="9" s="1"/>
  <c r="L85" i="9" s="1"/>
  <c r="M85" i="9" s="1"/>
  <c r="D78" i="9"/>
  <c r="D77" i="9"/>
  <c r="D76" i="9"/>
  <c r="D75" i="9"/>
  <c r="F65" i="9"/>
  <c r="E65" i="9"/>
  <c r="E64" i="9"/>
  <c r="F64" i="9" s="1"/>
  <c r="F63" i="9"/>
  <c r="J61" i="9"/>
  <c r="F61" i="9"/>
  <c r="J59" i="9"/>
  <c r="F59" i="9"/>
  <c r="D50" i="9"/>
  <c r="D56" i="9" s="1"/>
  <c r="D79" i="9" s="1"/>
  <c r="D40" i="9"/>
  <c r="D39" i="9"/>
  <c r="D41" i="9" s="1"/>
  <c r="H37" i="9"/>
  <c r="E22" i="9"/>
  <c r="E27" i="9" s="1"/>
  <c r="H16" i="9"/>
  <c r="D131" i="8"/>
  <c r="C124" i="8"/>
  <c r="D124" i="8" s="1"/>
  <c r="E99" i="8"/>
  <c r="E103" i="8" s="1"/>
  <c r="F98" i="8"/>
  <c r="D92" i="8"/>
  <c r="D91" i="8"/>
  <c r="D90" i="8"/>
  <c r="L84" i="8"/>
  <c r="D80" i="8"/>
  <c r="M79" i="8"/>
  <c r="M82" i="8" s="1"/>
  <c r="M83" i="8" s="1"/>
  <c r="L85" i="8" s="1"/>
  <c r="M85" i="8" s="1"/>
  <c r="D78" i="8"/>
  <c r="D77" i="8"/>
  <c r="D76" i="8"/>
  <c r="D75" i="8"/>
  <c r="F65" i="8"/>
  <c r="E65" i="8"/>
  <c r="E64" i="8"/>
  <c r="F64" i="8" s="1"/>
  <c r="F63" i="8"/>
  <c r="J61" i="8"/>
  <c r="F61" i="8"/>
  <c r="J59" i="8"/>
  <c r="F59" i="8"/>
  <c r="D50" i="8"/>
  <c r="D56" i="8" s="1"/>
  <c r="D79" i="8" s="1"/>
  <c r="D40" i="8"/>
  <c r="D39" i="8"/>
  <c r="D41" i="8" s="1"/>
  <c r="H37" i="8"/>
  <c r="E22" i="8"/>
  <c r="E27" i="8" s="1"/>
  <c r="H16" i="8"/>
  <c r="D131" i="7"/>
  <c r="C124" i="7"/>
  <c r="D124" i="7" s="1"/>
  <c r="E99" i="7"/>
  <c r="E103" i="7" s="1"/>
  <c r="F98" i="7"/>
  <c r="D92" i="7"/>
  <c r="D91" i="7"/>
  <c r="D90" i="7"/>
  <c r="L84" i="7"/>
  <c r="D80" i="7"/>
  <c r="M79" i="7"/>
  <c r="M82" i="7" s="1"/>
  <c r="M83" i="7" s="1"/>
  <c r="L85" i="7" s="1"/>
  <c r="M85" i="7" s="1"/>
  <c r="D78" i="7"/>
  <c r="D77" i="7"/>
  <c r="D76" i="7"/>
  <c r="D75" i="7"/>
  <c r="F65" i="7"/>
  <c r="E65" i="7"/>
  <c r="E64" i="7"/>
  <c r="F64" i="7" s="1"/>
  <c r="F63" i="7"/>
  <c r="J61" i="7"/>
  <c r="F61" i="7"/>
  <c r="J59" i="7"/>
  <c r="F59" i="7"/>
  <c r="D50" i="7"/>
  <c r="D56" i="7" s="1"/>
  <c r="D79" i="7" s="1"/>
  <c r="D40" i="7"/>
  <c r="D39" i="7"/>
  <c r="D41" i="7" s="1"/>
  <c r="H37" i="7"/>
  <c r="E22" i="7"/>
  <c r="E27" i="7" s="1"/>
  <c r="H18" i="7"/>
  <c r="H16" i="7"/>
  <c r="P48" i="6"/>
  <c r="O48" i="6"/>
  <c r="M48" i="6"/>
  <c r="N48" i="6" s="1"/>
  <c r="Q48" i="6" s="1"/>
  <c r="F48" i="6" s="1"/>
  <c r="G48" i="6" s="1"/>
  <c r="G49" i="6" s="1"/>
  <c r="G50" i="6" s="1"/>
  <c r="E110" i="18" s="1"/>
  <c r="H18" i="18" s="1"/>
  <c r="P42" i="6"/>
  <c r="O42" i="6"/>
  <c r="M42" i="6"/>
  <c r="N42" i="6" s="1"/>
  <c r="Q42" i="6" s="1"/>
  <c r="F42" i="6" s="1"/>
  <c r="G42" i="6" s="1"/>
  <c r="G43" i="6" s="1"/>
  <c r="G44" i="6" s="1"/>
  <c r="P36" i="6"/>
  <c r="O36" i="6"/>
  <c r="N36" i="6"/>
  <c r="Q36" i="6" s="1"/>
  <c r="F36" i="6" s="1"/>
  <c r="G36" i="6" s="1"/>
  <c r="M36" i="6"/>
  <c r="P35" i="6"/>
  <c r="O35" i="6"/>
  <c r="M35" i="6"/>
  <c r="N35" i="6" s="1"/>
  <c r="Q35" i="6" s="1"/>
  <c r="F35" i="6" s="1"/>
  <c r="G35" i="6" s="1"/>
  <c r="G37" i="6" s="1"/>
  <c r="G38" i="6" s="1"/>
  <c r="E110" i="17" s="1"/>
  <c r="P29" i="6"/>
  <c r="O29" i="6"/>
  <c r="M29" i="6"/>
  <c r="N29" i="6" s="1"/>
  <c r="Q29" i="6" s="1"/>
  <c r="F29" i="6" s="1"/>
  <c r="G29" i="6" s="1"/>
  <c r="P28" i="6"/>
  <c r="O28" i="6"/>
  <c r="M28" i="6"/>
  <c r="N28" i="6" s="1"/>
  <c r="Q28" i="6" s="1"/>
  <c r="F28" i="6" s="1"/>
  <c r="G28" i="6" s="1"/>
  <c r="P27" i="6"/>
  <c r="O27" i="6"/>
  <c r="N27" i="6" s="1"/>
  <c r="Q27" i="6" s="1"/>
  <c r="F27" i="6" s="1"/>
  <c r="G27" i="6" s="1"/>
  <c r="M27" i="6"/>
  <c r="P26" i="6"/>
  <c r="O26" i="6"/>
  <c r="N26" i="6"/>
  <c r="Q26" i="6" s="1"/>
  <c r="F26" i="6" s="1"/>
  <c r="G26" i="6" s="1"/>
  <c r="M26" i="6"/>
  <c r="P25" i="6"/>
  <c r="O25" i="6"/>
  <c r="M25" i="6"/>
  <c r="N25" i="6" s="1"/>
  <c r="Q25" i="6" s="1"/>
  <c r="F25" i="6" s="1"/>
  <c r="G25" i="6" s="1"/>
  <c r="G30" i="6" s="1"/>
  <c r="G31" i="6" s="1"/>
  <c r="P19" i="6"/>
  <c r="O19" i="6"/>
  <c r="N19" i="6"/>
  <c r="Q19" i="6" s="1"/>
  <c r="F19" i="6" s="1"/>
  <c r="G19" i="6" s="1"/>
  <c r="G20" i="6" s="1"/>
  <c r="G21" i="6" s="1"/>
  <c r="E110" i="11" s="1"/>
  <c r="H18" i="11" s="1"/>
  <c r="M19" i="6"/>
  <c r="P13" i="6"/>
  <c r="O13" i="6"/>
  <c r="N13" i="6" s="1"/>
  <c r="Q13" i="6" s="1"/>
  <c r="F13" i="6" s="1"/>
  <c r="G13" i="6" s="1"/>
  <c r="M13" i="6"/>
  <c r="P12" i="6"/>
  <c r="O12" i="6"/>
  <c r="N12" i="6"/>
  <c r="Q12" i="6" s="1"/>
  <c r="F12" i="6" s="1"/>
  <c r="G12" i="6" s="1"/>
  <c r="M12" i="6"/>
  <c r="P11" i="6"/>
  <c r="O11" i="6"/>
  <c r="M11" i="6"/>
  <c r="N11" i="6" s="1"/>
  <c r="Q11" i="6" s="1"/>
  <c r="F11" i="6" s="1"/>
  <c r="G11" i="6" s="1"/>
  <c r="P10" i="6"/>
  <c r="O10" i="6"/>
  <c r="M10" i="6"/>
  <c r="N10" i="6" s="1"/>
  <c r="Q10" i="6" s="1"/>
  <c r="F10" i="6" s="1"/>
  <c r="G10" i="6" s="1"/>
  <c r="P9" i="6"/>
  <c r="O9" i="6"/>
  <c r="N9" i="6" s="1"/>
  <c r="Q9" i="6" s="1"/>
  <c r="F9" i="6" s="1"/>
  <c r="G9" i="6" s="1"/>
  <c r="M9" i="6"/>
  <c r="Q63" i="5"/>
  <c r="P63" i="5"/>
  <c r="N63" i="5"/>
  <c r="O63" i="5" s="1"/>
  <c r="R63" i="5" s="1"/>
  <c r="G63" i="5" s="1"/>
  <c r="H63" i="5" s="1"/>
  <c r="H64" i="5" s="1"/>
  <c r="H65" i="5" s="1"/>
  <c r="E111" i="9" s="1"/>
  <c r="H18" i="9" s="1"/>
  <c r="Q56" i="5"/>
  <c r="P56" i="5"/>
  <c r="N56" i="5"/>
  <c r="O56" i="5" s="1"/>
  <c r="R56" i="5" s="1"/>
  <c r="G56" i="5" s="1"/>
  <c r="H56" i="5" s="1"/>
  <c r="Q55" i="5"/>
  <c r="P55" i="5"/>
  <c r="N55" i="5"/>
  <c r="O55" i="5" s="1"/>
  <c r="R55" i="5" s="1"/>
  <c r="G55" i="5" s="1"/>
  <c r="H55" i="5" s="1"/>
  <c r="Q54" i="5"/>
  <c r="P54" i="5"/>
  <c r="O54" i="5" s="1"/>
  <c r="R54" i="5" s="1"/>
  <c r="G54" i="5" s="1"/>
  <c r="H54" i="5" s="1"/>
  <c r="N54" i="5"/>
  <c r="Q53" i="5"/>
  <c r="P53" i="5"/>
  <c r="O53" i="5"/>
  <c r="R53" i="5" s="1"/>
  <c r="G53" i="5" s="1"/>
  <c r="H53" i="5" s="1"/>
  <c r="N53" i="5"/>
  <c r="Q46" i="5"/>
  <c r="P46" i="5"/>
  <c r="O46" i="5" s="1"/>
  <c r="R46" i="5" s="1"/>
  <c r="G46" i="5" s="1"/>
  <c r="H46" i="5" s="1"/>
  <c r="N46" i="5"/>
  <c r="Q45" i="5"/>
  <c r="P45" i="5"/>
  <c r="O45" i="5"/>
  <c r="R45" i="5" s="1"/>
  <c r="G45" i="5" s="1"/>
  <c r="H45" i="5" s="1"/>
  <c r="N45" i="5"/>
  <c r="Q44" i="5"/>
  <c r="P44" i="5"/>
  <c r="N44" i="5"/>
  <c r="O44" i="5" s="1"/>
  <c r="R44" i="5" s="1"/>
  <c r="G44" i="5" s="1"/>
  <c r="H44" i="5" s="1"/>
  <c r="H47" i="5" s="1"/>
  <c r="H48" i="5" s="1"/>
  <c r="E111" i="14" s="1"/>
  <c r="Q38" i="5"/>
  <c r="P38" i="5"/>
  <c r="O38" i="5"/>
  <c r="R38" i="5" s="1"/>
  <c r="G38" i="5" s="1"/>
  <c r="H38" i="5" s="1"/>
  <c r="H39" i="5" s="1"/>
  <c r="H40" i="5" s="1"/>
  <c r="E111" i="17" s="1"/>
  <c r="N38" i="5"/>
  <c r="Q32" i="5"/>
  <c r="P32" i="5"/>
  <c r="O32" i="5" s="1"/>
  <c r="R32" i="5" s="1"/>
  <c r="G32" i="5" s="1"/>
  <c r="H32" i="5" s="1"/>
  <c r="N32" i="5"/>
  <c r="Q31" i="5"/>
  <c r="P31" i="5"/>
  <c r="O31" i="5"/>
  <c r="R31" i="5" s="1"/>
  <c r="G31" i="5" s="1"/>
  <c r="H31" i="5" s="1"/>
  <c r="N31" i="5"/>
  <c r="Q30" i="5"/>
  <c r="P30" i="5"/>
  <c r="N30" i="5"/>
  <c r="O30" i="5" s="1"/>
  <c r="R30" i="5" s="1"/>
  <c r="G30" i="5" s="1"/>
  <c r="H30" i="5" s="1"/>
  <c r="Q29" i="5"/>
  <c r="P29" i="5"/>
  <c r="N29" i="5"/>
  <c r="O29" i="5" s="1"/>
  <c r="R29" i="5" s="1"/>
  <c r="G29" i="5" s="1"/>
  <c r="H29" i="5" s="1"/>
  <c r="Q23" i="5"/>
  <c r="P23" i="5"/>
  <c r="N23" i="5"/>
  <c r="O23" i="5" s="1"/>
  <c r="R23" i="5" s="1"/>
  <c r="G23" i="5" s="1"/>
  <c r="H23" i="5" s="1"/>
  <c r="Q22" i="5"/>
  <c r="P22" i="5"/>
  <c r="N22" i="5"/>
  <c r="O22" i="5" s="1"/>
  <c r="R22" i="5" s="1"/>
  <c r="G22" i="5" s="1"/>
  <c r="H22" i="5" s="1"/>
  <c r="Q21" i="5"/>
  <c r="P21" i="5"/>
  <c r="O21" i="5" s="1"/>
  <c r="R21" i="5" s="1"/>
  <c r="G21" i="5" s="1"/>
  <c r="H21" i="5" s="1"/>
  <c r="N21" i="5"/>
  <c r="Q20" i="5"/>
  <c r="P20" i="5"/>
  <c r="O20" i="5"/>
  <c r="R20" i="5" s="1"/>
  <c r="G20" i="5" s="1"/>
  <c r="H20" i="5" s="1"/>
  <c r="N20" i="5"/>
  <c r="Q19" i="5"/>
  <c r="P19" i="5"/>
  <c r="N19" i="5"/>
  <c r="O19" i="5" s="1"/>
  <c r="R19" i="5" s="1"/>
  <c r="G19" i="5" s="1"/>
  <c r="H19" i="5" s="1"/>
  <c r="Q12" i="5"/>
  <c r="P12" i="5"/>
  <c r="N12" i="5"/>
  <c r="O12" i="5" s="1"/>
  <c r="R12" i="5" s="1"/>
  <c r="G12" i="5" s="1"/>
  <c r="H12" i="5" s="1"/>
  <c r="Q11" i="5"/>
  <c r="P11" i="5"/>
  <c r="N11" i="5"/>
  <c r="O11" i="5" s="1"/>
  <c r="R11" i="5" s="1"/>
  <c r="G11" i="5" s="1"/>
  <c r="H11" i="5" s="1"/>
  <c r="Q10" i="5"/>
  <c r="P10" i="5"/>
  <c r="O10" i="5" s="1"/>
  <c r="R10" i="5" s="1"/>
  <c r="G10" i="5" s="1"/>
  <c r="H10" i="5" s="1"/>
  <c r="N10" i="5"/>
  <c r="P38" i="4"/>
  <c r="O38" i="4"/>
  <c r="M38" i="4"/>
  <c r="N38" i="4" s="1"/>
  <c r="Q38" i="4" s="1"/>
  <c r="F38" i="4" s="1"/>
  <c r="G38" i="4" s="1"/>
  <c r="P37" i="4"/>
  <c r="O37" i="4"/>
  <c r="M37" i="4"/>
  <c r="N37" i="4" s="1"/>
  <c r="Q37" i="4" s="1"/>
  <c r="F37" i="4" s="1"/>
  <c r="G37" i="4" s="1"/>
  <c r="P36" i="4"/>
  <c r="O36" i="4"/>
  <c r="N36" i="4" s="1"/>
  <c r="Q36" i="4" s="1"/>
  <c r="F36" i="4" s="1"/>
  <c r="G36" i="4" s="1"/>
  <c r="M36" i="4"/>
  <c r="P35" i="4"/>
  <c r="O35" i="4"/>
  <c r="M35" i="4"/>
  <c r="N35" i="4" s="1"/>
  <c r="Q35" i="4" s="1"/>
  <c r="F35" i="4" s="1"/>
  <c r="G35" i="4" s="1"/>
  <c r="P29" i="4"/>
  <c r="O29" i="4"/>
  <c r="N29" i="4" s="1"/>
  <c r="Q29" i="4" s="1"/>
  <c r="F29" i="4" s="1"/>
  <c r="G29" i="4" s="1"/>
  <c r="M29" i="4"/>
  <c r="P28" i="4"/>
  <c r="O28" i="4"/>
  <c r="M28" i="4"/>
  <c r="N28" i="4" s="1"/>
  <c r="Q28" i="4" s="1"/>
  <c r="F28" i="4" s="1"/>
  <c r="G28" i="4" s="1"/>
  <c r="P27" i="4"/>
  <c r="O27" i="4"/>
  <c r="M27" i="4"/>
  <c r="N27" i="4" s="1"/>
  <c r="Q27" i="4" s="1"/>
  <c r="F27" i="4" s="1"/>
  <c r="G27" i="4" s="1"/>
  <c r="P26" i="4"/>
  <c r="O26" i="4"/>
  <c r="M26" i="4"/>
  <c r="N26" i="4" s="1"/>
  <c r="Q26" i="4" s="1"/>
  <c r="F26" i="4" s="1"/>
  <c r="G26" i="4" s="1"/>
  <c r="P25" i="4"/>
  <c r="O25" i="4"/>
  <c r="N25" i="4" s="1"/>
  <c r="Q25" i="4" s="1"/>
  <c r="F25" i="4" s="1"/>
  <c r="G25" i="4" s="1"/>
  <c r="M25" i="4"/>
  <c r="P24" i="4"/>
  <c r="O24" i="4"/>
  <c r="M24" i="4"/>
  <c r="N24" i="4" s="1"/>
  <c r="Q24" i="4" s="1"/>
  <c r="F24" i="4" s="1"/>
  <c r="G24" i="4" s="1"/>
  <c r="P23" i="4"/>
  <c r="O23" i="4"/>
  <c r="M23" i="4"/>
  <c r="N23" i="4" s="1"/>
  <c r="Q23" i="4" s="1"/>
  <c r="F23" i="4" s="1"/>
  <c r="G23" i="4" s="1"/>
  <c r="P22" i="4"/>
  <c r="O22" i="4"/>
  <c r="M22" i="4"/>
  <c r="N22" i="4" s="1"/>
  <c r="Q22" i="4" s="1"/>
  <c r="F22" i="4" s="1"/>
  <c r="G22" i="4" s="1"/>
  <c r="P21" i="4"/>
  <c r="O21" i="4"/>
  <c r="N21" i="4" s="1"/>
  <c r="Q21" i="4" s="1"/>
  <c r="F21" i="4" s="1"/>
  <c r="G21" i="4" s="1"/>
  <c r="M21" i="4"/>
  <c r="P20" i="4"/>
  <c r="O20" i="4"/>
  <c r="N20" i="4"/>
  <c r="Q20" i="4" s="1"/>
  <c r="F20" i="4" s="1"/>
  <c r="G20" i="4" s="1"/>
  <c r="M20" i="4"/>
  <c r="P19" i="4"/>
  <c r="O19" i="4"/>
  <c r="M19" i="4"/>
  <c r="N19" i="4" s="1"/>
  <c r="Q19" i="4" s="1"/>
  <c r="F19" i="4" s="1"/>
  <c r="G19" i="4" s="1"/>
  <c r="P18" i="4"/>
  <c r="O18" i="4"/>
  <c r="M18" i="4"/>
  <c r="N18" i="4" s="1"/>
  <c r="Q18" i="4" s="1"/>
  <c r="F18" i="4" s="1"/>
  <c r="G18" i="4" s="1"/>
  <c r="P17" i="4"/>
  <c r="O17" i="4"/>
  <c r="N17" i="4" s="1"/>
  <c r="Q17" i="4" s="1"/>
  <c r="F17" i="4" s="1"/>
  <c r="G17" i="4" s="1"/>
  <c r="M17" i="4"/>
  <c r="P11" i="4"/>
  <c r="O11" i="4"/>
  <c r="M11" i="4"/>
  <c r="N11" i="4" s="1"/>
  <c r="Q11" i="4" s="1"/>
  <c r="F11" i="4" s="1"/>
  <c r="G11" i="4" s="1"/>
  <c r="P10" i="4"/>
  <c r="O10" i="4"/>
  <c r="N10" i="4" s="1"/>
  <c r="Q10" i="4" s="1"/>
  <c r="F10" i="4" s="1"/>
  <c r="G10" i="4" s="1"/>
  <c r="M10" i="4"/>
  <c r="P9" i="4"/>
  <c r="O9" i="4"/>
  <c r="N9" i="4"/>
  <c r="Q9" i="4" s="1"/>
  <c r="F9" i="4" s="1"/>
  <c r="G9" i="4" s="1"/>
  <c r="M9" i="4"/>
  <c r="R61" i="3"/>
  <c r="Q61" i="3"/>
  <c r="O61" i="3"/>
  <c r="P61" i="3" s="1"/>
  <c r="S61" i="3" s="1"/>
  <c r="H61" i="3" s="1"/>
  <c r="I61" i="3" s="1"/>
  <c r="R60" i="3"/>
  <c r="Q60" i="3"/>
  <c r="P60" i="3" s="1"/>
  <c r="S60" i="3" s="1"/>
  <c r="H60" i="3" s="1"/>
  <c r="I60" i="3" s="1"/>
  <c r="O60" i="3"/>
  <c r="R59" i="3"/>
  <c r="Q59" i="3"/>
  <c r="O59" i="3"/>
  <c r="P59" i="3" s="1"/>
  <c r="S59" i="3" s="1"/>
  <c r="H59" i="3" s="1"/>
  <c r="I59" i="3" s="1"/>
  <c r="R58" i="3"/>
  <c r="Q58" i="3"/>
  <c r="O58" i="3"/>
  <c r="P58" i="3" s="1"/>
  <c r="S58" i="3" s="1"/>
  <c r="H58" i="3" s="1"/>
  <c r="I58" i="3" s="1"/>
  <c r="I62" i="3" s="1"/>
  <c r="I63" i="3" s="1"/>
  <c r="E108" i="9" s="1"/>
  <c r="E112" i="9" s="1"/>
  <c r="R52" i="3"/>
  <c r="Q52" i="3"/>
  <c r="O52" i="3"/>
  <c r="P52" i="3" s="1"/>
  <c r="S52" i="3" s="1"/>
  <c r="H52" i="3" s="1"/>
  <c r="I52" i="3" s="1"/>
  <c r="R51" i="3"/>
  <c r="Q51" i="3"/>
  <c r="O51" i="3"/>
  <c r="P51" i="3" s="1"/>
  <c r="S51" i="3" s="1"/>
  <c r="H51" i="3" s="1"/>
  <c r="I51" i="3" s="1"/>
  <c r="R50" i="3"/>
  <c r="Q50" i="3"/>
  <c r="P50" i="3" s="1"/>
  <c r="S50" i="3" s="1"/>
  <c r="H50" i="3" s="1"/>
  <c r="I50" i="3" s="1"/>
  <c r="O50" i="3"/>
  <c r="R49" i="3"/>
  <c r="Q49" i="3"/>
  <c r="O49" i="3"/>
  <c r="P49" i="3" s="1"/>
  <c r="S49" i="3" s="1"/>
  <c r="H49" i="3" s="1"/>
  <c r="I49" i="3" s="1"/>
  <c r="I53" i="3" s="1"/>
  <c r="I54" i="3" s="1"/>
  <c r="R44" i="3"/>
  <c r="Q44" i="3"/>
  <c r="P44" i="3"/>
  <c r="S44" i="3" s="1"/>
  <c r="H44" i="3" s="1"/>
  <c r="I44" i="3" s="1"/>
  <c r="O44" i="3"/>
  <c r="R43" i="3"/>
  <c r="Q43" i="3"/>
  <c r="O43" i="3"/>
  <c r="P43" i="3" s="1"/>
  <c r="S43" i="3" s="1"/>
  <c r="H43" i="3" s="1"/>
  <c r="I43" i="3" s="1"/>
  <c r="R42" i="3"/>
  <c r="Q42" i="3"/>
  <c r="P42" i="3"/>
  <c r="S42" i="3" s="1"/>
  <c r="H42" i="3" s="1"/>
  <c r="I42" i="3" s="1"/>
  <c r="O42" i="3"/>
  <c r="R41" i="3"/>
  <c r="Q41" i="3"/>
  <c r="O41" i="3"/>
  <c r="P41" i="3" s="1"/>
  <c r="S41" i="3" s="1"/>
  <c r="H41" i="3"/>
  <c r="I41" i="3" s="1"/>
  <c r="R36" i="3"/>
  <c r="Q36" i="3"/>
  <c r="P36" i="3"/>
  <c r="S36" i="3" s="1"/>
  <c r="H36" i="3" s="1"/>
  <c r="I36" i="3" s="1"/>
  <c r="O36" i="3"/>
  <c r="R35" i="3"/>
  <c r="Q35" i="3"/>
  <c r="O35" i="3"/>
  <c r="P35" i="3" s="1"/>
  <c r="S35" i="3" s="1"/>
  <c r="H35" i="3" s="1"/>
  <c r="I35" i="3" s="1"/>
  <c r="R34" i="3"/>
  <c r="Q34" i="3"/>
  <c r="P34" i="3"/>
  <c r="S34" i="3" s="1"/>
  <c r="H34" i="3" s="1"/>
  <c r="I34" i="3" s="1"/>
  <c r="O34" i="3"/>
  <c r="R33" i="3"/>
  <c r="Q33" i="3"/>
  <c r="O33" i="3"/>
  <c r="P33" i="3" s="1"/>
  <c r="S33" i="3" s="1"/>
  <c r="H33" i="3" s="1"/>
  <c r="I33" i="3" s="1"/>
  <c r="R28" i="3"/>
  <c r="Q28" i="3"/>
  <c r="P28" i="3"/>
  <c r="S28" i="3" s="1"/>
  <c r="H28" i="3" s="1"/>
  <c r="I28" i="3" s="1"/>
  <c r="O28" i="3"/>
  <c r="R27" i="3"/>
  <c r="Q27" i="3"/>
  <c r="O27" i="3"/>
  <c r="P27" i="3" s="1"/>
  <c r="S27" i="3" s="1"/>
  <c r="H27" i="3" s="1"/>
  <c r="I27" i="3" s="1"/>
  <c r="R26" i="3"/>
  <c r="Q26" i="3"/>
  <c r="P26" i="3"/>
  <c r="S26" i="3" s="1"/>
  <c r="H26" i="3" s="1"/>
  <c r="I26" i="3" s="1"/>
  <c r="O26" i="3"/>
  <c r="R25" i="3"/>
  <c r="Q25" i="3"/>
  <c r="O25" i="3"/>
  <c r="P25" i="3" s="1"/>
  <c r="S25" i="3" s="1"/>
  <c r="H25" i="3" s="1"/>
  <c r="I25" i="3" s="1"/>
  <c r="R20" i="3"/>
  <c r="Q20" i="3"/>
  <c r="P20" i="3"/>
  <c r="S20" i="3" s="1"/>
  <c r="H20" i="3" s="1"/>
  <c r="I20" i="3" s="1"/>
  <c r="O20" i="3"/>
  <c r="R19" i="3"/>
  <c r="Q19" i="3"/>
  <c r="O19" i="3"/>
  <c r="P19" i="3" s="1"/>
  <c r="S19" i="3" s="1"/>
  <c r="H19" i="3" s="1"/>
  <c r="I19" i="3" s="1"/>
  <c r="R18" i="3"/>
  <c r="Q18" i="3"/>
  <c r="P18" i="3"/>
  <c r="S18" i="3" s="1"/>
  <c r="H18" i="3" s="1"/>
  <c r="I18" i="3" s="1"/>
  <c r="O18" i="3"/>
  <c r="R17" i="3"/>
  <c r="Q17" i="3"/>
  <c r="O17" i="3"/>
  <c r="P17" i="3" s="1"/>
  <c r="S17" i="3" s="1"/>
  <c r="H17" i="3" s="1"/>
  <c r="I17" i="3" s="1"/>
  <c r="R16" i="3"/>
  <c r="Q16" i="3"/>
  <c r="P16" i="3"/>
  <c r="S16" i="3" s="1"/>
  <c r="H16" i="3" s="1"/>
  <c r="I16" i="3" s="1"/>
  <c r="I21" i="3" s="1"/>
  <c r="I22" i="3" s="1"/>
  <c r="E108" i="11" s="1"/>
  <c r="E112" i="11" s="1"/>
  <c r="O16" i="3"/>
  <c r="R11" i="3"/>
  <c r="Q11" i="3"/>
  <c r="O11" i="3"/>
  <c r="P11" i="3" s="1"/>
  <c r="S11" i="3" s="1"/>
  <c r="H11" i="3" s="1"/>
  <c r="I11" i="3" s="1"/>
  <c r="R10" i="3"/>
  <c r="Q10" i="3"/>
  <c r="P10" i="3"/>
  <c r="S10" i="3" s="1"/>
  <c r="H10" i="3" s="1"/>
  <c r="I10" i="3" s="1"/>
  <c r="O10" i="3"/>
  <c r="R9" i="3"/>
  <c r="Q9" i="3"/>
  <c r="O9" i="3"/>
  <c r="P9" i="3" s="1"/>
  <c r="S9" i="3" s="1"/>
  <c r="H9" i="3" s="1"/>
  <c r="I9" i="3" s="1"/>
  <c r="R8" i="3"/>
  <c r="Q8" i="3"/>
  <c r="P8" i="3"/>
  <c r="S8" i="3" s="1"/>
  <c r="H8" i="3" s="1"/>
  <c r="I8" i="3" s="1"/>
  <c r="O8" i="3"/>
  <c r="C11" i="2"/>
  <c r="C10" i="2"/>
  <c r="C9" i="2"/>
  <c r="C33" i="1"/>
  <c r="E60" i="22" s="1"/>
  <c r="B33" i="1"/>
  <c r="C12" i="2" l="1"/>
  <c r="E62" i="20" s="1"/>
  <c r="E108" i="20"/>
  <c r="E112" i="20" s="1"/>
  <c r="E108" i="7"/>
  <c r="E112" i="7" s="1"/>
  <c r="I37" i="3"/>
  <c r="I38" i="3" s="1"/>
  <c r="G30" i="4"/>
  <c r="G31" i="4" s="1"/>
  <c r="E109" i="17" s="1"/>
  <c r="H18" i="17" s="1"/>
  <c r="H13" i="5"/>
  <c r="H14" i="5" s="1"/>
  <c r="E111" i="8" s="1"/>
  <c r="H18" i="8" s="1"/>
  <c r="H24" i="5"/>
  <c r="H25" i="5" s="1"/>
  <c r="E111" i="13" s="1"/>
  <c r="H18" i="13" s="1"/>
  <c r="H33" i="5"/>
  <c r="H34" i="5" s="1"/>
  <c r="H57" i="5"/>
  <c r="H58" i="5" s="1"/>
  <c r="G14" i="6"/>
  <c r="G15" i="6" s="1"/>
  <c r="E110" i="14" s="1"/>
  <c r="E140" i="9"/>
  <c r="E117" i="9"/>
  <c r="I29" i="3"/>
  <c r="I30" i="3" s="1"/>
  <c r="E108" i="10" s="1"/>
  <c r="E112" i="10" s="1"/>
  <c r="I45" i="3"/>
  <c r="I46" i="3" s="1"/>
  <c r="E109" i="12" s="1"/>
  <c r="E113" i="12" s="1"/>
  <c r="G12" i="4"/>
  <c r="G13" i="4" s="1"/>
  <c r="E110" i="22"/>
  <c r="E110" i="21"/>
  <c r="F35" i="7"/>
  <c r="E34" i="7"/>
  <c r="E35" i="7" s="1"/>
  <c r="E78" i="7" s="1"/>
  <c r="E79" i="7" s="1"/>
  <c r="F35" i="8"/>
  <c r="E34" i="8"/>
  <c r="E35" i="8" s="1"/>
  <c r="E140" i="11"/>
  <c r="E117" i="11"/>
  <c r="I12" i="3"/>
  <c r="I13" i="3" s="1"/>
  <c r="G39" i="4"/>
  <c r="G40" i="4" s="1"/>
  <c r="E109" i="14" s="1"/>
  <c r="H18" i="14" s="1"/>
  <c r="E110" i="19"/>
  <c r="E110" i="16"/>
  <c r="E62" i="22"/>
  <c r="E62" i="21"/>
  <c r="E62" i="18"/>
  <c r="E62" i="16"/>
  <c r="E62" i="17"/>
  <c r="E62" i="10"/>
  <c r="E62" i="13"/>
  <c r="E62" i="11"/>
  <c r="E63" i="12"/>
  <c r="E35" i="12"/>
  <c r="E36" i="12" s="1"/>
  <c r="F36" i="12"/>
  <c r="E60" i="21"/>
  <c r="E60" i="20"/>
  <c r="E60" i="18"/>
  <c r="E60" i="17"/>
  <c r="E60" i="16"/>
  <c r="E60" i="15"/>
  <c r="E60" i="19"/>
  <c r="E60" i="14"/>
  <c r="E60" i="13"/>
  <c r="E61" i="12"/>
  <c r="E60" i="10"/>
  <c r="E60" i="8"/>
  <c r="E60" i="11"/>
  <c r="E60" i="9"/>
  <c r="E60" i="7"/>
  <c r="E62" i="7"/>
  <c r="M80" i="7"/>
  <c r="M81" i="7" s="1"/>
  <c r="E78" i="8"/>
  <c r="E79" i="8" s="1"/>
  <c r="E34" i="9"/>
  <c r="E35" i="9" s="1"/>
  <c r="E78" i="9" s="1"/>
  <c r="E79" i="9" s="1"/>
  <c r="F35" i="9"/>
  <c r="F35" i="10"/>
  <c r="E34" i="10"/>
  <c r="E35" i="10" s="1"/>
  <c r="E78" i="10" s="1"/>
  <c r="E79" i="10" s="1"/>
  <c r="J60" i="22"/>
  <c r="F60" i="22"/>
  <c r="H17" i="22"/>
  <c r="M81" i="12"/>
  <c r="M82" i="12" s="1"/>
  <c r="E113" i="13"/>
  <c r="E82" i="13"/>
  <c r="F80" i="13"/>
  <c r="F55" i="13"/>
  <c r="E136" i="13"/>
  <c r="E80" i="13"/>
  <c r="E75" i="13"/>
  <c r="F53" i="13"/>
  <c r="F51" i="13"/>
  <c r="F49" i="13"/>
  <c r="E40" i="13"/>
  <c r="F40" i="13" s="1"/>
  <c r="E39" i="13"/>
  <c r="F35" i="13"/>
  <c r="F52" i="13"/>
  <c r="F77" i="13"/>
  <c r="M82" i="13"/>
  <c r="M83" i="13" s="1"/>
  <c r="L85" i="13" s="1"/>
  <c r="M85" i="13" s="1"/>
  <c r="E34" i="14"/>
  <c r="E35" i="14" s="1"/>
  <c r="F35" i="14"/>
  <c r="E34" i="15"/>
  <c r="E35" i="15" s="1"/>
  <c r="F35" i="15"/>
  <c r="M80" i="9"/>
  <c r="M81" i="9" s="1"/>
  <c r="M80" i="11"/>
  <c r="M81" i="11" s="1"/>
  <c r="E43" i="13"/>
  <c r="E28" i="11"/>
  <c r="E34" i="11" s="1"/>
  <c r="E35" i="11" s="1"/>
  <c r="E78" i="13"/>
  <c r="E79" i="13" s="1"/>
  <c r="E78" i="14"/>
  <c r="E79" i="14" s="1"/>
  <c r="M80" i="8"/>
  <c r="M81" i="8" s="1"/>
  <c r="M80" i="10"/>
  <c r="M81" i="10" s="1"/>
  <c r="F54" i="13"/>
  <c r="E77" i="13"/>
  <c r="M80" i="14"/>
  <c r="M81" i="14" s="1"/>
  <c r="E78" i="16"/>
  <c r="E79" i="16" s="1"/>
  <c r="E113" i="16"/>
  <c r="E82" i="17"/>
  <c r="F80" i="17"/>
  <c r="F55" i="17"/>
  <c r="E80" i="17"/>
  <c r="E75" i="17"/>
  <c r="F53" i="17"/>
  <c r="F51" i="17"/>
  <c r="F49" i="17"/>
  <c r="E40" i="17"/>
  <c r="F40" i="17" s="1"/>
  <c r="E39" i="17"/>
  <c r="F35" i="17"/>
  <c r="F52" i="17"/>
  <c r="F77" i="17"/>
  <c r="M82" i="17"/>
  <c r="M83" i="17" s="1"/>
  <c r="L85" i="17" s="1"/>
  <c r="M85" i="17" s="1"/>
  <c r="E78" i="18"/>
  <c r="E79" i="18" s="1"/>
  <c r="E82" i="20"/>
  <c r="F80" i="20"/>
  <c r="F55" i="20"/>
  <c r="E113" i="20"/>
  <c r="E80" i="20"/>
  <c r="E75" i="20"/>
  <c r="F53" i="20"/>
  <c r="F51" i="20"/>
  <c r="F49" i="20"/>
  <c r="E40" i="20"/>
  <c r="F40" i="20" s="1"/>
  <c r="E39" i="20"/>
  <c r="E136" i="20"/>
  <c r="F77" i="20"/>
  <c r="F54" i="20"/>
  <c r="E77" i="20"/>
  <c r="E78" i="20"/>
  <c r="E79" i="20" s="1"/>
  <c r="F54" i="16"/>
  <c r="E77" i="16"/>
  <c r="E43" i="17"/>
  <c r="F54" i="18"/>
  <c r="E43" i="20"/>
  <c r="E78" i="15"/>
  <c r="E79" i="15" s="1"/>
  <c r="E82" i="16"/>
  <c r="F80" i="16"/>
  <c r="F55" i="16"/>
  <c r="E80" i="16"/>
  <c r="E75" i="16"/>
  <c r="F53" i="16"/>
  <c r="F51" i="16"/>
  <c r="F49" i="16"/>
  <c r="E40" i="16"/>
  <c r="F40" i="16" s="1"/>
  <c r="E39" i="16"/>
  <c r="F35" i="16"/>
  <c r="F52" i="16"/>
  <c r="F77" i="16"/>
  <c r="E78" i="17"/>
  <c r="E79" i="17" s="1"/>
  <c r="E113" i="17"/>
  <c r="E113" i="18"/>
  <c r="E82" i="18"/>
  <c r="F80" i="18"/>
  <c r="F55" i="18"/>
  <c r="E136" i="18"/>
  <c r="E80" i="18"/>
  <c r="E75" i="18"/>
  <c r="F53" i="18"/>
  <c r="F51" i="18"/>
  <c r="F49" i="18"/>
  <c r="E40" i="18"/>
  <c r="F40" i="18" s="1"/>
  <c r="E39" i="18"/>
  <c r="F35" i="18"/>
  <c r="F52" i="18"/>
  <c r="F77" i="18"/>
  <c r="E43" i="16"/>
  <c r="F54" i="17"/>
  <c r="E77" i="17"/>
  <c r="E136" i="17"/>
  <c r="E43" i="18"/>
  <c r="E34" i="19"/>
  <c r="E35" i="19" s="1"/>
  <c r="E78" i="19" s="1"/>
  <c r="E79" i="19" s="1"/>
  <c r="F52" i="20"/>
  <c r="E34" i="21"/>
  <c r="E35" i="21" s="1"/>
  <c r="F35" i="21"/>
  <c r="M80" i="19"/>
  <c r="M81" i="19" s="1"/>
  <c r="F35" i="20"/>
  <c r="E63" i="22"/>
  <c r="F63" i="22" s="1"/>
  <c r="E34" i="22"/>
  <c r="E35" i="22" s="1"/>
  <c r="M80" i="15"/>
  <c r="M81" i="15" s="1"/>
  <c r="E78" i="22"/>
  <c r="E79" i="22" s="1"/>
  <c r="M80" i="22"/>
  <c r="M81" i="22" s="1"/>
  <c r="E62" i="9" l="1"/>
  <c r="E62" i="14"/>
  <c r="E62" i="19"/>
  <c r="F62" i="19" s="1"/>
  <c r="E62" i="8"/>
  <c r="J62" i="8" s="1"/>
  <c r="E62" i="15"/>
  <c r="E136" i="11"/>
  <c r="E80" i="11"/>
  <c r="E75" i="11"/>
  <c r="F53" i="11"/>
  <c r="F51" i="11"/>
  <c r="F49" i="11"/>
  <c r="E40" i="11"/>
  <c r="F40" i="11" s="1"/>
  <c r="E39" i="11"/>
  <c r="F77" i="11"/>
  <c r="F54" i="11"/>
  <c r="E77" i="11"/>
  <c r="F52" i="11"/>
  <c r="E43" i="11"/>
  <c r="E113" i="11"/>
  <c r="E82" i="11"/>
  <c r="F80" i="11"/>
  <c r="F55" i="11"/>
  <c r="E78" i="11"/>
  <c r="E79" i="11" s="1"/>
  <c r="E80" i="21"/>
  <c r="E75" i="21"/>
  <c r="F53" i="21"/>
  <c r="F51" i="21"/>
  <c r="F49" i="21"/>
  <c r="E40" i="21"/>
  <c r="F40" i="21" s="1"/>
  <c r="E39" i="21"/>
  <c r="E82" i="21"/>
  <c r="F54" i="21"/>
  <c r="F52" i="21"/>
  <c r="E113" i="21"/>
  <c r="E43" i="21"/>
  <c r="F77" i="21"/>
  <c r="E136" i="21"/>
  <c r="F55" i="21"/>
  <c r="F80" i="21"/>
  <c r="E77" i="21"/>
  <c r="F39" i="18"/>
  <c r="E41" i="18"/>
  <c r="E42" i="18" s="1"/>
  <c r="O75" i="20"/>
  <c r="P77" i="20"/>
  <c r="P78" i="20" s="1"/>
  <c r="P76" i="20"/>
  <c r="E76" i="20"/>
  <c r="E81" i="20" s="1"/>
  <c r="F39" i="17"/>
  <c r="E41" i="17"/>
  <c r="E42" i="17" s="1"/>
  <c r="F35" i="11"/>
  <c r="O75" i="13"/>
  <c r="P77" i="13"/>
  <c r="P78" i="13" s="1"/>
  <c r="P76" i="13"/>
  <c r="E81" i="13"/>
  <c r="E76" i="13"/>
  <c r="J60" i="11"/>
  <c r="E66" i="11"/>
  <c r="E71" i="11" s="1"/>
  <c r="F60" i="11"/>
  <c r="H17" i="11"/>
  <c r="H19" i="11" s="1"/>
  <c r="J60" i="13"/>
  <c r="F60" i="13"/>
  <c r="E66" i="13"/>
  <c r="E71" i="13" s="1"/>
  <c r="H17" i="13"/>
  <c r="H19" i="13" s="1"/>
  <c r="F60" i="16"/>
  <c r="E66" i="16"/>
  <c r="E71" i="16" s="1"/>
  <c r="H17" i="16"/>
  <c r="J60" i="16"/>
  <c r="E66" i="21"/>
  <c r="E71" i="21" s="1"/>
  <c r="J60" i="21"/>
  <c r="H17" i="21"/>
  <c r="F60" i="21"/>
  <c r="J63" i="12"/>
  <c r="F63" i="12"/>
  <c r="J62" i="15"/>
  <c r="F62" i="15"/>
  <c r="J62" i="20"/>
  <c r="F62" i="20"/>
  <c r="E111" i="22"/>
  <c r="H18" i="22" s="1"/>
  <c r="H19" i="22" s="1"/>
  <c r="E111" i="21"/>
  <c r="E113" i="22"/>
  <c r="E77" i="22"/>
  <c r="F54" i="22"/>
  <c r="E136" i="22"/>
  <c r="E80" i="22"/>
  <c r="E75" i="22"/>
  <c r="F55" i="22"/>
  <c r="F53" i="22"/>
  <c r="E43" i="22"/>
  <c r="F80" i="22"/>
  <c r="F52" i="22"/>
  <c r="F49" i="22"/>
  <c r="F51" i="22"/>
  <c r="E39" i="22"/>
  <c r="E82" i="22"/>
  <c r="F77" i="22"/>
  <c r="E40" i="22"/>
  <c r="F40" i="22" s="1"/>
  <c r="O75" i="18"/>
  <c r="P77" i="18"/>
  <c r="P78" i="18" s="1"/>
  <c r="P76" i="18"/>
  <c r="E76" i="18"/>
  <c r="E81" i="18"/>
  <c r="O75" i="17"/>
  <c r="P77" i="17"/>
  <c r="P78" i="17" s="1"/>
  <c r="P76" i="17"/>
  <c r="E81" i="17"/>
  <c r="E76" i="17"/>
  <c r="E82" i="14"/>
  <c r="F80" i="14"/>
  <c r="F55" i="14"/>
  <c r="E80" i="14"/>
  <c r="E75" i="14"/>
  <c r="F53" i="14"/>
  <c r="F51" i="14"/>
  <c r="F49" i="14"/>
  <c r="E40" i="14"/>
  <c r="F40" i="14" s="1"/>
  <c r="E39" i="14"/>
  <c r="E113" i="14"/>
  <c r="F77" i="14"/>
  <c r="F54" i="14"/>
  <c r="E136" i="14"/>
  <c r="E77" i="14"/>
  <c r="F52" i="14"/>
  <c r="E43" i="14"/>
  <c r="J60" i="8"/>
  <c r="H17" i="8"/>
  <c r="H19" i="8" s="1"/>
  <c r="F60" i="8"/>
  <c r="J60" i="14"/>
  <c r="E66" i="14"/>
  <c r="E71" i="14" s="1"/>
  <c r="F60" i="14"/>
  <c r="H17" i="14"/>
  <c r="H19" i="14" s="1"/>
  <c r="J60" i="17"/>
  <c r="F60" i="17"/>
  <c r="E66" i="17"/>
  <c r="E71" i="17" s="1"/>
  <c r="H17" i="17"/>
  <c r="H19" i="17" s="1"/>
  <c r="J62" i="9"/>
  <c r="F62" i="9"/>
  <c r="J62" i="10"/>
  <c r="F62" i="10"/>
  <c r="J62" i="16"/>
  <c r="F62" i="16"/>
  <c r="J62" i="21"/>
  <c r="F62" i="21"/>
  <c r="E136" i="7"/>
  <c r="F77" i="7"/>
  <c r="F54" i="7"/>
  <c r="E77" i="7"/>
  <c r="F52" i="7"/>
  <c r="E43" i="7"/>
  <c r="E82" i="7"/>
  <c r="F80" i="7"/>
  <c r="F55" i="7"/>
  <c r="E113" i="7"/>
  <c r="E80" i="7"/>
  <c r="E75" i="7"/>
  <c r="F53" i="7"/>
  <c r="F51" i="7"/>
  <c r="F49" i="7"/>
  <c r="E40" i="7"/>
  <c r="F40" i="7" s="1"/>
  <c r="E39" i="7"/>
  <c r="E109" i="19"/>
  <c r="H18" i="19" s="1"/>
  <c r="E109" i="16"/>
  <c r="E111" i="19"/>
  <c r="E111" i="16"/>
  <c r="E108" i="15"/>
  <c r="E112" i="15" s="1"/>
  <c r="E108" i="18"/>
  <c r="E112" i="18" s="1"/>
  <c r="E113" i="19"/>
  <c r="F77" i="19"/>
  <c r="F54" i="19"/>
  <c r="E77" i="19"/>
  <c r="F52" i="19"/>
  <c r="E43" i="19"/>
  <c r="E82" i="19"/>
  <c r="F51" i="19"/>
  <c r="E40" i="19"/>
  <c r="F40" i="19" s="1"/>
  <c r="E136" i="19"/>
  <c r="F80" i="19"/>
  <c r="E75" i="19"/>
  <c r="F53" i="19"/>
  <c r="F49" i="19"/>
  <c r="E80" i="19"/>
  <c r="F55" i="19"/>
  <c r="E39" i="19"/>
  <c r="F39" i="16"/>
  <c r="E41" i="16"/>
  <c r="E42" i="16" s="1"/>
  <c r="E77" i="10"/>
  <c r="F52" i="10"/>
  <c r="E43" i="10"/>
  <c r="E82" i="10"/>
  <c r="F80" i="10"/>
  <c r="F55" i="10"/>
  <c r="E113" i="10"/>
  <c r="E80" i="10"/>
  <c r="E75" i="10"/>
  <c r="F53" i="10"/>
  <c r="F51" i="10"/>
  <c r="F49" i="10"/>
  <c r="E40" i="10"/>
  <c r="F40" i="10" s="1"/>
  <c r="E39" i="10"/>
  <c r="E136" i="10"/>
  <c r="F77" i="10"/>
  <c r="F54" i="10"/>
  <c r="E136" i="9"/>
  <c r="E80" i="9"/>
  <c r="E75" i="9"/>
  <c r="F53" i="9"/>
  <c r="F51" i="9"/>
  <c r="F49" i="9"/>
  <c r="E40" i="9"/>
  <c r="F40" i="9" s="1"/>
  <c r="E39" i="9"/>
  <c r="F77" i="9"/>
  <c r="F54" i="9"/>
  <c r="E77" i="9"/>
  <c r="F52" i="9"/>
  <c r="E43" i="9"/>
  <c r="E113" i="9"/>
  <c r="E82" i="9"/>
  <c r="F80" i="9"/>
  <c r="F55" i="9"/>
  <c r="F62" i="7"/>
  <c r="J62" i="7"/>
  <c r="J60" i="7"/>
  <c r="E66" i="7"/>
  <c r="E71" i="7" s="1"/>
  <c r="F60" i="7"/>
  <c r="H17" i="7"/>
  <c r="H19" i="7" s="1"/>
  <c r="E66" i="10"/>
  <c r="E71" i="10" s="1"/>
  <c r="F60" i="10"/>
  <c r="H17" i="10"/>
  <c r="H19" i="10" s="1"/>
  <c r="J60" i="10"/>
  <c r="J60" i="19"/>
  <c r="E66" i="19"/>
  <c r="E71" i="19" s="1"/>
  <c r="F60" i="19"/>
  <c r="H17" i="19"/>
  <c r="F60" i="18"/>
  <c r="E66" i="18"/>
  <c r="E71" i="18" s="1"/>
  <c r="H17" i="18"/>
  <c r="H19" i="18" s="1"/>
  <c r="J60" i="18"/>
  <c r="E83" i="12"/>
  <c r="F81" i="12"/>
  <c r="F56" i="12"/>
  <c r="E114" i="12"/>
  <c r="E81" i="12"/>
  <c r="E76" i="12"/>
  <c r="F54" i="12"/>
  <c r="F52" i="12"/>
  <c r="F50" i="12"/>
  <c r="E41" i="12"/>
  <c r="F41" i="12" s="1"/>
  <c r="E40" i="12"/>
  <c r="E137" i="12"/>
  <c r="F78" i="12"/>
  <c r="F55" i="12"/>
  <c r="E79" i="12"/>
  <c r="E80" i="12" s="1"/>
  <c r="E78" i="12"/>
  <c r="F53" i="12"/>
  <c r="E44" i="12"/>
  <c r="J62" i="11"/>
  <c r="F62" i="11"/>
  <c r="J62" i="14"/>
  <c r="F62" i="14"/>
  <c r="J62" i="18"/>
  <c r="F62" i="18"/>
  <c r="F62" i="22"/>
  <c r="J62" i="22"/>
  <c r="E77" i="8"/>
  <c r="E113" i="8"/>
  <c r="E82" i="8"/>
  <c r="F80" i="8"/>
  <c r="E136" i="8"/>
  <c r="E80" i="8"/>
  <c r="E75" i="8"/>
  <c r="F77" i="8"/>
  <c r="F52" i="8"/>
  <c r="E43" i="8"/>
  <c r="F55" i="8"/>
  <c r="F53" i="8"/>
  <c r="F51" i="8"/>
  <c r="F49" i="8"/>
  <c r="E40" i="8"/>
  <c r="F40" i="8" s="1"/>
  <c r="E39" i="8"/>
  <c r="F54" i="8"/>
  <c r="E141" i="12"/>
  <c r="E118" i="12"/>
  <c r="E140" i="7"/>
  <c r="E117" i="7"/>
  <c r="E78" i="21"/>
  <c r="E79" i="21" s="1"/>
  <c r="O75" i="16"/>
  <c r="P77" i="16"/>
  <c r="P78" i="16" s="1"/>
  <c r="P76" i="16"/>
  <c r="E76" i="16"/>
  <c r="E81" i="16"/>
  <c r="F39" i="20"/>
  <c r="E41" i="20"/>
  <c r="E42" i="20" s="1"/>
  <c r="E77" i="15"/>
  <c r="E82" i="15"/>
  <c r="F80" i="15"/>
  <c r="E136" i="15"/>
  <c r="E80" i="15"/>
  <c r="E75" i="15"/>
  <c r="F52" i="15"/>
  <c r="E113" i="15"/>
  <c r="F77" i="15"/>
  <c r="F54" i="15"/>
  <c r="F51" i="15"/>
  <c r="F49" i="15"/>
  <c r="E40" i="15"/>
  <c r="F40" i="15" s="1"/>
  <c r="E39" i="15"/>
  <c r="F55" i="15"/>
  <c r="F53" i="15"/>
  <c r="E43" i="15"/>
  <c r="F39" i="13"/>
  <c r="E41" i="13"/>
  <c r="E42" i="13" s="1"/>
  <c r="E66" i="22"/>
  <c r="E71" i="22" s="1"/>
  <c r="J60" i="9"/>
  <c r="E66" i="9"/>
  <c r="E71" i="9" s="1"/>
  <c r="F60" i="9"/>
  <c r="H17" i="9"/>
  <c r="H19" i="9" s="1"/>
  <c r="H17" i="12"/>
  <c r="H19" i="12" s="1"/>
  <c r="J61" i="12"/>
  <c r="E67" i="12"/>
  <c r="E72" i="12" s="1"/>
  <c r="F61" i="12"/>
  <c r="E66" i="15"/>
  <c r="E71" i="15" s="1"/>
  <c r="F60" i="15"/>
  <c r="J60" i="15"/>
  <c r="H17" i="15"/>
  <c r="H19" i="15" s="1"/>
  <c r="J60" i="20"/>
  <c r="F60" i="20"/>
  <c r="E66" i="20"/>
  <c r="E71" i="20" s="1"/>
  <c r="H17" i="20"/>
  <c r="H19" i="20" s="1"/>
  <c r="J62" i="13"/>
  <c r="F62" i="13"/>
  <c r="J62" i="17"/>
  <c r="F62" i="17"/>
  <c r="F143" i="17" s="1"/>
  <c r="H10" i="17" s="1"/>
  <c r="J62" i="19"/>
  <c r="E108" i="22"/>
  <c r="E112" i="22" s="1"/>
  <c r="E108" i="21"/>
  <c r="E112" i="21" s="1"/>
  <c r="E108" i="19"/>
  <c r="E112" i="19" s="1"/>
  <c r="E108" i="17"/>
  <c r="E112" i="17" s="1"/>
  <c r="E108" i="16"/>
  <c r="E112" i="16" s="1"/>
  <c r="E108" i="14"/>
  <c r="E112" i="14" s="1"/>
  <c r="E108" i="13"/>
  <c r="E112" i="13" s="1"/>
  <c r="E108" i="8"/>
  <c r="E112" i="8" s="1"/>
  <c r="H18" i="21"/>
  <c r="E117" i="10"/>
  <c r="E140" i="10"/>
  <c r="E117" i="20"/>
  <c r="E140" i="20"/>
  <c r="F62" i="8" l="1"/>
  <c r="E66" i="8"/>
  <c r="E71" i="8" s="1"/>
  <c r="F143" i="16"/>
  <c r="H10" i="16" s="1"/>
  <c r="F143" i="20"/>
  <c r="H10" i="20" s="1"/>
  <c r="F143" i="13"/>
  <c r="H10" i="13" s="1"/>
  <c r="F143" i="18"/>
  <c r="H10" i="18" s="1"/>
  <c r="E138" i="20"/>
  <c r="E84" i="20"/>
  <c r="E115" i="20"/>
  <c r="E41" i="9"/>
  <c r="E42" i="9" s="1"/>
  <c r="F39" i="9"/>
  <c r="F143" i="9" s="1"/>
  <c r="H10" i="9" s="1"/>
  <c r="E117" i="8"/>
  <c r="E140" i="8"/>
  <c r="E140" i="17"/>
  <c r="E117" i="17"/>
  <c r="E44" i="13"/>
  <c r="E45" i="13" s="1"/>
  <c r="E69" i="13"/>
  <c r="E69" i="20"/>
  <c r="E44" i="20"/>
  <c r="E45" i="20" s="1"/>
  <c r="H19" i="19"/>
  <c r="P77" i="9"/>
  <c r="P78" i="9" s="1"/>
  <c r="P76" i="9"/>
  <c r="E76" i="9"/>
  <c r="E81" i="9" s="1"/>
  <c r="O75" i="9"/>
  <c r="E69" i="16"/>
  <c r="E44" i="16"/>
  <c r="E45" i="16" s="1"/>
  <c r="E41" i="19"/>
  <c r="E42" i="19" s="1"/>
  <c r="F39" i="19"/>
  <c r="F143" i="19" s="1"/>
  <c r="H10" i="19" s="1"/>
  <c r="F39" i="7"/>
  <c r="F143" i="7" s="1"/>
  <c r="H10" i="7" s="1"/>
  <c r="E41" i="7"/>
  <c r="E42" i="7" s="1"/>
  <c r="O75" i="14"/>
  <c r="P77" i="14"/>
  <c r="P78" i="14" s="1"/>
  <c r="P76" i="14"/>
  <c r="E76" i="14"/>
  <c r="E81" i="14" s="1"/>
  <c r="F39" i="22"/>
  <c r="F143" i="22" s="1"/>
  <c r="H10" i="22" s="1"/>
  <c r="E41" i="22"/>
  <c r="E42" i="22" s="1"/>
  <c r="P77" i="22"/>
  <c r="P78" i="22" s="1"/>
  <c r="P76" i="22"/>
  <c r="E81" i="22"/>
  <c r="E76" i="22"/>
  <c r="O75" i="22"/>
  <c r="P77" i="21"/>
  <c r="P78" i="21" s="1"/>
  <c r="P76" i="21"/>
  <c r="E76" i="21"/>
  <c r="E81" i="21" s="1"/>
  <c r="O75" i="21"/>
  <c r="E41" i="11"/>
  <c r="E42" i="11" s="1"/>
  <c r="F39" i="11"/>
  <c r="F143" i="11" s="1"/>
  <c r="H10" i="11" s="1"/>
  <c r="E115" i="16"/>
  <c r="E84" i="16"/>
  <c r="E138" i="16"/>
  <c r="O75" i="8"/>
  <c r="P77" i="8"/>
  <c r="P78" i="8" s="1"/>
  <c r="P76" i="8"/>
  <c r="E76" i="8"/>
  <c r="E81" i="8" s="1"/>
  <c r="E117" i="13"/>
  <c r="E140" i="13"/>
  <c r="F40" i="12"/>
  <c r="F144" i="12" s="1"/>
  <c r="H10" i="12" s="1"/>
  <c r="E42" i="12"/>
  <c r="E43" i="12" s="1"/>
  <c r="E81" i="19"/>
  <c r="E76" i="19"/>
  <c r="P77" i="19"/>
  <c r="P78" i="19" s="1"/>
  <c r="O75" i="19"/>
  <c r="P76" i="19"/>
  <c r="E76" i="7"/>
  <c r="E81" i="7" s="1"/>
  <c r="O75" i="7"/>
  <c r="P77" i="7"/>
  <c r="P78" i="7" s="1"/>
  <c r="P76" i="7"/>
  <c r="E44" i="17"/>
  <c r="E45" i="17" s="1"/>
  <c r="E69" i="17"/>
  <c r="E69" i="18"/>
  <c r="E44" i="18"/>
  <c r="E45" i="18" s="1"/>
  <c r="P77" i="11"/>
  <c r="P78" i="11" s="1"/>
  <c r="P76" i="11"/>
  <c r="E76" i="11"/>
  <c r="E81" i="11" s="1"/>
  <c r="O75" i="11"/>
  <c r="E140" i="16"/>
  <c r="E117" i="16"/>
  <c r="E117" i="19"/>
  <c r="E140" i="19"/>
  <c r="F39" i="15"/>
  <c r="F143" i="15" s="1"/>
  <c r="H10" i="15" s="1"/>
  <c r="E41" i="15"/>
  <c r="E42" i="15" s="1"/>
  <c r="O75" i="15"/>
  <c r="P76" i="15"/>
  <c r="P77" i="15"/>
  <c r="P78" i="15" s="1"/>
  <c r="E76" i="15"/>
  <c r="E81" i="15" s="1"/>
  <c r="E117" i="14"/>
  <c r="E140" i="14"/>
  <c r="E140" i="21"/>
  <c r="E117" i="21"/>
  <c r="F39" i="8"/>
  <c r="F143" i="8" s="1"/>
  <c r="H10" i="8" s="1"/>
  <c r="E41" i="8"/>
  <c r="E42" i="8" s="1"/>
  <c r="O76" i="12"/>
  <c r="P78" i="12"/>
  <c r="P79" i="12" s="1"/>
  <c r="P77" i="12"/>
  <c r="E82" i="12"/>
  <c r="E77" i="12"/>
  <c r="F39" i="10"/>
  <c r="F143" i="10" s="1"/>
  <c r="H10" i="10" s="1"/>
  <c r="E41" i="10"/>
  <c r="E42" i="10" s="1"/>
  <c r="E117" i="18"/>
  <c r="E140" i="18"/>
  <c r="H18" i="16"/>
  <c r="H19" i="21"/>
  <c r="H19" i="16"/>
  <c r="E117" i="22"/>
  <c r="E140" i="22"/>
  <c r="O75" i="10"/>
  <c r="P77" i="10"/>
  <c r="P78" i="10" s="1"/>
  <c r="P76" i="10"/>
  <c r="E76" i="10"/>
  <c r="E81" i="10" s="1"/>
  <c r="E140" i="15"/>
  <c r="E117" i="15"/>
  <c r="F39" i="14"/>
  <c r="F143" i="14" s="1"/>
  <c r="H10" i="14" s="1"/>
  <c r="E41" i="14"/>
  <c r="E42" i="14" s="1"/>
  <c r="E115" i="17"/>
  <c r="E84" i="17"/>
  <c r="E138" i="17"/>
  <c r="E84" i="18"/>
  <c r="E138" i="18"/>
  <c r="E115" i="18"/>
  <c r="E84" i="13"/>
  <c r="E115" i="13"/>
  <c r="E138" i="13"/>
  <c r="E41" i="21"/>
  <c r="E42" i="21" s="1"/>
  <c r="F39" i="21"/>
  <c r="F143" i="21" s="1"/>
  <c r="H10" i="21" s="1"/>
  <c r="E115" i="9" l="1"/>
  <c r="E138" i="9"/>
  <c r="E84" i="9"/>
  <c r="E115" i="11"/>
  <c r="E138" i="11"/>
  <c r="E84" i="11"/>
  <c r="E138" i="8"/>
  <c r="E84" i="8"/>
  <c r="E115" i="8"/>
  <c r="E115" i="14"/>
  <c r="E84" i="14"/>
  <c r="E138" i="14"/>
  <c r="E115" i="10"/>
  <c r="E138" i="10"/>
  <c r="E84" i="10"/>
  <c r="E115" i="15"/>
  <c r="E138" i="15"/>
  <c r="E84" i="15"/>
  <c r="E115" i="7"/>
  <c r="E138" i="7"/>
  <c r="E84" i="7"/>
  <c r="E115" i="21"/>
  <c r="E138" i="21"/>
  <c r="E84" i="21"/>
  <c r="E44" i="21"/>
  <c r="E45" i="21" s="1"/>
  <c r="E69" i="21"/>
  <c r="E69" i="10"/>
  <c r="E44" i="10"/>
  <c r="E45" i="10" s="1"/>
  <c r="E70" i="12"/>
  <c r="E45" i="12"/>
  <c r="E46" i="12" s="1"/>
  <c r="E44" i="22"/>
  <c r="E45" i="22" s="1"/>
  <c r="E69" i="22"/>
  <c r="E52" i="13"/>
  <c r="E55" i="13"/>
  <c r="E51" i="13"/>
  <c r="E48" i="13"/>
  <c r="E54" i="13"/>
  <c r="E50" i="13"/>
  <c r="E53" i="13"/>
  <c r="E49" i="13"/>
  <c r="E139" i="12"/>
  <c r="E85" i="12"/>
  <c r="E116" i="12"/>
  <c r="E69" i="15"/>
  <c r="E44" i="15"/>
  <c r="E45" i="15" s="1"/>
  <c r="E52" i="17"/>
  <c r="E55" i="17"/>
  <c r="E51" i="17"/>
  <c r="E48" i="17"/>
  <c r="E54" i="17"/>
  <c r="E50" i="17"/>
  <c r="E53" i="17"/>
  <c r="E49" i="17"/>
  <c r="E115" i="19"/>
  <c r="E138" i="19"/>
  <c r="E84" i="19"/>
  <c r="E115" i="22"/>
  <c r="E84" i="22"/>
  <c r="E138" i="22"/>
  <c r="E52" i="20"/>
  <c r="E55" i="20"/>
  <c r="E53" i="20"/>
  <c r="E51" i="20"/>
  <c r="E49" i="20"/>
  <c r="E50" i="20"/>
  <c r="E54" i="20"/>
  <c r="E48" i="20"/>
  <c r="E69" i="8"/>
  <c r="E44" i="8"/>
  <c r="E45" i="8" s="1"/>
  <c r="E52" i="18"/>
  <c r="E55" i="18"/>
  <c r="E53" i="18"/>
  <c r="E49" i="18"/>
  <c r="E51" i="18"/>
  <c r="E48" i="18"/>
  <c r="E56" i="18" s="1"/>
  <c r="E70" i="18" s="1"/>
  <c r="E72" i="18" s="1"/>
  <c r="E54" i="18"/>
  <c r="E50" i="18"/>
  <c r="E69" i="7"/>
  <c r="E44" i="7"/>
  <c r="E45" i="7" s="1"/>
  <c r="E69" i="19"/>
  <c r="E44" i="19"/>
  <c r="E45" i="19" s="1"/>
  <c r="E69" i="14"/>
  <c r="E44" i="14"/>
  <c r="E45" i="14" s="1"/>
  <c r="E69" i="11"/>
  <c r="E44" i="11"/>
  <c r="E45" i="11" s="1"/>
  <c r="E52" i="16"/>
  <c r="E55" i="16"/>
  <c r="E53" i="16"/>
  <c r="E49" i="16"/>
  <c r="E51" i="16"/>
  <c r="E48" i="16"/>
  <c r="E54" i="16"/>
  <c r="E50" i="16"/>
  <c r="E69" i="9"/>
  <c r="E44" i="9"/>
  <c r="E45" i="9" s="1"/>
  <c r="E137" i="18" l="1"/>
  <c r="E114" i="18"/>
  <c r="E83" i="18"/>
  <c r="E85" i="18" s="1"/>
  <c r="E53" i="19"/>
  <c r="E51" i="19"/>
  <c r="E49" i="19"/>
  <c r="E54" i="19"/>
  <c r="E50" i="19"/>
  <c r="E48" i="19"/>
  <c r="E55" i="19"/>
  <c r="E52" i="19"/>
  <c r="E56" i="20"/>
  <c r="E70" i="20" s="1"/>
  <c r="E72" i="20" s="1"/>
  <c r="E55" i="11"/>
  <c r="E53" i="11"/>
  <c r="E51" i="11"/>
  <c r="E49" i="11"/>
  <c r="E54" i="11"/>
  <c r="E50" i="11"/>
  <c r="E48" i="11"/>
  <c r="E56" i="11" s="1"/>
  <c r="E70" i="11" s="1"/>
  <c r="E52" i="11"/>
  <c r="E54" i="8"/>
  <c r="E50" i="8"/>
  <c r="E48" i="8"/>
  <c r="E52" i="8"/>
  <c r="E55" i="8"/>
  <c r="E53" i="8"/>
  <c r="E51" i="8"/>
  <c r="E49" i="8"/>
  <c r="E53" i="22"/>
  <c r="E51" i="22"/>
  <c r="E49" i="22"/>
  <c r="E52" i="22"/>
  <c r="E55" i="22"/>
  <c r="E48" i="22"/>
  <c r="E54" i="22"/>
  <c r="E50" i="22"/>
  <c r="E54" i="10"/>
  <c r="E50" i="10"/>
  <c r="E48" i="10"/>
  <c r="E52" i="10"/>
  <c r="E55" i="10"/>
  <c r="E53" i="10"/>
  <c r="E51" i="10"/>
  <c r="E49" i="10"/>
  <c r="E55" i="9"/>
  <c r="E53" i="9"/>
  <c r="E51" i="9"/>
  <c r="E49" i="9"/>
  <c r="E54" i="9"/>
  <c r="E50" i="9"/>
  <c r="E48" i="9"/>
  <c r="E56" i="9" s="1"/>
  <c r="E70" i="9" s="1"/>
  <c r="E52" i="9"/>
  <c r="E72" i="11"/>
  <c r="E53" i="7"/>
  <c r="E51" i="7"/>
  <c r="E49" i="7"/>
  <c r="E54" i="7"/>
  <c r="E50" i="7"/>
  <c r="E48" i="7"/>
  <c r="E56" i="7" s="1"/>
  <c r="E70" i="7" s="1"/>
  <c r="E52" i="7"/>
  <c r="E55" i="7"/>
  <c r="E53" i="12"/>
  <c r="E56" i="12"/>
  <c r="E54" i="12"/>
  <c r="E52" i="12"/>
  <c r="E50" i="12"/>
  <c r="E55" i="12"/>
  <c r="E51" i="12"/>
  <c r="E49" i="12"/>
  <c r="E72" i="9"/>
  <c r="E56" i="16"/>
  <c r="E70" i="16" s="1"/>
  <c r="E72" i="16" s="1"/>
  <c r="E72" i="7"/>
  <c r="E56" i="17"/>
  <c r="E70" i="17" s="1"/>
  <c r="E72" i="17" s="1"/>
  <c r="E54" i="15"/>
  <c r="E52" i="15"/>
  <c r="E51" i="15"/>
  <c r="E49" i="15"/>
  <c r="E55" i="15"/>
  <c r="E53" i="15"/>
  <c r="E50" i="15"/>
  <c r="E48" i="15"/>
  <c r="E56" i="13"/>
  <c r="E70" i="13" s="1"/>
  <c r="E72" i="13" s="1"/>
  <c r="E55" i="21"/>
  <c r="E54" i="21"/>
  <c r="E52" i="21"/>
  <c r="E49" i="21"/>
  <c r="E51" i="21"/>
  <c r="E48" i="21"/>
  <c r="E53" i="21"/>
  <c r="E50" i="21"/>
  <c r="E52" i="14"/>
  <c r="E55" i="14"/>
  <c r="E53" i="14"/>
  <c r="E51" i="14"/>
  <c r="E49" i="14"/>
  <c r="E54" i="14"/>
  <c r="E50" i="14"/>
  <c r="E48" i="14"/>
  <c r="E83" i="7" l="1"/>
  <c r="E85" i="7" s="1"/>
  <c r="E114" i="7"/>
  <c r="E137" i="7"/>
  <c r="E56" i="14"/>
  <c r="E70" i="14" s="1"/>
  <c r="E72" i="14" s="1"/>
  <c r="E114" i="16"/>
  <c r="E83" i="16"/>
  <c r="E85" i="16" s="1"/>
  <c r="E137" i="16"/>
  <c r="E56" i="22"/>
  <c r="E70" i="22" s="1"/>
  <c r="E72" i="22" s="1"/>
  <c r="E114" i="20"/>
  <c r="E137" i="20"/>
  <c r="E83" i="20"/>
  <c r="E85" i="20" s="1"/>
  <c r="E57" i="12"/>
  <c r="E71" i="12" s="1"/>
  <c r="E73" i="12" s="1"/>
  <c r="E83" i="11"/>
  <c r="E85" i="11" s="1"/>
  <c r="E114" i="11"/>
  <c r="E137" i="11"/>
  <c r="E93" i="18"/>
  <c r="E94" i="18"/>
  <c r="E89" i="18"/>
  <c r="E91" i="18"/>
  <c r="E90" i="18"/>
  <c r="E92" i="18"/>
  <c r="E137" i="13"/>
  <c r="E114" i="13"/>
  <c r="E83" i="13"/>
  <c r="E85" i="13" s="1"/>
  <c r="E83" i="9"/>
  <c r="E85" i="9" s="1"/>
  <c r="E114" i="9"/>
  <c r="E137" i="9"/>
  <c r="E56" i="21"/>
  <c r="E70" i="21" s="1"/>
  <c r="E72" i="21" s="1"/>
  <c r="E56" i="15"/>
  <c r="E70" i="15" s="1"/>
  <c r="E72" i="15" s="1"/>
  <c r="E114" i="17"/>
  <c r="E83" i="17"/>
  <c r="E85" i="17" s="1"/>
  <c r="E137" i="17"/>
  <c r="E56" i="10"/>
  <c r="E70" i="10" s="1"/>
  <c r="E72" i="10" s="1"/>
  <c r="E56" i="8"/>
  <c r="E70" i="8" s="1"/>
  <c r="E72" i="8" s="1"/>
  <c r="E56" i="19"/>
  <c r="E70" i="19" s="1"/>
  <c r="E72" i="19" s="1"/>
  <c r="E114" i="21" l="1"/>
  <c r="E137" i="21"/>
  <c r="E83" i="21"/>
  <c r="E85" i="21" s="1"/>
  <c r="E93" i="13"/>
  <c r="E91" i="13"/>
  <c r="E94" i="13"/>
  <c r="E89" i="13"/>
  <c r="E92" i="13"/>
  <c r="E90" i="13"/>
  <c r="E115" i="12"/>
  <c r="E138" i="12"/>
  <c r="E84" i="12"/>
  <c r="E86" i="12" s="1"/>
  <c r="E137" i="22"/>
  <c r="E114" i="22"/>
  <c r="E83" i="22"/>
  <c r="E85" i="22" s="1"/>
  <c r="E114" i="14"/>
  <c r="E137" i="14"/>
  <c r="E83" i="14"/>
  <c r="E85" i="14" s="1"/>
  <c r="E114" i="8"/>
  <c r="E137" i="8"/>
  <c r="E83" i="8"/>
  <c r="E85" i="8" s="1"/>
  <c r="E93" i="17"/>
  <c r="E91" i="17"/>
  <c r="E94" i="17"/>
  <c r="E89" i="17"/>
  <c r="E92" i="17"/>
  <c r="E90" i="17"/>
  <c r="E93" i="20"/>
  <c r="E92" i="20"/>
  <c r="E90" i="20"/>
  <c r="E94" i="20"/>
  <c r="E89" i="20"/>
  <c r="E91" i="20"/>
  <c r="E114" i="10"/>
  <c r="E137" i="10"/>
  <c r="E83" i="10"/>
  <c r="E85" i="10" s="1"/>
  <c r="E95" i="18"/>
  <c r="E102" i="18" s="1"/>
  <c r="E104" i="18" s="1"/>
  <c r="E105" i="18" s="1"/>
  <c r="E93" i="16"/>
  <c r="E94" i="16"/>
  <c r="E89" i="16"/>
  <c r="E91" i="16"/>
  <c r="E92" i="16"/>
  <c r="E90" i="16"/>
  <c r="E114" i="19"/>
  <c r="E137" i="19"/>
  <c r="E83" i="19"/>
  <c r="E85" i="19" s="1"/>
  <c r="E114" i="15"/>
  <c r="E83" i="15"/>
  <c r="E85" i="15" s="1"/>
  <c r="E137" i="15"/>
  <c r="E92" i="9"/>
  <c r="E90" i="9"/>
  <c r="E94" i="9"/>
  <c r="E89" i="9"/>
  <c r="E93" i="9"/>
  <c r="E91" i="9"/>
  <c r="E92" i="11"/>
  <c r="E90" i="11"/>
  <c r="E94" i="11"/>
  <c r="E89" i="11"/>
  <c r="E93" i="11"/>
  <c r="E91" i="11"/>
  <c r="E94" i="7"/>
  <c r="E89" i="7"/>
  <c r="E93" i="7"/>
  <c r="E92" i="7"/>
  <c r="E90" i="7"/>
  <c r="E91" i="7"/>
  <c r="E95" i="20" l="1"/>
  <c r="E102" i="20" s="1"/>
  <c r="E104" i="20" s="1"/>
  <c r="E105" i="20" s="1"/>
  <c r="E139" i="20" s="1"/>
  <c r="E141" i="20" s="1"/>
  <c r="E95" i="11"/>
  <c r="E102" i="11" s="1"/>
  <c r="E104" i="11" s="1"/>
  <c r="E105" i="11" s="1"/>
  <c r="E95" i="7"/>
  <c r="E102" i="7" s="1"/>
  <c r="E104" i="7" s="1"/>
  <c r="E105" i="7" s="1"/>
  <c r="E95" i="9"/>
  <c r="E102" i="9" s="1"/>
  <c r="E104" i="9" s="1"/>
  <c r="E105" i="9" s="1"/>
  <c r="E95" i="17"/>
  <c r="E102" i="17" s="1"/>
  <c r="E104" i="17" s="1"/>
  <c r="E105" i="17" s="1"/>
  <c r="E94" i="8"/>
  <c r="E89" i="8"/>
  <c r="E93" i="8"/>
  <c r="E92" i="8"/>
  <c r="E90" i="8"/>
  <c r="E91" i="8"/>
  <c r="E94" i="15"/>
  <c r="E89" i="15"/>
  <c r="E93" i="15"/>
  <c r="E90" i="15"/>
  <c r="E91" i="15"/>
  <c r="E92" i="15"/>
  <c r="E94" i="12"/>
  <c r="E93" i="12"/>
  <c r="E91" i="12"/>
  <c r="E95" i="12"/>
  <c r="E92" i="12"/>
  <c r="E90" i="12"/>
  <c r="E116" i="11"/>
  <c r="E118" i="11" s="1"/>
  <c r="E139" i="11"/>
  <c r="E141" i="11" s="1"/>
  <c r="E95" i="16"/>
  <c r="E102" i="16" s="1"/>
  <c r="E104" i="16" s="1"/>
  <c r="E105" i="16" s="1"/>
  <c r="E116" i="20"/>
  <c r="E118" i="20" s="1"/>
  <c r="E94" i="22"/>
  <c r="E89" i="22"/>
  <c r="E93" i="22"/>
  <c r="E91" i="22"/>
  <c r="E90" i="22"/>
  <c r="E92" i="22"/>
  <c r="E95" i="13"/>
  <c r="E102" i="13" s="1"/>
  <c r="E104" i="13" s="1"/>
  <c r="E105" i="13" s="1"/>
  <c r="E93" i="21"/>
  <c r="E89" i="21"/>
  <c r="E94" i="21"/>
  <c r="E92" i="21"/>
  <c r="E91" i="21"/>
  <c r="E90" i="21"/>
  <c r="E93" i="19"/>
  <c r="E92" i="19"/>
  <c r="E94" i="19"/>
  <c r="E90" i="19"/>
  <c r="E89" i="19"/>
  <c r="E91" i="19"/>
  <c r="E116" i="18"/>
  <c r="E118" i="18" s="1"/>
  <c r="E139" i="18"/>
  <c r="E141" i="18" s="1"/>
  <c r="E94" i="10"/>
  <c r="E89" i="10"/>
  <c r="E93" i="10"/>
  <c r="E91" i="10"/>
  <c r="E92" i="10"/>
  <c r="E90" i="10"/>
  <c r="E93" i="14"/>
  <c r="E92" i="14"/>
  <c r="E90" i="14"/>
  <c r="E94" i="14"/>
  <c r="E89" i="14"/>
  <c r="E91" i="14"/>
  <c r="E95" i="19" l="1"/>
  <c r="E102" i="19" s="1"/>
  <c r="E104" i="19" s="1"/>
  <c r="E105" i="19" s="1"/>
  <c r="E116" i="19" s="1"/>
  <c r="E118" i="19" s="1"/>
  <c r="E95" i="22"/>
  <c r="E102" i="22" s="1"/>
  <c r="E104" i="22" s="1"/>
  <c r="E105" i="22" s="1"/>
  <c r="E121" i="11"/>
  <c r="E122" i="11" s="1"/>
  <c r="E123" i="11" s="1"/>
  <c r="E124" i="11" s="1"/>
  <c r="E95" i="8"/>
  <c r="E102" i="8" s="1"/>
  <c r="E104" i="8" s="1"/>
  <c r="E105" i="8" s="1"/>
  <c r="E95" i="21"/>
  <c r="E102" i="21" s="1"/>
  <c r="E104" i="21" s="1"/>
  <c r="E105" i="21" s="1"/>
  <c r="E121" i="20"/>
  <c r="E95" i="14"/>
  <c r="E102" i="14" s="1"/>
  <c r="E104" i="14" s="1"/>
  <c r="E105" i="14" s="1"/>
  <c r="E139" i="16"/>
  <c r="E141" i="16" s="1"/>
  <c r="E116" i="16"/>
  <c r="E118" i="16" s="1"/>
  <c r="E96" i="12"/>
  <c r="E103" i="12" s="1"/>
  <c r="E105" i="12" s="1"/>
  <c r="E106" i="12" s="1"/>
  <c r="E121" i="18"/>
  <c r="E122" i="18" s="1"/>
  <c r="E123" i="18" s="1"/>
  <c r="E124" i="18" s="1"/>
  <c r="E95" i="10"/>
  <c r="E102" i="10" s="1"/>
  <c r="E104" i="10" s="1"/>
  <c r="E105" i="10" s="1"/>
  <c r="E116" i="13"/>
  <c r="E118" i="13" s="1"/>
  <c r="E139" i="13"/>
  <c r="E141" i="13" s="1"/>
  <c r="E139" i="17"/>
  <c r="E141" i="17" s="1"/>
  <c r="E116" i="17"/>
  <c r="E118" i="17" s="1"/>
  <c r="E116" i="9"/>
  <c r="E118" i="9" s="1"/>
  <c r="E139" i="9"/>
  <c r="E141" i="9" s="1"/>
  <c r="E139" i="19"/>
  <c r="E141" i="19" s="1"/>
  <c r="E95" i="15"/>
  <c r="E102" i="15" s="1"/>
  <c r="E104" i="15" s="1"/>
  <c r="E105" i="15" s="1"/>
  <c r="E116" i="7"/>
  <c r="E118" i="7" s="1"/>
  <c r="E139" i="7"/>
  <c r="E141" i="7" s="1"/>
  <c r="E122" i="20" l="1"/>
  <c r="E123" i="20" s="1"/>
  <c r="E124" i="20" s="1"/>
  <c r="E126" i="18"/>
  <c r="E130" i="18"/>
  <c r="E127" i="18"/>
  <c r="E130" i="11"/>
  <c r="E127" i="11"/>
  <c r="E126" i="11"/>
  <c r="E121" i="9"/>
  <c r="E139" i="15"/>
  <c r="E141" i="15" s="1"/>
  <c r="E116" i="15"/>
  <c r="E118" i="15" s="1"/>
  <c r="E121" i="16"/>
  <c r="E122" i="16" s="1"/>
  <c r="E123" i="16" s="1"/>
  <c r="E124" i="16" s="1"/>
  <c r="E139" i="14"/>
  <c r="E141" i="14" s="1"/>
  <c r="E116" i="14"/>
  <c r="E118" i="14" s="1"/>
  <c r="E139" i="21"/>
  <c r="E141" i="21" s="1"/>
  <c r="E116" i="21"/>
  <c r="E118" i="21" s="1"/>
  <c r="E121" i="7"/>
  <c r="E121" i="19"/>
  <c r="E122" i="19" s="1"/>
  <c r="E121" i="17"/>
  <c r="E122" i="17" s="1"/>
  <c r="E123" i="17" s="1"/>
  <c r="E124" i="17" s="1"/>
  <c r="E139" i="10"/>
  <c r="E141" i="10" s="1"/>
  <c r="E116" i="10"/>
  <c r="E118" i="10" s="1"/>
  <c r="E140" i="12"/>
  <c r="E142" i="12" s="1"/>
  <c r="E117" i="12"/>
  <c r="E119" i="12" s="1"/>
  <c r="E116" i="8"/>
  <c r="E118" i="8" s="1"/>
  <c r="E139" i="8"/>
  <c r="E141" i="8" s="1"/>
  <c r="E116" i="22"/>
  <c r="E118" i="22" s="1"/>
  <c r="E139" i="22"/>
  <c r="E141" i="22" s="1"/>
  <c r="E121" i="13"/>
  <c r="E122" i="13" s="1"/>
  <c r="E123" i="13" s="1"/>
  <c r="E124" i="13" s="1"/>
  <c r="E127" i="20" l="1"/>
  <c r="E130" i="20"/>
  <c r="E126" i="20"/>
  <c r="E131" i="20" s="1"/>
  <c r="E132" i="20" s="1"/>
  <c r="E133" i="20" s="1"/>
  <c r="E142" i="20" s="1"/>
  <c r="E143" i="20" s="1"/>
  <c r="H56" i="20" s="1"/>
  <c r="E131" i="11"/>
  <c r="E132" i="11" s="1"/>
  <c r="E133" i="11" s="1"/>
  <c r="E142" i="11" s="1"/>
  <c r="E143" i="11" s="1"/>
  <c r="E144" i="11" s="1"/>
  <c r="E123" i="19"/>
  <c r="E124" i="19" s="1"/>
  <c r="E127" i="19" s="1"/>
  <c r="E126" i="13"/>
  <c r="E127" i="13"/>
  <c r="E130" i="13"/>
  <c r="E130" i="19"/>
  <c r="E126" i="19"/>
  <c r="E130" i="17"/>
  <c r="E127" i="17"/>
  <c r="E126" i="17"/>
  <c r="E130" i="16"/>
  <c r="E127" i="16"/>
  <c r="E126" i="16"/>
  <c r="E144" i="20"/>
  <c r="E131" i="18"/>
  <c r="E132" i="18" s="1"/>
  <c r="E133" i="18" s="1"/>
  <c r="E142" i="18" s="1"/>
  <c r="E143" i="18" s="1"/>
  <c r="E121" i="22"/>
  <c r="E122" i="12"/>
  <c r="E123" i="12" s="1"/>
  <c r="E124" i="12" s="1"/>
  <c r="E125" i="12" s="1"/>
  <c r="E122" i="7"/>
  <c r="E123" i="7" s="1"/>
  <c r="E124" i="7" s="1"/>
  <c r="E121" i="14"/>
  <c r="E122" i="14" s="1"/>
  <c r="E123" i="14" s="1"/>
  <c r="E124" i="14" s="1"/>
  <c r="E121" i="8"/>
  <c r="E121" i="10"/>
  <c r="E121" i="21"/>
  <c r="E122" i="21" s="1"/>
  <c r="E121" i="15"/>
  <c r="E122" i="15" s="1"/>
  <c r="E123" i="15" s="1"/>
  <c r="E124" i="15" s="1"/>
  <c r="E122" i="9"/>
  <c r="E123" i="9" s="1"/>
  <c r="E124" i="9" s="1"/>
  <c r="H20" i="20" l="1"/>
  <c r="H35" i="20" s="1"/>
  <c r="H36" i="20" s="1"/>
  <c r="F21" i="23"/>
  <c r="H21" i="23" s="1"/>
  <c r="J21" i="23" s="1"/>
  <c r="H56" i="11"/>
  <c r="H20" i="11"/>
  <c r="H38" i="11" s="1"/>
  <c r="H39" i="11" s="1"/>
  <c r="E122" i="8"/>
  <c r="E123" i="8" s="1"/>
  <c r="E124" i="8" s="1"/>
  <c r="F12" i="23"/>
  <c r="H12" i="23" s="1"/>
  <c r="J12" i="23" s="1"/>
  <c r="E131" i="13"/>
  <c r="E132" i="13" s="1"/>
  <c r="E133" i="13" s="1"/>
  <c r="E142" i="13" s="1"/>
  <c r="E143" i="13" s="1"/>
  <c r="F14" i="23" s="1"/>
  <c r="H14" i="23" s="1"/>
  <c r="J14" i="23" s="1"/>
  <c r="E131" i="16"/>
  <c r="E132" i="16" s="1"/>
  <c r="E133" i="16" s="1"/>
  <c r="E142" i="16" s="1"/>
  <c r="E143" i="16" s="1"/>
  <c r="H20" i="16" s="1"/>
  <c r="E130" i="9"/>
  <c r="E127" i="9"/>
  <c r="E126" i="9"/>
  <c r="E128" i="12"/>
  <c r="E127" i="12"/>
  <c r="E132" i="12" s="1"/>
  <c r="E133" i="12" s="1"/>
  <c r="E134" i="12" s="1"/>
  <c r="E143" i="12" s="1"/>
  <c r="E144" i="12" s="1"/>
  <c r="E131" i="12"/>
  <c r="E130" i="14"/>
  <c r="E127" i="14"/>
  <c r="E126" i="14"/>
  <c r="E131" i="14" s="1"/>
  <c r="E132" i="14" s="1"/>
  <c r="E133" i="14" s="1"/>
  <c r="E142" i="14" s="1"/>
  <c r="E143" i="14" s="1"/>
  <c r="E130" i="7"/>
  <c r="E127" i="7"/>
  <c r="E126" i="7"/>
  <c r="E130" i="15"/>
  <c r="E127" i="15"/>
  <c r="E126" i="15"/>
  <c r="E122" i="10"/>
  <c r="E123" i="10" s="1"/>
  <c r="E124" i="10" s="1"/>
  <c r="F17" i="23"/>
  <c r="H17" i="23" s="1"/>
  <c r="J17" i="23" s="1"/>
  <c r="E144" i="16"/>
  <c r="E122" i="22"/>
  <c r="E123" i="22" s="1"/>
  <c r="E124" i="22" s="1"/>
  <c r="H29" i="20"/>
  <c r="H30" i="20" s="1"/>
  <c r="H38" i="20"/>
  <c r="H39" i="20" s="1"/>
  <c r="H32" i="20"/>
  <c r="H33" i="20" s="1"/>
  <c r="E144" i="13"/>
  <c r="H56" i="13"/>
  <c r="E131" i="17"/>
  <c r="E132" i="17" s="1"/>
  <c r="E133" i="17" s="1"/>
  <c r="E142" i="17" s="1"/>
  <c r="E143" i="17" s="1"/>
  <c r="E131" i="19"/>
  <c r="E132" i="19" s="1"/>
  <c r="E133" i="19" s="1"/>
  <c r="E142" i="19" s="1"/>
  <c r="E143" i="19" s="1"/>
  <c r="E123" i="21"/>
  <c r="E124" i="21" s="1"/>
  <c r="F19" i="23"/>
  <c r="H19" i="23" s="1"/>
  <c r="J19" i="23" s="1"/>
  <c r="E144" i="18"/>
  <c r="H20" i="18"/>
  <c r="H56" i="18"/>
  <c r="H26" i="11"/>
  <c r="H27" i="11" s="1"/>
  <c r="H35" i="11"/>
  <c r="H36" i="11" s="1"/>
  <c r="H21" i="11"/>
  <c r="H22" i="11" s="1"/>
  <c r="H20" i="13" l="1"/>
  <c r="H21" i="20"/>
  <c r="H22" i="20" s="1"/>
  <c r="H26" i="20"/>
  <c r="H27" i="20" s="1"/>
  <c r="H32" i="11"/>
  <c r="H33" i="11" s="1"/>
  <c r="H56" i="16"/>
  <c r="H29" i="11"/>
  <c r="H30" i="11" s="1"/>
  <c r="E127" i="8"/>
  <c r="E126" i="8"/>
  <c r="E130" i="8"/>
  <c r="E131" i="9"/>
  <c r="E132" i="9" s="1"/>
  <c r="E133" i="9" s="1"/>
  <c r="E142" i="9" s="1"/>
  <c r="E143" i="9" s="1"/>
  <c r="F10" i="23" s="1"/>
  <c r="H10" i="23" s="1"/>
  <c r="J10" i="23" s="1"/>
  <c r="E131" i="15"/>
  <c r="E132" i="15" s="1"/>
  <c r="E133" i="15" s="1"/>
  <c r="E142" i="15" s="1"/>
  <c r="E143" i="15" s="1"/>
  <c r="H56" i="15" s="1"/>
  <c r="F15" i="23"/>
  <c r="H15" i="23" s="1"/>
  <c r="J15" i="23" s="1"/>
  <c r="H56" i="14"/>
  <c r="E144" i="14"/>
  <c r="H20" i="14"/>
  <c r="F13" i="23"/>
  <c r="H13" i="23" s="1"/>
  <c r="J13" i="23" s="1"/>
  <c r="E145" i="12"/>
  <c r="H57" i="12"/>
  <c r="H20" i="12"/>
  <c r="E130" i="10"/>
  <c r="E127" i="10"/>
  <c r="E126" i="10"/>
  <c r="E130" i="21"/>
  <c r="E126" i="21"/>
  <c r="E127" i="21"/>
  <c r="H40" i="20"/>
  <c r="G44" i="20" s="1"/>
  <c r="E131" i="7"/>
  <c r="E132" i="7" s="1"/>
  <c r="E133" i="7" s="1"/>
  <c r="E142" i="7" s="1"/>
  <c r="E143" i="7" s="1"/>
  <c r="E131" i="8"/>
  <c r="E132" i="8" s="1"/>
  <c r="E133" i="8" s="1"/>
  <c r="E142" i="8" s="1"/>
  <c r="E143" i="8" s="1"/>
  <c r="F20" i="23"/>
  <c r="H20" i="23" s="1"/>
  <c r="J20" i="23" s="1"/>
  <c r="E144" i="19"/>
  <c r="H56" i="19"/>
  <c r="H20" i="19"/>
  <c r="H26" i="18"/>
  <c r="H27" i="18" s="1"/>
  <c r="H29" i="18"/>
  <c r="H30" i="18" s="1"/>
  <c r="H35" i="18"/>
  <c r="H36" i="18" s="1"/>
  <c r="H38" i="18"/>
  <c r="H39" i="18" s="1"/>
  <c r="H32" i="18"/>
  <c r="H33" i="18" s="1"/>
  <c r="H21" i="18"/>
  <c r="H22" i="18" s="1"/>
  <c r="H26" i="13"/>
  <c r="H27" i="13" s="1"/>
  <c r="H29" i="13"/>
  <c r="H30" i="13" s="1"/>
  <c r="H38" i="13"/>
  <c r="H39" i="13" s="1"/>
  <c r="H32" i="13"/>
  <c r="H33" i="13" s="1"/>
  <c r="H21" i="13"/>
  <c r="H22" i="13" s="1"/>
  <c r="H35" i="13"/>
  <c r="H36" i="13" s="1"/>
  <c r="E126" i="22"/>
  <c r="E130" i="22"/>
  <c r="E127" i="22"/>
  <c r="H40" i="11"/>
  <c r="G44" i="11" s="1"/>
  <c r="F18" i="23"/>
  <c r="H18" i="23" s="1"/>
  <c r="J18" i="23" s="1"/>
  <c r="H20" i="17"/>
  <c r="H56" i="17"/>
  <c r="E144" i="17"/>
  <c r="H26" i="16"/>
  <c r="H27" i="16" s="1"/>
  <c r="H29" i="16"/>
  <c r="H30" i="16" s="1"/>
  <c r="H35" i="16"/>
  <c r="H36" i="16" s="1"/>
  <c r="H38" i="16"/>
  <c r="H39" i="16" s="1"/>
  <c r="H32" i="16"/>
  <c r="H33" i="16" s="1"/>
  <c r="H21" i="16"/>
  <c r="H22" i="16" s="1"/>
  <c r="H20" i="9"/>
  <c r="H40" i="18" l="1"/>
  <c r="G44" i="18" s="1"/>
  <c r="H20" i="15"/>
  <c r="F16" i="23"/>
  <c r="H16" i="23" s="1"/>
  <c r="J16" i="23" s="1"/>
  <c r="E144" i="15"/>
  <c r="E144" i="9"/>
  <c r="H56" i="9"/>
  <c r="H57" i="18"/>
  <c r="H58" i="18" s="1"/>
  <c r="H53" i="18"/>
  <c r="H57" i="20"/>
  <c r="H58" i="20" s="1"/>
  <c r="H53" i="20"/>
  <c r="H57" i="11"/>
  <c r="H58" i="11" s="1"/>
  <c r="H53" i="11"/>
  <c r="E131" i="22"/>
  <c r="E132" i="22" s="1"/>
  <c r="E133" i="22" s="1"/>
  <c r="E142" i="22" s="1"/>
  <c r="E143" i="22" s="1"/>
  <c r="H32" i="12"/>
  <c r="H34" i="12" s="1"/>
  <c r="H21" i="12"/>
  <c r="H22" i="12" s="1"/>
  <c r="H26" i="12"/>
  <c r="H27" i="12" s="1"/>
  <c r="H36" i="12"/>
  <c r="H37" i="12" s="1"/>
  <c r="H29" i="12"/>
  <c r="H30" i="12" s="1"/>
  <c r="H39" i="12"/>
  <c r="H40" i="12" s="1"/>
  <c r="H29" i="14"/>
  <c r="H30" i="14" s="1"/>
  <c r="H35" i="14"/>
  <c r="H36" i="14" s="1"/>
  <c r="H38" i="14"/>
  <c r="H39" i="14" s="1"/>
  <c r="H32" i="14"/>
  <c r="H33" i="14" s="1"/>
  <c r="H21" i="14"/>
  <c r="H22" i="14" s="1"/>
  <c r="H40" i="14" s="1"/>
  <c r="G44" i="14" s="1"/>
  <c r="H26" i="14"/>
  <c r="H27" i="14" s="1"/>
  <c r="F9" i="23"/>
  <c r="H9" i="23" s="1"/>
  <c r="J9" i="23" s="1"/>
  <c r="E144" i="8"/>
  <c r="H56" i="8"/>
  <c r="H20" i="8"/>
  <c r="H26" i="15"/>
  <c r="H27" i="15" s="1"/>
  <c r="H29" i="15"/>
  <c r="H30" i="15" s="1"/>
  <c r="H35" i="15"/>
  <c r="H36" i="15" s="1"/>
  <c r="H38" i="15"/>
  <c r="H39" i="15" s="1"/>
  <c r="H32" i="15"/>
  <c r="H33" i="15" s="1"/>
  <c r="H21" i="15"/>
  <c r="H22" i="15" s="1"/>
  <c r="E131" i="10"/>
  <c r="E132" i="10" s="1"/>
  <c r="E133" i="10" s="1"/>
  <c r="E142" i="10" s="1"/>
  <c r="E143" i="10" s="1"/>
  <c r="H35" i="19"/>
  <c r="H36" i="19" s="1"/>
  <c r="H38" i="19"/>
  <c r="H39" i="19" s="1"/>
  <c r="H32" i="19"/>
  <c r="H33" i="19" s="1"/>
  <c r="H21" i="19"/>
  <c r="H22" i="19" s="1"/>
  <c r="H29" i="19"/>
  <c r="H30" i="19" s="1"/>
  <c r="H26" i="19"/>
  <c r="H27" i="19" s="1"/>
  <c r="H29" i="9"/>
  <c r="H30" i="9" s="1"/>
  <c r="H35" i="9"/>
  <c r="H36" i="9" s="1"/>
  <c r="H38" i="9"/>
  <c r="H39" i="9" s="1"/>
  <c r="H32" i="9"/>
  <c r="H33" i="9" s="1"/>
  <c r="H21" i="9"/>
  <c r="H22" i="9" s="1"/>
  <c r="H26" i="9"/>
  <c r="H27" i="9" s="1"/>
  <c r="H40" i="16"/>
  <c r="G44" i="16" s="1"/>
  <c r="H26" i="17"/>
  <c r="H27" i="17" s="1"/>
  <c r="H29" i="17"/>
  <c r="H30" i="17" s="1"/>
  <c r="H38" i="17"/>
  <c r="H39" i="17" s="1"/>
  <c r="H32" i="17"/>
  <c r="H33" i="17" s="1"/>
  <c r="H21" i="17"/>
  <c r="H22" i="17" s="1"/>
  <c r="H35" i="17"/>
  <c r="H36" i="17" s="1"/>
  <c r="H40" i="13"/>
  <c r="G44" i="13" s="1"/>
  <c r="F8" i="23"/>
  <c r="H8" i="23" s="1"/>
  <c r="J8" i="23" s="1"/>
  <c r="H20" i="7"/>
  <c r="E144" i="7"/>
  <c r="H56" i="7"/>
  <c r="E131" i="21"/>
  <c r="E132" i="21" s="1"/>
  <c r="E133" i="21" s="1"/>
  <c r="E142" i="21" s="1"/>
  <c r="E143" i="21" s="1"/>
  <c r="H40" i="17" l="1"/>
  <c r="G44" i="17" s="1"/>
  <c r="H53" i="17" s="1"/>
  <c r="F22" i="23"/>
  <c r="H22" i="23" s="1"/>
  <c r="J22" i="23" s="1"/>
  <c r="H56" i="21"/>
  <c r="E144" i="21"/>
  <c r="H20" i="21"/>
  <c r="H57" i="17"/>
  <c r="H58" i="17" s="1"/>
  <c r="H57" i="13"/>
  <c r="H58" i="13" s="1"/>
  <c r="H53" i="13"/>
  <c r="H40" i="19"/>
  <c r="G44" i="19" s="1"/>
  <c r="H35" i="7"/>
  <c r="H36" i="7" s="1"/>
  <c r="H38" i="7"/>
  <c r="H39" i="7" s="1"/>
  <c r="H32" i="7"/>
  <c r="H33" i="7" s="1"/>
  <c r="H21" i="7"/>
  <c r="H22" i="7" s="1"/>
  <c r="H26" i="7"/>
  <c r="H27" i="7" s="1"/>
  <c r="H29" i="7"/>
  <c r="H30" i="7" s="1"/>
  <c r="H40" i="9"/>
  <c r="G44" i="9" s="1"/>
  <c r="H38" i="8"/>
  <c r="H39" i="8" s="1"/>
  <c r="H32" i="8"/>
  <c r="H33" i="8" s="1"/>
  <c r="H21" i="8"/>
  <c r="H22" i="8" s="1"/>
  <c r="H26" i="8"/>
  <c r="H27" i="8" s="1"/>
  <c r="H29" i="8"/>
  <c r="H30" i="8" s="1"/>
  <c r="H35" i="8"/>
  <c r="H36" i="8" s="1"/>
  <c r="E144" i="22"/>
  <c r="F23" i="23"/>
  <c r="H23" i="23" s="1"/>
  <c r="J23" i="23" s="1"/>
  <c r="H20" i="22"/>
  <c r="H56" i="22"/>
  <c r="F11" i="23"/>
  <c r="H11" i="23" s="1"/>
  <c r="J11" i="23" s="1"/>
  <c r="J24" i="23" s="1"/>
  <c r="J25" i="23" s="1"/>
  <c r="J26" i="23" s="1"/>
  <c r="H20" i="10"/>
  <c r="E144" i="10"/>
  <c r="H56" i="10"/>
  <c r="H57" i="14"/>
  <c r="H58" i="14" s="1"/>
  <c r="H53" i="14"/>
  <c r="H57" i="16"/>
  <c r="H58" i="16" s="1"/>
  <c r="H53" i="16"/>
  <c r="H40" i="15"/>
  <c r="G44" i="15" s="1"/>
  <c r="H41" i="12"/>
  <c r="G45" i="12" s="1"/>
  <c r="H40" i="7" l="1"/>
  <c r="G44" i="7" s="1"/>
  <c r="H57" i="9"/>
  <c r="H58" i="9" s="1"/>
  <c r="H53" i="9"/>
  <c r="H29" i="21"/>
  <c r="H30" i="21" s="1"/>
  <c r="H35" i="21"/>
  <c r="H36" i="21" s="1"/>
  <c r="H32" i="21"/>
  <c r="H33" i="21" s="1"/>
  <c r="H26" i="21"/>
  <c r="H27" i="21" s="1"/>
  <c r="H38" i="21"/>
  <c r="H39" i="21" s="1"/>
  <c r="H21" i="21"/>
  <c r="H22" i="21" s="1"/>
  <c r="H58" i="12"/>
  <c r="H59" i="12" s="1"/>
  <c r="H54" i="12"/>
  <c r="H40" i="8"/>
  <c r="G44" i="8" s="1"/>
  <c r="H57" i="15"/>
  <c r="H58" i="15" s="1"/>
  <c r="H53" i="15"/>
  <c r="H38" i="10"/>
  <c r="H39" i="10" s="1"/>
  <c r="H32" i="10"/>
  <c r="H33" i="10" s="1"/>
  <c r="H21" i="10"/>
  <c r="H22" i="10" s="1"/>
  <c r="H26" i="10"/>
  <c r="H27" i="10" s="1"/>
  <c r="H29" i="10"/>
  <c r="H30" i="10" s="1"/>
  <c r="H35" i="10"/>
  <c r="H36" i="10" s="1"/>
  <c r="H35" i="22"/>
  <c r="H36" i="22" s="1"/>
  <c r="H26" i="22"/>
  <c r="H27" i="22" s="1"/>
  <c r="H38" i="22"/>
  <c r="H39" i="22" s="1"/>
  <c r="H32" i="22"/>
  <c r="H33" i="22" s="1"/>
  <c r="H29" i="22"/>
  <c r="H30" i="22" s="1"/>
  <c r="H21" i="22"/>
  <c r="H22" i="22" s="1"/>
  <c r="H57" i="7"/>
  <c r="H58" i="7" s="1"/>
  <c r="H53" i="7"/>
  <c r="H57" i="19"/>
  <c r="H58" i="19" s="1"/>
  <c r="H53" i="19"/>
  <c r="H40" i="22" l="1"/>
  <c r="G44" i="22" s="1"/>
  <c r="H40" i="21"/>
  <c r="G44" i="21" s="1"/>
  <c r="H57" i="21" s="1"/>
  <c r="H58" i="21" s="1"/>
  <c r="H57" i="8"/>
  <c r="H58" i="8" s="1"/>
  <c r="H53" i="8"/>
  <c r="H57" i="22"/>
  <c r="H58" i="22" s="1"/>
  <c r="H53" i="22"/>
  <c r="H40" i="10"/>
  <c r="G44" i="10" s="1"/>
  <c r="H53" i="21" l="1"/>
  <c r="H57" i="10"/>
  <c r="H58" i="10" s="1"/>
  <c r="H5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6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6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6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6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6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6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6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6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6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6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6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6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6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6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6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6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6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6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6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6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6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6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F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F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F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F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F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F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F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F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F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F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F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F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F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F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F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F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F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F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F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F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F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F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10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10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10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10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10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10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10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10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10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10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10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10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10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10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10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10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10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10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10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10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10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10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2" authorId="0" shapeId="0" xr:uid="{00000000-0006-0000-1100-000006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46" authorId="0" shapeId="0" xr:uid="{00000000-0006-0000-1100-000007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48" authorId="0" shapeId="0" xr:uid="{00000000-0006-0000-1100-000009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50" authorId="0" shapeId="0" xr:uid="{00000000-0006-0000-1100-00000A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58" authorId="0" shapeId="0" xr:uid="{00000000-0006-0000-1100-00000B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77" authorId="0" shapeId="0" xr:uid="{00000000-0006-0000-1100-00000C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86" authorId="0" shapeId="0" xr:uid="{00000000-0006-0000-1100-00000E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133" authorId="0" shapeId="0" xr:uid="{00000000-0006-0000-1100-000014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2" authorId="0" shapeId="0" xr:uid="{00000000-0006-0000-1200-000001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46" authorId="0" shapeId="0" xr:uid="{00000000-0006-0000-1200-000002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48" authorId="0" shapeId="0" xr:uid="{00000000-0006-0000-1200-000004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50" authorId="0" shapeId="0" xr:uid="{00000000-0006-0000-1200-000005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58" authorId="0" shapeId="0" xr:uid="{00000000-0006-0000-1200-000006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77" authorId="0" shapeId="0" xr:uid="{00000000-0006-0000-1200-000007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86" authorId="0" shapeId="0" xr:uid="{00000000-0006-0000-1200-000008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C123" authorId="0" shapeId="0" xr:uid="{00000000-0006-0000-1200-00000A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133" authorId="0" shapeId="0" xr:uid="{00000000-0006-0000-1200-00000B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2" authorId="0" shapeId="0" xr:uid="{00000000-0006-0000-1300-000001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46" authorId="0" shapeId="0" xr:uid="{00000000-0006-0000-1300-000002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48" authorId="0" shapeId="0" xr:uid="{00000000-0006-0000-1300-000003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50" authorId="0" shapeId="0" xr:uid="{00000000-0006-0000-1300-000004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58" authorId="0" shapeId="0" xr:uid="{00000000-0006-0000-1300-000005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77" authorId="0" shapeId="0" xr:uid="{00000000-0006-0000-1300-000006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86" authorId="0" shapeId="0" xr:uid="{00000000-0006-0000-1300-000007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133" authorId="0" shapeId="0" xr:uid="{00000000-0006-0000-1300-00000A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2" authorId="0" shapeId="0" xr:uid="{00000000-0006-0000-1400-000001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46" authorId="0" shapeId="0" xr:uid="{00000000-0006-0000-1400-000002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48" authorId="0" shapeId="0" xr:uid="{00000000-0006-0000-1400-000003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50" authorId="0" shapeId="0" xr:uid="{00000000-0006-0000-1400-000004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58" authorId="0" shapeId="0" xr:uid="{00000000-0006-0000-1400-000005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77" authorId="0" shapeId="0" xr:uid="{00000000-0006-0000-1400-000006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86" authorId="0" shapeId="0" xr:uid="{00000000-0006-0000-1400-000007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133" authorId="0" shapeId="0" xr:uid="{00000000-0006-0000-1400-00000A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2" authorId="0" shapeId="0" xr:uid="{00000000-0006-0000-1500-000001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46" authorId="0" shapeId="0" xr:uid="{00000000-0006-0000-1500-000002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48" authorId="0" shapeId="0" xr:uid="{00000000-0006-0000-1500-000003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50" authorId="0" shapeId="0" xr:uid="{00000000-0006-0000-1500-000004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58" authorId="0" shapeId="0" xr:uid="{00000000-0006-0000-1500-000005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77" authorId="0" shapeId="0" xr:uid="{00000000-0006-0000-1500-000006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E86" authorId="0" shapeId="0" xr:uid="{00000000-0006-0000-1500-000007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  <comment ref="F133" authorId="0" shapeId="0" xr:uid="{00000000-0006-0000-1500-000008000000}">
      <text>
        <r>
          <rPr>
            <sz val="11"/>
            <color rgb="FF000000"/>
            <rFont val="Calibri"/>
            <charset val="1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7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7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7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7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7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7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7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7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7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7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7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7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7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7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7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7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7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7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7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7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7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7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8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
</t>
        </r>
      </text>
    </comment>
    <comment ref="C32" authorId="0" shapeId="0" xr:uid="{00000000-0006-0000-08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8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8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8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8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8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8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8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8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8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8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8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8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8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8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8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8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8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8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8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8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9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9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9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9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9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9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9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9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9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9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9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9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9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9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9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9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9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9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9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9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9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9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A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A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A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A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A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A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A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A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A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A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A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A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A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A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A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A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A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A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A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A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A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A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B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B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B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C34" authorId="0" shapeId="0" xr:uid="{00000000-0006-0000-0B00-000004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7" authorId="0" shapeId="0" xr:uid="{00000000-0006-0000-0B00-000005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9" authorId="0" shapeId="0" xr:uid="{00000000-0006-0000-0B00-000006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3" authorId="0" shapeId="0" xr:uid="{00000000-0006-0000-0B00-000007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7" authorId="0" shapeId="0" xr:uid="{00000000-0006-0000-0B00-000008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8" authorId="0" shapeId="0" xr:uid="{00000000-0006-0000-0B00-000009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9" authorId="0" shapeId="0" xr:uid="{00000000-0006-0000-0B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1" authorId="0" shapeId="0" xr:uid="{00000000-0006-0000-0B00-00000B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9" authorId="0" shapeId="0" xr:uid="{00000000-0006-0000-0B00-00000C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9" authorId="0" shapeId="0" xr:uid="{00000000-0006-0000-0B00-00000D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4" authorId="0" shapeId="0" xr:uid="{00000000-0006-0000-0B00-00000E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8" authorId="0" shapeId="0" xr:uid="{00000000-0006-0000-0B00-00000F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9" authorId="0" shapeId="0" xr:uid="{00000000-0006-0000-0B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7" authorId="0" shapeId="0" xr:uid="{00000000-0006-0000-0B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9" authorId="0" shapeId="0" xr:uid="{00000000-0006-0000-0B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8" authorId="0" shapeId="0" xr:uid="{00000000-0006-0000-0B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8" authorId="0" shapeId="0" xr:uid="{00000000-0006-0000-0B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1" authorId="0" shapeId="0" xr:uid="{00000000-0006-0000-0B00-00001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4" authorId="0" shapeId="0" xr:uid="{00000000-0006-0000-0B00-000016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4" authorId="0" shapeId="0" xr:uid="{00000000-0006-0000-0B00-000017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C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C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C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C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C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C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C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C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C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C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C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C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C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C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C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C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C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C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C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C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C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C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D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D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D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D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D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D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D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D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D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D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D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D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D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D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D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D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D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D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D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D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D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D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6" authorId="0" shapeId="0" xr:uid="{00000000-0006-0000-0E00-00000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 Módulo 1 refere-se ao valor mensal devido ao empregado pela prestação do serviço no período de 12 meses.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Para o empregado que labora a jornada 12x36, em caso da não concessão ou concessão parcial do intervalo intrajornada (§ 4º do art. 71 da CLT), o valor a ser pago será inserido na remuneração utilizando a alínea “G”.
</t>
        </r>
        <r>
          <rPr>
            <b/>
            <sz val="9"/>
            <rFont val="Segoe UI"/>
            <charset val="1"/>
          </rPr>
          <t xml:space="preserve">CLT Art. 71 § 4º </t>
        </r>
        <r>
          <rPr>
            <sz val="9"/>
            <rFont val="Segoe UI"/>
            <charset val="1"/>
          </rPr>
          <t>- Quando o intervalo para repouso e alimentação, previsto neste artigo, não for concedido pelo empregador, este ficará obrigado a remunerar o período correspondente com um</t>
        </r>
        <r>
          <rPr>
            <b/>
            <sz val="9"/>
            <color rgb="FF0000FF"/>
            <rFont val="Segoe UI"/>
            <charset val="1"/>
          </rPr>
          <t xml:space="preserve"> acréscimo de no mínimo 50% (cinqüenta por cento) sobre o valor da remuneração da hora normal de trabalho.     
</t>
        </r>
        <r>
          <rPr>
            <b/>
            <sz val="9"/>
            <color rgb="FFFF0000"/>
            <rFont val="Segoe UI"/>
            <charset val="1"/>
          </rPr>
          <t>CLT ART. 71 § 4 - LEI 13467/17</t>
        </r>
        <r>
          <rPr>
            <b/>
            <sz val="9"/>
            <color rgb="FF0000FF"/>
            <rFont val="Segoe UI"/>
            <charset val="1"/>
          </rPr>
          <t xml:space="preserve"> " A não concessão ou a concessão parcial 
do intervalo intrajornada mínimo, para repouso e alimentação, a empregados urbanos e rurais, implica o pagamento, </t>
        </r>
        <r>
          <rPr>
            <b/>
            <sz val="9"/>
            <color rgb="FFFF0000"/>
            <rFont val="Segoe UI"/>
            <charset val="1"/>
          </rPr>
          <t>de natureza 
indenizatória</t>
        </r>
        <r>
          <rPr>
            <b/>
            <sz val="9"/>
            <color rgb="FF0000FF"/>
            <rFont val="Segoe UI"/>
            <charset val="1"/>
          </rPr>
          <t xml:space="preserve">, apenas do período suprimido, </t>
        </r>
        <r>
          <rPr>
            <b/>
            <sz val="9"/>
            <color rgb="FFFF0000"/>
            <rFont val="Segoe UI"/>
            <charset val="1"/>
          </rPr>
          <t>com acréscimo de 50% (cinquenta por cento)</t>
        </r>
        <r>
          <rPr>
            <b/>
            <sz val="9"/>
            <color rgb="FF0000FF"/>
            <rFont val="Segoe UI"/>
            <charset val="1"/>
          </rPr>
          <t xml:space="preserve"> sobre o valor da remuneração da hora normal 
de trabalho. </t>
        </r>
      </text>
    </comment>
    <comment ref="C32" authorId="0" shapeId="0" xr:uid="{00000000-0006-0000-0E00-000002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59-A.  Em exceção ao disposto no art. 59 e em leis específicas, é facultado às partes, por meio de convenção coletiva ou acordo coletivo de trabalho, estabelecer horário de trabalho de doze horas seguidas por trinta e seis horas ininterruptas de descanso, observados ou indenizados os intervalos para repouso e alimentação.                (Redação dada pela Medida Provisória nº 808, de 2017)
§ 1º  A remuneração mensal pactuada pelo horário previsto no caput abrange os pagamentos devidos pelo descanso semanal remunerado e pelo descanso em feriados e serão considerados compensados os feriados e as prorrogações de trabalho noturno, quando houver, de que tratam o art. 70 e o § 5º do art. 73.                (Redação dada pela Medida Provisória nº 808, de 2017)
</t>
        </r>
      </text>
    </comment>
    <comment ref="C33" authorId="0" shapeId="0" xr:uid="{00000000-0006-0000-0E00-000003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 xml:space="preserve">ART. 71 § 4o A não concessão ou a concessão parcial 
do intervalo intrajornada mínimo, para 
repouso e alimentação, a empregados urbanos 
e rurais, </t>
        </r>
        <r>
          <rPr>
            <b/>
            <sz val="9"/>
            <color rgb="FFFF0000"/>
            <rFont val="Segoe UI"/>
            <charset val="1"/>
          </rPr>
          <t xml:space="preserve">implica o pagamento, </t>
        </r>
        <r>
          <rPr>
            <b/>
            <sz val="11"/>
            <color rgb="FFFF0000"/>
            <rFont val="Segoe UI"/>
            <charset val="1"/>
          </rPr>
          <t>de natureza 
indenizatória</t>
        </r>
        <r>
          <rPr>
            <b/>
            <sz val="9"/>
            <color rgb="FFFF0000"/>
            <rFont val="Segoe UI"/>
            <charset val="1"/>
          </rPr>
          <t>,</t>
        </r>
        <r>
          <rPr>
            <sz val="9"/>
            <rFont val="Segoe UI"/>
            <charset val="1"/>
          </rPr>
          <t xml:space="preserve"> apenas do período suprimido, 
com acréscimo de 50% (cinquenta por cento) 
sobre o valor da remuneração da hora normal 
de trabalho. 
</t>
        </r>
      </text>
    </comment>
    <comment ref="A36" authorId="0" shapeId="0" xr:uid="{00000000-0006-0000-0E00-000004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sz val="9"/>
            <rFont val="Tahoma"/>
            <charset val="1"/>
          </rPr>
          <t xml:space="preserve">Nota: o valor informado deverá ser o custo real do insumo (descontado o valor eventualmente pago pelo empregado).
</t>
        </r>
      </text>
    </comment>
    <comment ref="D38" authorId="0" shapeId="0" xr:uid="{00000000-0006-0000-0E00-000005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Como a planilha de custos e formação de preços é calculada mensalmente, </t>
        </r>
        <r>
          <rPr>
            <b/>
            <sz val="9"/>
            <color rgb="FF0000FF"/>
            <rFont val="Segoe UI"/>
            <charset val="1"/>
          </rPr>
          <t>provisiona-se proporcionalmente 1/12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(um doze avos) dos valores referentes a  </t>
        </r>
        <r>
          <rPr>
            <b/>
            <sz val="9"/>
            <color rgb="FF0000FF"/>
            <rFont val="Segoe UI"/>
            <charset val="1"/>
          </rPr>
          <t>gratificação natalina e adicional de férias</t>
        </r>
        <r>
          <rPr>
            <sz val="9"/>
            <rFont val="Segoe UI"/>
            <charset val="1"/>
          </rPr>
          <t xml:space="preserve">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 </t>
        </r>
        <r>
          <rPr>
            <b/>
            <sz val="9"/>
            <color rgb="FF0000FF"/>
            <rFont val="Segoe UI"/>
            <charset val="1"/>
          </rPr>
          <t>adicional de férias</t>
        </r>
        <r>
          <rPr>
            <sz val="9"/>
            <rFont val="Segoe UI"/>
            <charset val="1"/>
          </rPr>
          <t xml:space="preserve"> contido no Submódulo 2.1 </t>
        </r>
        <r>
          <rPr>
            <b/>
            <sz val="9"/>
            <color rgb="FF0000FF"/>
            <rFont val="Segoe UI"/>
            <charset val="1"/>
          </rPr>
          <t>corresponde a 1/3 (um terço) da remuneração</t>
        </r>
        <r>
          <rPr>
            <sz val="9"/>
            <rFont val="Segoe UI"/>
            <charset val="1"/>
          </rPr>
          <t xml:space="preserve"> que por sua vez é divido por 12 (doze) conforme Nota 1 acima.
</t>
        </r>
      </text>
    </comment>
    <comment ref="F42" authorId="0" shapeId="0" xr:uid="{00000000-0006-0000-0E00-00000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  <comment ref="E46" authorId="0" shapeId="0" xr:uid="{00000000-0006-0000-0E00-000007000000}">
      <text>
        <r>
          <rPr>
            <sz val="11"/>
            <color rgb="FF000000"/>
            <rFont val="Calibri"/>
            <charset val="1"/>
          </rPr>
          <t xml:space="preserve">Walter S Gouvêa:
</t>
        </r>
        <r>
          <rPr>
            <b/>
            <sz val="9"/>
            <rFont val="Tahoma"/>
            <charset val="1"/>
          </rPr>
          <t xml:space="preserve">EDITAL DO PREGÃO ELETRÔNICO Nº 63/2011 - TCU - VIGILANCIA ARMADA
</t>
        </r>
        <r>
          <rPr>
            <sz val="9"/>
            <rFont val="Tahoma"/>
            <charset val="1"/>
          </rPr>
          <t xml:space="preserve">
1. </t>
        </r>
        <r>
          <rPr>
            <u/>
            <sz val="9"/>
            <rFont val="Tahoma"/>
            <charset val="1"/>
          </rPr>
          <t>Considerando tratar-se de contratação de serviços mediante cessão de mão de obra</t>
        </r>
        <r>
          <rPr>
            <sz val="9"/>
            <rFont val="Tahoma"/>
            <charset val="1"/>
          </rPr>
          <t xml:space="preserve">, conforme previsto no art. 31 da Lei nº 8.212, de 24/07/1991 e alterações e nos artigos 112, 115, 117 e 118, da Instrução Normativa - RFB nº 971, de 13/11/2009 e alterações, o licitante Microempresa - ME ou Empresa de Pequeno Porte - EPP </t>
        </r>
        <r>
          <rPr>
            <u/>
            <sz val="9"/>
            <rFont val="Tahoma"/>
            <charset val="1"/>
          </rPr>
          <t xml:space="preserve">optante pelo Simples Nacional que porventura venha a ser contratado, </t>
        </r>
        <r>
          <rPr>
            <b/>
            <u/>
            <sz val="9"/>
            <rFont val="Tahoma"/>
            <charset val="1"/>
          </rPr>
          <t>não poderá beneficiar-se da condição de optante e estará sujeito à retenção de tributos e contribuições sociais na fonte</t>
        </r>
        <r>
          <rPr>
            <u/>
            <sz val="9"/>
            <rFont val="Tahoma"/>
            <charset val="1"/>
          </rPr>
          <t>, conforme legislação em vigor, em decorrência da sua exclusão obrigatória do Simples Nacional a contar do mês seguinte ao da contratação</t>
        </r>
        <r>
          <rPr>
            <sz val="9"/>
            <rFont val="Tahoma"/>
            <charset val="1"/>
          </rPr>
          <t xml:space="preserve"> em consequência do que dispõem o art. 17, inciso XII, art. 30, inciso II e art. 31, inciso II, da Lei Complementar nº 123, de 14 de dezembro de 2006 e alterações.
1.1. O licitante optante pelo Simples Nacional, que, porventura, venha a ser contratado, </t>
        </r>
        <r>
          <rPr>
            <u/>
            <sz val="9"/>
            <rFont val="Tahoma"/>
            <charset val="1"/>
          </rPr>
          <t>deverá, no prazo de 90 (noventa) dias, contado da data da assinatura do contrato</t>
        </r>
        <r>
          <rPr>
            <sz val="9"/>
            <rFont val="Tahoma"/>
            <charset val="1"/>
          </rPr>
          <t>, apresentar cópia dos ofícios, com comprovantes de entrega e recebimento, comunicando a assinatura do contrato de prestação de serviços mediante cessão de mão de obra (</t>
        </r>
        <r>
          <rPr>
            <u/>
            <sz val="9"/>
            <rFont val="Tahoma"/>
            <charset val="1"/>
          </rPr>
          <t>situação que gera vedação à opção por tal regime tributário) às respectivas Secretarias Federal, Estadual, Distrital e/ou Municipal</t>
        </r>
        <r>
          <rPr>
            <sz val="9"/>
            <rFont val="Tahoma"/>
            <charset val="1"/>
          </rPr>
          <t xml:space="preserve">, no prazo previsto no inciso II do § 1º do artigo 30 da Lei Complementar nº 123, de 14 de dezembro de 2006 e alterações.
1.2. </t>
        </r>
        <r>
          <rPr>
            <u/>
            <sz val="9"/>
            <rFont val="Tahoma"/>
            <charset val="1"/>
          </rPr>
          <t>Caso o licitante optante pelo Simples Nacional não efetue a comunicação no prazo assinalado na subcondição anterior, o próprio Tribunal de Contas da União - TCU, em obediência ao princípio da probidade administrativa, efetuará a comunicação à Secretaria da Receita Federal do Brasil - RFB</t>
        </r>
        <r>
          <rPr>
            <sz val="9"/>
            <rFont val="Tahoma"/>
            <charset val="1"/>
          </rPr>
          <t xml:space="preserve">, para que esta efetue a exclusão de ofício, conforme disposto no inciso I do artigo 29 da Lei Complementar nº 123, de 14 de dezembro de 2006 e alterações.
2. A vedação de realizar cessão ou locação de mão de obra, de que trata a Condição 5, não se aplica às atividades de que trata o art. 18, § 5º-C, da Lei Complementar nº 123, de 14 de dezembro de 2006 e alterações, conforme dispõe o art. 18, § 5º-H, da mesma Lei Complementar, </t>
        </r>
        <r>
          <rPr>
            <i/>
            <sz val="9"/>
            <rFont val="Tahoma"/>
            <charset val="1"/>
          </rPr>
          <t>desde que não exercidas cumulativamente com atividades vedadas.</t>
        </r>
      </text>
    </comment>
    <comment ref="D47" authorId="0" shapeId="0" xr:uid="{00000000-0006-0000-0E00-000008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sz val="9"/>
            <rFont val="Segoe UI"/>
            <charset val="1"/>
          </rPr>
          <t xml:space="preserve">: Os percentuais dos encargos previdenciários, do FGTS e demais contribuições são aqueles estabelecidos pela legislação vigente.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b/>
            <sz val="9"/>
            <rFont val="Segoe UI"/>
            <charset val="1"/>
          </rPr>
          <t xml:space="preserve">: </t>
        </r>
        <r>
          <rPr>
            <sz val="9"/>
            <rFont val="Segoe UI"/>
            <charset val="1"/>
          </rPr>
          <t>O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SAT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a depender do grau de risco do serviço irá variar entre 1%, para risco leve, de 2%, para risco médio, e de 3% de risco grave.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3:</t>
        </r>
        <r>
          <rPr>
            <b/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 xml:space="preserve">Esses percentuais incidem sobre o 
</t>
        </r>
        <r>
          <rPr>
            <b/>
            <sz val="9"/>
            <rFont val="Segoe UI"/>
            <charset val="1"/>
          </rPr>
          <t xml:space="preserve">
</t>
        </r>
        <r>
          <rPr>
            <b/>
            <sz val="9"/>
            <color rgb="FF000080"/>
            <rFont val="Segoe UI"/>
            <charset val="1"/>
          </rPr>
          <t xml:space="preserve">Módulo 1            =  COMPOSIÇÃO DA REMUNERAÇÃO
Submódulo 2.1 = 13º, FÉRIAS E ADICIONAL DE FÉRIAS
Módulo 3           =  PROVISÃO PARA RESCISÃO
Módulo 4           = CUSTO DE REPOSIÇÃO DO PROFISSIONAL AUSENTE
Módulo 6           = CUSTOS INDIRETOS, TRIBUTOS E LUCRO
</t>
        </r>
      </text>
    </comment>
    <comment ref="F48" authorId="0" shapeId="0" xr:uid="{00000000-0006-0000-0E00-000009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F50" authorId="0" shapeId="0" xr:uid="{00000000-0006-0000-0E00-00000A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(COMPENSADO S/ OS 11% DA RETENÇÃO SOBRE O VALOR BRUTO DA FATURA)</t>
        </r>
      </text>
    </comment>
    <comment ref="D58" authorId="0" shapeId="0" xr:uid="{00000000-0006-0000-0E00-00000B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 valor informado deverá ser o custo real do benefício (</t>
        </r>
        <r>
          <rPr>
            <b/>
            <sz val="9"/>
            <color rgb="FF0000FF"/>
            <rFont val="Segoe UI"/>
            <charset val="1"/>
          </rPr>
          <t>descontado o valor eventualmente pago pelo empregado</t>
        </r>
        <r>
          <rPr>
            <sz val="9"/>
            <rFont val="Segoe UI"/>
            <charset val="1"/>
          </rPr>
          <t xml:space="preserve">).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 xml:space="preserve">: Observar a previsão dos benefícios contidos em Acordos, Convenções e Dissídios Coletivos de Trabalho e atentar-se ao disposto no art. 6º desta Instrução Normativa.
</t>
        </r>
        <r>
          <rPr>
            <b/>
            <sz val="9"/>
            <rFont val="Segoe UI"/>
            <charset val="1"/>
          </rPr>
          <t>Art. 6º da IN 05/17</t>
        </r>
        <r>
          <rPr>
            <sz val="9"/>
            <rFont val="Segoe UI"/>
            <charset val="1"/>
          </rPr>
          <t xml:space="preserve">:  A Administração </t>
        </r>
        <r>
          <rPr>
            <b/>
            <u/>
            <sz val="9"/>
            <color rgb="FF0000FF"/>
            <rFont val="Segoe UI"/>
            <charset val="1"/>
          </rPr>
          <t xml:space="preserve">não se vincula </t>
        </r>
        <r>
          <rPr>
            <b/>
            <sz val="9"/>
            <color rgb="FF0000FF"/>
            <rFont val="Segoe UI"/>
            <charset val="1"/>
          </rPr>
          <t>às disposições contidas em Acordos, Convenções</t>
        </r>
        <r>
          <rPr>
            <sz val="9"/>
            <rFont val="Segoe UI"/>
            <charset val="1"/>
          </rPr>
          <t xml:space="preserve"> ou Dissídios Coletivos de Trabalho </t>
        </r>
        <r>
          <rPr>
            <b/>
            <sz val="9"/>
            <color rgb="FF0000FF"/>
            <rFont val="Segoe UI"/>
            <charset val="1"/>
          </rPr>
          <t xml:space="preserve">que tratem de pagamento de participação dos trabalhadores nos lucros ou resultados da empresa contratada, </t>
        </r>
        <r>
          <rPr>
            <b/>
            <u/>
            <sz val="10"/>
            <color rgb="FF0000FF"/>
            <rFont val="Segoe UI"/>
            <charset val="1"/>
          </rPr>
          <t>de matéria não trabalhista</t>
        </r>
        <r>
          <rPr>
            <b/>
            <sz val="9"/>
            <color rgb="FF0000FF"/>
            <rFont val="Segoe UI"/>
            <charset val="1"/>
          </rPr>
          <t xml:space="preserve">, ou que estabeleçam direitos não previstos em lei, tais como valores ou índices obrigatórios de encargos sociais ou previdenciários, bem como de preços para os insumos relacionados ao exercício da atividade.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rFont val="Segoe UI"/>
            <charset val="1"/>
          </rPr>
          <t>Parágrafo único.</t>
        </r>
        <r>
          <rPr>
            <sz val="9"/>
            <rFont val="Segoe UI"/>
            <charset val="1"/>
          </rPr>
          <t xml:space="preserve"> </t>
        </r>
        <r>
          <rPr>
            <b/>
            <sz val="9"/>
            <color rgb="FF0000FF"/>
            <rFont val="Segoe UI"/>
            <charset val="1"/>
          </rPr>
          <t>É vedado ao órgão e entidade vincular-se</t>
        </r>
        <r>
          <rPr>
            <b/>
            <sz val="9"/>
            <rFont val="Segoe UI"/>
            <charset val="1"/>
          </rPr>
          <t xml:space="preserve"> </t>
        </r>
        <r>
          <rPr>
            <sz val="9"/>
            <rFont val="Segoe UI"/>
            <charset val="1"/>
          </rPr>
          <t xml:space="preserve">às disposições previstas nos Acordos, Convenções ou Dissídios Coletivos de Trabalho que </t>
        </r>
        <r>
          <rPr>
            <b/>
            <sz val="9"/>
            <color rgb="FF0000FF"/>
            <rFont val="Segoe UI"/>
            <charset val="1"/>
          </rPr>
          <t>tratem de obrigações e direitos que somente se aplicam aos contratos com a Administração Pública</t>
        </r>
        <r>
          <rPr>
            <sz val="9"/>
            <rFont val="Segoe UI"/>
            <charset val="1"/>
          </rPr>
          <t xml:space="preserve">.
</t>
        </r>
      </text>
    </comment>
    <comment ref="E58" authorId="0" shapeId="0" xr:uid="{00000000-0006-0000-0E00-00000C000000}">
      <text>
        <r>
          <rPr>
            <sz val="11"/>
            <color rgb="FF000000"/>
            <rFont val="Calibri"/>
            <charset val="1"/>
          </rPr>
          <t xml:space="preserve">Profº Walter S. Gouvêa:
</t>
        </r>
        <r>
          <rPr>
            <sz val="9"/>
            <rFont val="Segoe UI"/>
            <charset val="1"/>
          </rPr>
          <t>Nota: o valor informado deverá ser o custo real do insumo (descontado o valor eventualmente pago pelo empregado)</t>
        </r>
      </text>
    </comment>
    <comment ref="D63" authorId="0" shapeId="0" xr:uid="{00000000-0006-0000-0E00-00000D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ART. 71 § 4o A não concessão ou a concessão parcial 
do intervalo intrajornada mínimo, para 
repouso e alimentação, a empregados urbanos 
e rurais, implica o pagamento, </t>
        </r>
        <r>
          <rPr>
            <b/>
            <sz val="9"/>
            <rFont val="Segoe UI"/>
            <charset val="1"/>
          </rPr>
          <t>DE NATUREZA INDENIZATÓRIA</t>
        </r>
        <r>
          <rPr>
            <sz val="9"/>
            <rFont val="Segoe UI"/>
            <charset val="1"/>
          </rPr>
          <t xml:space="preserve">, apenas do período suprimido, 
COM ACRÉSCIMO </t>
        </r>
        <r>
          <rPr>
            <b/>
            <sz val="9"/>
            <rFont val="Segoe UI"/>
            <charset val="1"/>
          </rPr>
          <t>DE 50%</t>
        </r>
        <r>
          <rPr>
            <sz val="9"/>
            <rFont val="Segoe UI"/>
            <charset val="1"/>
          </rPr>
          <t xml:space="preserve"> (cinquenta por cento) 
</t>
        </r>
        <r>
          <rPr>
            <b/>
            <sz val="9"/>
            <rFont val="Segoe UI"/>
            <charset val="1"/>
          </rPr>
          <t>SOBRE O VALOR DA REMUNERAÇÃO DA HORA NORMAL</t>
        </r>
        <r>
          <rPr>
            <sz val="9"/>
            <rFont val="Segoe UI"/>
            <charset val="1"/>
          </rPr>
          <t xml:space="preserve"> de trabalho. 
</t>
        </r>
      </text>
    </comment>
    <comment ref="F77" authorId="0" shapeId="0" xr:uid="{00000000-0006-0000-0E00-00000E000000}">
      <text>
        <r>
          <rPr>
            <sz val="11"/>
            <color rgb="FF000000"/>
            <rFont val="Calibri"/>
            <charset val="1"/>
          </rPr>
          <t xml:space="preserve">Profº Walter Gouvea:
</t>
        </r>
        <r>
          <rPr>
            <sz val="9"/>
            <rFont val="Segoe UI"/>
            <charset val="1"/>
          </rPr>
          <t>ATENÇÃO"! SE TIVERMOS CONTA VINCULADA, SOBRE ESSE VALOR DEVEMOS APLICAR O PERCENTUAL DO SUBMODULO 2.2</t>
        </r>
      </text>
    </comment>
    <comment ref="D78" authorId="0" shapeId="0" xr:uid="{00000000-0006-0000-0E00-00000F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TERCEIRIZAÇÃO. </t>
        </r>
        <r>
          <rPr>
            <b/>
            <sz val="12"/>
            <color rgb="FFFF0000"/>
            <rFont val="Segoe UI"/>
            <charset val="1"/>
          </rPr>
          <t>Acórdão nº 1186/2017 - TCU - Plenário</t>
        </r>
        <r>
          <rPr>
            <b/>
            <sz val="12"/>
            <rFont val="Segoe UI"/>
            <charset val="1"/>
          </rPr>
          <t xml:space="preserve">.
</t>
        </r>
        <r>
          <rPr>
            <sz val="9"/>
            <rFont val="Segoe UI"/>
            <charset val="1"/>
          </rPr>
          <t xml:space="preserve">
9.2. determinar ao Tribunal Regional do Trabalho da 6ª Região que, nas futuras contratações de mão de obra terceirizada, esteja expresso na minuta do contrato que a </t>
        </r>
        <r>
          <rPr>
            <b/>
            <sz val="12"/>
            <color rgb="FFFF0000"/>
            <rFont val="Segoe UI"/>
            <charset val="1"/>
          </rPr>
          <t>parcela mensal a título de aviso prévio trabalhado será no percentual máximo de 1,94% no primeiro ano</t>
        </r>
        <r>
          <rPr>
            <sz val="9"/>
            <rFont val="Segoe UI"/>
            <charset val="1"/>
          </rPr>
          <t xml:space="preserve">, nos termos dos Acórdãos 1904/2007-TCU-Plenário e 3006/2010- TCU-Plenário, e, </t>
        </r>
        <r>
          <rPr>
            <b/>
            <sz val="12"/>
            <color rgb="FFFF0000"/>
            <rFont val="Segoe UI"/>
            <charset val="1"/>
          </rPr>
          <t>em caso de prorrogação do contrato, o percentual máximo dessa parcela será de 0,194% a cada ano de prorrogação, a ser incluído por ocasião da formulação do aditivo da prorrogação do contrato</t>
        </r>
        <r>
          <rPr>
            <sz val="9"/>
            <rFont val="Segoe UI"/>
            <charset val="1"/>
          </rPr>
          <t>, conforme ditames da Lei 12.506/2011</t>
        </r>
      </text>
    </comment>
    <comment ref="E86" authorId="0" shapeId="0" xr:uid="{00000000-0006-0000-0E00-000010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Os itens que contemplam o módulo 4 se referem ao custo dos dias trabalhados pelo 
</t>
        </r>
        <r>
          <rPr>
            <b/>
            <u/>
            <sz val="9"/>
            <color rgb="FF0000FF"/>
            <rFont val="Segoe UI"/>
            <charset val="1"/>
          </rPr>
          <t>repositor/substitut</t>
        </r>
        <r>
          <rPr>
            <b/>
            <u/>
            <sz val="9"/>
            <rFont val="Segoe UI"/>
            <charset val="1"/>
          </rPr>
          <t>o que por ventura venha cobrir o empregado</t>
        </r>
        <r>
          <rPr>
            <sz val="9"/>
            <rFont val="Segoe UI"/>
            <charset val="1"/>
          </rPr>
          <t xml:space="preserve"> nos casos de </t>
        </r>
        <r>
          <rPr>
            <b/>
            <sz val="9"/>
            <color rgb="FF0000FF"/>
            <rFont val="Segoe UI"/>
            <charset val="1"/>
          </rPr>
          <t>Ausências Legais 
(Submódulo 4.1)</t>
        </r>
        <r>
          <rPr>
            <sz val="9"/>
            <rFont val="Segoe UI"/>
            <charset val="1"/>
          </rPr>
          <t xml:space="preserve"> e/ou na</t>
        </r>
        <r>
          <rPr>
            <b/>
            <sz val="9"/>
            <color rgb="FF0000FF"/>
            <rFont val="Segoe UI"/>
            <charset val="1"/>
          </rPr>
          <t xml:space="preserve"> Intrajornada (Submódulo 4.2)</t>
        </r>
        <r>
          <rPr>
            <sz val="9"/>
            <rFont val="Segoe UI"/>
            <charset val="1"/>
          </rPr>
          <t xml:space="preserve">, a depender da prestação do serviço.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Haverá a incidência do Submódulo 2.2 sobre esse módulo.
</t>
        </r>
      </text>
    </comment>
    <comment ref="D88" authorId="0" shapeId="0" xr:uid="{00000000-0006-0000-0E00-000011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As alíneas de </t>
        </r>
        <r>
          <rPr>
            <b/>
            <sz val="9"/>
            <rFont val="Segoe UI"/>
            <charset val="1"/>
          </rPr>
          <t>"A" a "F"</t>
        </r>
        <r>
          <rPr>
            <sz val="9"/>
            <rFont val="Segoe UI"/>
            <charset val="1"/>
          </rPr>
          <t xml:space="preserve"> referem-se </t>
        </r>
        <r>
          <rPr>
            <b/>
            <u/>
            <sz val="9"/>
            <color rgb="FF0000FF"/>
            <rFont val="Segoe UI"/>
            <charset val="1"/>
          </rPr>
          <t>SOMENTE</t>
        </r>
        <r>
          <rPr>
            <b/>
            <sz val="9"/>
            <color rgb="FF0000FF"/>
            <rFont val="Segoe UI"/>
            <charset val="1"/>
          </rPr>
          <t xml:space="preserve"> ao custo que será pago ao repositor pelos dias trabalhados quando da necessidade de substituir a mão de obra alocada na prestação do serviços.
ANEXO IX - DA VIGÊNCIA E DA PRORROGAÇÃO:
9. A Administração deverá realizar negociação contratual para a redução e/ou eliminação dos custos fixos ou variáveis não renováveis que já tenham sido amortizados ou pagos no primeiro ano da contratação.</t>
        </r>
      </text>
    </comment>
    <comment ref="D97" authorId="0" shapeId="0" xr:uid="{00000000-0006-0000-0E00-000012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</t>
        </r>
        <r>
          <rPr>
            <b/>
            <u/>
            <sz val="9"/>
            <color rgb="FF0000FF"/>
            <rFont val="Segoe UI"/>
            <charset val="1"/>
          </rPr>
          <t xml:space="preserve">quando houver </t>
        </r>
        <r>
          <rPr>
            <b/>
            <sz val="9"/>
            <color rgb="FF0000FF"/>
            <rFont val="Segoe UI"/>
            <charset val="1"/>
          </rPr>
          <t xml:space="preserve">necessidade de reposição de um empregado durante sua ausência nos casos de intervalo para repouso ou alimentação </t>
        </r>
        <r>
          <rPr>
            <b/>
            <u/>
            <sz val="9"/>
            <color rgb="FF0000FF"/>
            <rFont val="Segoe UI"/>
            <charset val="1"/>
          </rPr>
          <t>deve-se contemplar o Submódulo 4.2</t>
        </r>
      </text>
    </comment>
    <comment ref="D107" authorId="0" shapeId="0" xr:uid="{00000000-0006-0000-0E00-000013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valores mensais por empregado.</t>
        </r>
      </text>
    </comment>
    <comment ref="D120" authorId="0" shapeId="0" xr:uid="{00000000-0006-0000-0E00-000014000000}">
      <text>
        <r>
          <rPr>
            <sz val="11"/>
            <color rgb="FF000000"/>
            <rFont val="Calibri"/>
            <charset val="1"/>
          </rPr>
          <t xml:space="preserve">Profº Walter Salomão Gouvêa:
</t>
        </r>
        <r>
          <rPr>
            <sz val="9"/>
            <rFont val="Segoe UI"/>
            <charset val="1"/>
          </rPr>
          <t xml:space="preserve">
</t>
        </r>
        <r>
          <rPr>
            <b/>
            <sz val="9"/>
            <color rgb="FFFF0000"/>
            <rFont val="Segoe UI"/>
            <charset val="1"/>
          </rPr>
          <t>Nota 1</t>
        </r>
        <r>
          <rPr>
            <b/>
            <sz val="9"/>
            <rFont val="Segoe UI"/>
            <charset val="1"/>
          </rPr>
          <t>:</t>
        </r>
        <r>
          <rPr>
            <sz val="9"/>
            <rFont val="Segoe UI"/>
            <charset val="1"/>
          </rPr>
          <t xml:space="preserve">  Custos Indiretos, Tributos e Lucro por empregado. 
</t>
        </r>
        <r>
          <rPr>
            <b/>
            <sz val="9"/>
            <color rgb="FFFF0000"/>
            <rFont val="Segoe UI"/>
            <charset val="1"/>
          </rPr>
          <t>Nota 2</t>
        </r>
        <r>
          <rPr>
            <sz val="9"/>
            <rFont val="Segoe UI"/>
            <charset val="1"/>
          </rPr>
          <t>:</t>
        </r>
        <r>
          <rPr>
            <b/>
            <sz val="9"/>
            <color rgb="FF0000FF"/>
            <rFont val="Segoe UI"/>
            <charset val="1"/>
          </rPr>
          <t xml:space="preserve"> O valor referente a TRIBUTOS é obtido aplicando-se o percentual sobre o valor do FATURAMENTO. 
</t>
        </r>
      </text>
    </comment>
    <comment ref="C123" authorId="0" shapeId="0" xr:uid="{00000000-0006-0000-0E00-000015000000}">
      <text>
        <r>
          <rPr>
            <sz val="11"/>
            <color rgb="FF000000"/>
            <rFont val="Calibri"/>
            <charset val="1"/>
          </rPr>
          <t xml:space="preserve">Prof. Walter:
</t>
        </r>
        <r>
          <rPr>
            <sz val="12"/>
            <rFont val="Tahoma"/>
            <charset val="1"/>
          </rPr>
          <t>Os tributos são calculados sobre o FATURAMENTO. 
COMO? Somam-se os tributos (</t>
        </r>
        <r>
          <rPr>
            <b/>
            <sz val="12"/>
            <rFont val="Tahoma"/>
            <charset val="1"/>
          </rPr>
          <t>por ex</t>
        </r>
        <r>
          <rPr>
            <sz val="12"/>
            <rFont val="Tahoma"/>
            <charset val="1"/>
          </rPr>
          <t xml:space="preserve">.: PIS, COFINS e ISS = 8,65) subtrai-se de 100 obtendo-se 9,135/100 = 0,9135, que representa os tributos a serem pagos </t>
        </r>
        <r>
          <rPr>
            <u/>
            <sz val="12"/>
            <rFont val="Tahoma"/>
            <charset val="1"/>
          </rPr>
          <t>sem que o faturamento</t>
        </r>
        <r>
          <rPr>
            <sz val="12"/>
            <rFont val="Tahoma"/>
            <charset val="1"/>
          </rPr>
          <t xml:space="preserve"> seja alterado. 
Trata-se de fórmula circular denominada "</t>
        </r>
        <r>
          <rPr>
            <sz val="12"/>
            <color rgb="FFFF0000"/>
            <rFont val="Tahoma"/>
            <charset val="1"/>
          </rPr>
          <t>CÁLCULO POR DENTRO</t>
        </r>
        <r>
          <rPr>
            <sz val="12"/>
            <rFont val="Tahoma"/>
            <charset val="1"/>
          </rPr>
          <t xml:space="preserve">" 
FÓRMULA: 100-8,65/100 = 0,935
                 0,935 / FATURAMENTO = </t>
        </r>
        <r>
          <rPr>
            <u/>
            <sz val="12"/>
            <rFont val="Tahoma"/>
            <charset val="1"/>
          </rPr>
          <t>VALOR SOBRE O QUAL SERÁ CALCULADO</t>
        </r>
        <r>
          <rPr>
            <sz val="12"/>
            <rFont val="Tahoma"/>
            <charset val="1"/>
          </rPr>
          <t xml:space="preserve"> O </t>
        </r>
        <r>
          <rPr>
            <b/>
            <sz val="12"/>
            <rFont val="Tahoma"/>
            <charset val="1"/>
          </rPr>
          <t>PIS,</t>
        </r>
        <r>
          <rPr>
            <sz val="12"/>
            <rFont val="Tahoma"/>
            <charset val="1"/>
          </rPr>
          <t xml:space="preserve"> A </t>
        </r>
        <r>
          <rPr>
            <b/>
            <sz val="12"/>
            <rFont val="Tahoma"/>
            <charset val="1"/>
          </rPr>
          <t>COFINS</t>
        </r>
        <r>
          <rPr>
            <sz val="12"/>
            <rFont val="Tahoma"/>
            <charset val="1"/>
          </rPr>
          <t xml:space="preserve"> E O </t>
        </r>
        <r>
          <rPr>
            <b/>
            <sz val="12"/>
            <rFont val="Tahoma"/>
            <charset val="1"/>
          </rPr>
          <t xml:space="preserve">ISS
</t>
        </r>
        <r>
          <rPr>
            <sz val="12"/>
            <rFont val="Tahoma"/>
            <charset val="1"/>
          </rPr>
          <t xml:space="preserve">
</t>
        </r>
        <r>
          <rPr>
            <sz val="9"/>
            <rFont val="Tahoma"/>
            <charset val="1"/>
          </rPr>
          <t xml:space="preserve">
 </t>
        </r>
      </text>
    </comment>
    <comment ref="F133" authorId="0" shapeId="0" xr:uid="{00000000-0006-0000-0E00-000016000000}">
      <text>
        <r>
          <rPr>
            <sz val="11"/>
            <color rgb="FF000000"/>
            <rFont val="Calibri"/>
            <charset val="1"/>
          </rPr>
          <t xml:space="preserve">Profº Walter S. Gouvêa
</t>
        </r>
        <r>
          <rPr>
            <sz val="9"/>
            <rFont val="Segoe UI"/>
            <charset val="1"/>
          </rPr>
          <t xml:space="preserve">
VALE TRANSPORTE - CONTRIBUIÇÃO DO EMPREGADO:  6% CALCULADO SOBRE O PISO SALARIAL (NÃO SOBRE A REMUNERAÇÃO)
</t>
        </r>
      </text>
    </comment>
  </commentList>
</comments>
</file>

<file path=xl/sharedStrings.xml><?xml version="1.0" encoding="utf-8"?>
<sst xmlns="http://schemas.openxmlformats.org/spreadsheetml/2006/main" count="6400" uniqueCount="478">
  <si>
    <t>UNIVERSIDADE FEDERAL DE CAMPINA GRANDE</t>
  </si>
  <si>
    <t>COORDENAÇÃO DE COMPRAS E CONTRATOS</t>
  </si>
  <si>
    <t xml:space="preserve">DIVISÃO DE PLANEJAMENTO DE AQUISIÇÃO </t>
  </si>
  <si>
    <t xml:space="preserve"> MAPA DE PREÇOS PARA COMPOSIÇÃO DO VALOR DE REFERÊNCIA - RECURSOS HUMANOS</t>
  </si>
  <si>
    <t>Informações Preliminares</t>
  </si>
  <si>
    <t xml:space="preserve">Referência : Convenção Coletiva PB000517/2021  </t>
  </si>
  <si>
    <t>Remuneração</t>
  </si>
  <si>
    <t>Categorias Profissionais</t>
  </si>
  <si>
    <t>Salário</t>
  </si>
  <si>
    <t>Periculosidade</t>
  </si>
  <si>
    <t>Gratificação de função</t>
  </si>
  <si>
    <t>Auxiliar Administrativo (D-44h)</t>
  </si>
  <si>
    <t>Auxiliar de Serviços Gerais (D-44h)</t>
  </si>
  <si>
    <t>Auxiliar Operacional (D-44h)</t>
  </si>
  <si>
    <t>Copeiro (D-44h)</t>
  </si>
  <si>
    <t>Eletricista (D-44h)</t>
  </si>
  <si>
    <t>Encarregado (D-44h)</t>
  </si>
  <si>
    <t>Jardineiro (D-44h)</t>
  </si>
  <si>
    <t>Marceneiro (D-44h)</t>
  </si>
  <si>
    <t>Técnico Operacional (D-44h)</t>
  </si>
  <si>
    <t>Pedreiro (D-44h)</t>
  </si>
  <si>
    <t>Pintor (D-44h)</t>
  </si>
  <si>
    <t>Técnico em Manutenção (D-44h)</t>
  </si>
  <si>
    <t>Técnico em Manutenção Predial (D-44h)</t>
  </si>
  <si>
    <t>Telefonista (D-30h)</t>
  </si>
  <si>
    <t>Trabalhador de Campo e Agropecuário (D-44h)</t>
  </si>
  <si>
    <t>Trabalhador de Campo e Agropecuário (D-12x36h)</t>
  </si>
  <si>
    <t>Auxílio Alimentação</t>
  </si>
  <si>
    <t>Regime 44h</t>
  </si>
  <si>
    <t>Regime 12x36h</t>
  </si>
  <si>
    <t>Total de dias úteis trabalhados</t>
  </si>
  <si>
    <t>Valor facial (dia)</t>
  </si>
  <si>
    <t>Valor Convenção</t>
  </si>
  <si>
    <t>Desconto do Empregado</t>
  </si>
  <si>
    <t>Total a inserir na planilha de custos</t>
  </si>
  <si>
    <t>Auxílio Funeral</t>
  </si>
  <si>
    <t>Benefício Odontológico</t>
  </si>
  <si>
    <t xml:space="preserve"> </t>
  </si>
  <si>
    <t>PRÓ-REITORIA DE ADMINISTRAÇÃO</t>
  </si>
  <si>
    <t xml:space="preserve"> MAPA DE PREÇOS PARA COMPOSIÇÃO DO VALOR DE REFERÊNCIA - RECURSOS HUMANOS (SEGURO DE VIDA)</t>
  </si>
  <si>
    <t>Cotação - Seguro de Vida</t>
  </si>
  <si>
    <t>Valores</t>
  </si>
  <si>
    <t>Média</t>
  </si>
  <si>
    <t xml:space="preserve">Pregão 11 /2021 </t>
  </si>
  <si>
    <t>Pregão 10/2021</t>
  </si>
  <si>
    <t>Pregão 09 / 2021</t>
  </si>
  <si>
    <t>MÉDIA DA COTAÇÃO DO SEGURO DE VIDA</t>
  </si>
  <si>
    <t>Cotação - Seguro de vida com coberturas de morte natural, morte acidental e invalidez por acidente, cada cobertura no valor de RS 15.000,00 (quinze mil reais), exceto suicídio, independentemente do local ocorrido, devendo ser descontado do salário do funcionário 50% (cinqüenta por cento) do valor prêmio do seguro, respeitando-se o limite máximo de desconto de R$ 5,00 (cinco reais).</t>
  </si>
  <si>
    <t>UNIVERSIDADE FEDERAL DE CAMPINA GRANDE – UFCG</t>
  </si>
  <si>
    <t>PRÓ-REITORIA DE ADMINISTRAÇÃO – PRA</t>
  </si>
  <si>
    <t>Legenda : PP = Painel de Preços</t>
  </si>
  <si>
    <t>Pesquisa de Preços em Dispensa de Licitação</t>
  </si>
  <si>
    <t>SE= Sítio Eletrônico</t>
  </si>
  <si>
    <t xml:space="preserve">           MAPA DE PREÇOS PARA COMPOSIÇÃO DO VALOR DE REFERÊNCIA - UNIFORMES</t>
  </si>
  <si>
    <t>AT= Ata de Registro de Preços</t>
  </si>
  <si>
    <t>Área</t>
  </si>
  <si>
    <t>Categoria</t>
  </si>
  <si>
    <t>Código</t>
  </si>
  <si>
    <t>Material</t>
  </si>
  <si>
    <t>Descrição</t>
  </si>
  <si>
    <t>Unidade</t>
  </si>
  <si>
    <t>Quantidade</t>
  </si>
  <si>
    <t>Valor unitário</t>
  </si>
  <si>
    <t>Valor de referência</t>
  </si>
  <si>
    <t>Preço 1</t>
  </si>
  <si>
    <t>Preço 2</t>
  </si>
  <si>
    <t>Preço 3</t>
  </si>
  <si>
    <t>Preço 4</t>
  </si>
  <si>
    <t>Preço 5</t>
  </si>
  <si>
    <t>Desvio padrão</t>
  </si>
  <si>
    <t xml:space="preserve">Coeficiente de variância </t>
  </si>
  <si>
    <t>Mediana</t>
  </si>
  <si>
    <t>Método a utilizar</t>
  </si>
  <si>
    <t>Justificativa</t>
  </si>
  <si>
    <t>APOIO A MANUTENÇÃO DO CAMPUS</t>
  </si>
  <si>
    <t>Jardineiro, Marceneiro, Pedreiro, Pintor, Auxiliar de Serviços Gerais, Técnico em Manutenção Predial e Trabalhador de Campo e Agropecuário</t>
  </si>
  <si>
    <t>Calça comprida</t>
  </si>
  <si>
    <t>Calça, material: brim, modelo: unissex, quantidade bolsos: 3, cor: cinza, tamanho: sob medida, características adicionais: com elástico e cordão na cintura, sem fecho</t>
  </si>
  <si>
    <t>Unid.</t>
  </si>
  <si>
    <t>PP</t>
  </si>
  <si>
    <t>Camisa</t>
  </si>
  <si>
    <t>Camisa uniforme, material: tricoline 100% algodão, tipo manga :comprida, tipo colarinho: simples, cor:branca, tamanho: sob medida, tipo uso: cerimônias militares, características adicionais: conforme modelo</t>
  </si>
  <si>
    <t>Meia</t>
  </si>
  <si>
    <t>Meia vestuário masculino, material: algodão, tipo:esportiva, cor:branca, tamanho: grande, aplicação: adulto, características adicionais: atoalhado</t>
  </si>
  <si>
    <t>Par</t>
  </si>
  <si>
    <t>Calçado</t>
  </si>
  <si>
    <t>Bota Segurança, Couro, Poliuretano, Preta, Curto,Serviços Gerais, Solado Injetado e Antiderrapante, Elástico Laterais.</t>
  </si>
  <si>
    <t xml:space="preserve">
Par</t>
  </si>
  <si>
    <t>TOTAL</t>
  </si>
  <si>
    <t>Valor mensal (Total/06 MESES)</t>
  </si>
  <si>
    <t>MANUTENÇÃO PREDIAL</t>
  </si>
  <si>
    <t>Eletricista</t>
  </si>
  <si>
    <t>Uniforme- Calça e camisa</t>
  </si>
  <si>
    <t>Uniforme Profissional, Componentes Calça e Camisa Manga Longa, Tamanho Sob Medida, Material 100% Algodão Com Tratamento Anti- Chama, Características Adicionais Gola Esporte/Fita Reflexiva: Costa, Ombros E Pernas, Aplicação Proteção Individual Para Eletricista, Tipo Classe 2 Com CA</t>
  </si>
  <si>
    <t>Camisa curta</t>
  </si>
  <si>
    <t>Camisa mangas curtas, composição 50% algodão e 50%poliéster, contendoa identificação da empresa contratada, cor a combinar</t>
  </si>
  <si>
    <t>Botina masculina, material:vaqueta curtida ao cromo, material sola:pu, modelo:com elástico nas laterais, tipo sola:antiderrapante, características adicionais:palmilha com isolante e anti-odores, tamanho:41, uso:eletricista, cor:preta</t>
  </si>
  <si>
    <t>COPA</t>
  </si>
  <si>
    <t xml:space="preserve"> Copeiro</t>
  </si>
  <si>
    <t xml:space="preserve">463863
</t>
  </si>
  <si>
    <t>Uniforme profissional, componentes: calça e jaleco, tamanho:sob medida, material:oxford, características adicionais: personalização/numeração conforme modelo do órgão.</t>
  </si>
  <si>
    <t xml:space="preserve">
Unid.</t>
  </si>
  <si>
    <t>Sapato segurança, material termoplástico, material sola borracha vulcanizada antiderrapante, tamanho a definir, características adicionais unissex/anatômico/ lavável/palmilha antimicrobiana, tipo monobloco fechado.</t>
  </si>
  <si>
    <t>APOIO AS ATIVIDADES ACADÊMICAS E ADMINISTRATIVAS</t>
  </si>
  <si>
    <t xml:space="preserve"> Técnico em Manutenção / Técnico Operacional</t>
  </si>
  <si>
    <t>Calça masculina, material: oxford 100% poliéster, modelo: social, tipo bolso:frontais embutidos tipo faca e trazeiros fundo emb, cor:azul marinho, quantidade pregas: 2 un, características adicionais:cós entrelaçado e forrado com 4,5 cm de largura, f, tipo braguilha:com zipper, quantidade bolsos: 2 dianteiros e 2 traseiros</t>
  </si>
  <si>
    <t>Camisa masculina, material:algodão, tipo:social, modelo manga:curta, tipo peitilho:fechamento com botão, cor:branca, tamanho:m, características adicionais:com bolso, uso:motorista</t>
  </si>
  <si>
    <t xml:space="preserve">
Unid.</t>
  </si>
  <si>
    <t>Meia vestuário masculino, material: 60% algodão, 39% poliamida e 1% elástico, tipo: social, cor:preta, tamanho: único, aplicação: adulto</t>
  </si>
  <si>
    <t>Sapato Masculino, Material: Couro, 
Cor: Preta, 
Tipo: Social, Características Adicionais: Com Cadarço</t>
  </si>
  <si>
    <t>Valor mensal (Total/6)</t>
  </si>
  <si>
    <t>Encarregado</t>
  </si>
  <si>
    <t>Bota Segurança, Couro, Poliuretano, Preta, Curto, Serviços Gerais, Solado Injetado e Antiderrapante, Elástico Laterais.</t>
  </si>
  <si>
    <t>Auxiliar Administrativo e Telefonista</t>
  </si>
  <si>
    <t>Calça Feminina, Material: Oxford, Modelo: Social
Tipo Bolso: Dianteiro Tipo Faca, Aplicação: Uniforme, Quantidade Bolsos: 2 Dianteiros, Cor: Preta, Tamanho: Sob Medida</t>
  </si>
  <si>
    <t>Auxiliar Operacional</t>
  </si>
  <si>
    <t>MAPA DE PREÇOS PARA COMPOSIÇÃO DO VALOR DE REFERÊNCIA - MATERIAIS/FERRAMENTAS</t>
  </si>
  <si>
    <t>Pedreiro/Técnico de Manutenção Predial ( Quantidade 4)</t>
  </si>
  <si>
    <t>Item</t>
  </si>
  <si>
    <t>Relação de insumos</t>
  </si>
  <si>
    <t>Código do Material</t>
  </si>
  <si>
    <t>Preço Unitário</t>
  </si>
  <si>
    <t xml:space="preserve">Preço Referencial </t>
  </si>
  <si>
    <t>TOTAL/06 MESES</t>
  </si>
  <si>
    <t>Pintor ( Quantidade 1)</t>
  </si>
  <si>
    <t>Kit</t>
  </si>
  <si>
    <t>Litro</t>
  </si>
  <si>
    <t>Marceneiro (Quantidade 1)</t>
  </si>
  <si>
    <t>Pacote com 100 unid.</t>
  </si>
  <si>
    <r>
      <rPr>
        <b/>
        <sz val="9"/>
        <color rgb="FF000000"/>
        <rFont val="Times New Roman"/>
        <charset val="134"/>
      </rPr>
      <t xml:space="preserve">Legenda: </t>
    </r>
    <r>
      <rPr>
        <sz val="9"/>
        <color rgb="FF000000"/>
        <rFont val="Times New Roman"/>
        <charset val="134"/>
      </rPr>
      <t>PP = Painel de Preços</t>
    </r>
  </si>
  <si>
    <t xml:space="preserve">           MAPA DE PREÇOS PARA COMPOSIÇÃO DO VALOR DE REFERÊNCIA - EPIs</t>
  </si>
  <si>
    <t>Auxiliar de Serviços Gerais (Quantidade 2)</t>
  </si>
  <si>
    <r>
      <rPr>
        <b/>
        <sz val="9"/>
        <color rgb="FF000000"/>
        <rFont val="Times New Roman"/>
        <charset val="134"/>
      </rPr>
      <t xml:space="preserve">Boné, </t>
    </r>
    <r>
      <rPr>
        <sz val="9"/>
        <color rgb="FF000000"/>
        <rFont val="Times New Roman"/>
        <charset val="134"/>
      </rPr>
      <t xml:space="preserve">material corpo brim, material aba polietileno, material regulador abertura velcro, modelo touca árabe, cor caqui, características adicionais modelo com proteção para pescoço e ombro, tamanho sob medida. </t>
    </r>
  </si>
  <si>
    <r>
      <rPr>
        <b/>
        <sz val="9"/>
        <color rgb="FF000000"/>
        <rFont val="Times New Roman"/>
        <charset val="134"/>
      </rPr>
      <t>Luva proteção,</t>
    </r>
    <r>
      <rPr>
        <sz val="9"/>
        <color rgb="FF000000"/>
        <rFont val="Times New Roman"/>
        <charset val="134"/>
      </rPr>
      <t xml:space="preserve"> Luva borracha, material: látex natural, tamanho: grande, uso: multiuso.</t>
    </r>
  </si>
  <si>
    <r>
      <rPr>
        <b/>
        <sz val="9"/>
        <color rgb="FF000000"/>
        <rFont val="Times New Roman"/>
        <charset val="134"/>
      </rPr>
      <t>Óculos de Proteção,</t>
    </r>
    <r>
      <rPr>
        <sz val="9"/>
        <color rgb="FF000000"/>
        <rFont val="Times New Roman"/>
        <charset val="134"/>
      </rPr>
      <t xml:space="preserve"> policarbonato, poeira e partículas sólidas</t>
    </r>
  </si>
  <si>
    <t>Jardineiro (Quantidade 4)</t>
  </si>
  <si>
    <r>
      <rPr>
        <b/>
        <sz val="9"/>
        <color rgb="FF000000"/>
        <rFont val="Times New Roman"/>
        <charset val="134"/>
      </rPr>
      <t xml:space="preserve">Óculos de Proteção, </t>
    </r>
    <r>
      <rPr>
        <sz val="9"/>
        <color rgb="FF000000"/>
        <rFont val="Times New Roman"/>
        <charset val="134"/>
      </rPr>
      <t>policarbonato, poeira e partículas sólidas.</t>
    </r>
  </si>
  <si>
    <r>
      <rPr>
        <b/>
        <sz val="9"/>
        <color rgb="FF000000"/>
        <rFont val="Times New Roman"/>
        <charset val="134"/>
      </rPr>
      <t xml:space="preserve">Luva segurança, </t>
    </r>
    <r>
      <rPr>
        <sz val="9"/>
        <color rgb="FF000000"/>
        <rFont val="Times New Roman"/>
        <charset val="134"/>
      </rPr>
      <t>material tricotada 4 fios algodão, tamanho único, aplicação proteção individual, características adicionais 70% algodão 30% poliéster, modelo pigmentada pvc na palma.</t>
    </r>
  </si>
  <si>
    <r>
      <rPr>
        <b/>
        <sz val="9"/>
        <color rgb="FF000000"/>
        <rFont val="Times New Roman"/>
        <charset val="134"/>
      </rPr>
      <t xml:space="preserve">Boné, </t>
    </r>
    <r>
      <rPr>
        <sz val="9"/>
        <color rgb="FF000000"/>
        <rFont val="Times New Roman"/>
        <charset val="134"/>
      </rPr>
      <t>material corpo brim, material aba polietileno, material regulador abertura velcro, modelo touca árabe, cor caqui, características adicionais modelo com proteção para pescoço e ombro, tamanho sob medida.</t>
    </r>
  </si>
  <si>
    <r>
      <rPr>
        <b/>
        <sz val="9"/>
        <color rgb="FF000000"/>
        <rFont val="Times New Roman"/>
        <charset val="134"/>
      </rPr>
      <t>Luva segurança, material: raspa de couro,</t>
    </r>
    <r>
      <rPr>
        <sz val="9"/>
        <color rgb="FF000000"/>
        <rFont val="Times New Roman"/>
        <charset val="134"/>
      </rPr>
      <t xml:space="preserve"> tamanho: g, aplicação: manuseio de agentes abrasivos e escoriantes, características adicionais: reforço externo na palma e polegar punho 15 cm, tipo: anatômica</t>
    </r>
  </si>
  <si>
    <r>
      <rPr>
        <b/>
        <sz val="9"/>
        <color rgb="FF000000"/>
        <rFont val="Times New Roman"/>
        <charset val="134"/>
      </rPr>
      <t xml:space="preserve">Protetor auricular, </t>
    </r>
    <r>
      <rPr>
        <sz val="9"/>
        <color rgb="FF000000"/>
        <rFont val="Times New Roman"/>
        <charset val="134"/>
      </rPr>
      <t>material silicone, com cordão, tamanho único, tipo plug.</t>
    </r>
  </si>
  <si>
    <t>Pedreiro/Técnico de Manutenção Predial (Quantidade 4)</t>
  </si>
  <si>
    <r>
      <rPr>
        <b/>
        <sz val="9"/>
        <color rgb="FF000000"/>
        <rFont val="Times New Roman"/>
        <charset val="134"/>
      </rPr>
      <t xml:space="preserve">Protetor auricular, </t>
    </r>
    <r>
      <rPr>
        <sz val="9"/>
        <color rgb="FF000000"/>
        <rFont val="Times New Roman"/>
        <charset val="134"/>
      </rPr>
      <t>material silicone, com cordão, tamanho único, tipo plug</t>
    </r>
  </si>
  <si>
    <r>
      <rPr>
        <b/>
        <sz val="9"/>
        <color rgb="FF000000"/>
        <rFont val="Times New Roman"/>
        <charset val="134"/>
      </rPr>
      <t xml:space="preserve">Boné, </t>
    </r>
    <r>
      <rPr>
        <sz val="9"/>
        <color rgb="FF000000"/>
        <rFont val="Times New Roman"/>
        <charset val="134"/>
      </rPr>
      <t>material corpo brim, material aba polietileno, material regulador abertura velcro, modelo touca árabe, cor caqui,características adicionais modelo com proteção para pescoço e ombro, tamanho sob medida.</t>
    </r>
  </si>
  <si>
    <t>TOTAL/06</t>
  </si>
  <si>
    <t>Pintor (quantidade 1)</t>
  </si>
  <si>
    <r>
      <rPr>
        <b/>
        <sz val="9"/>
        <color rgb="FF000000"/>
        <rFont val="Times New Roman"/>
        <charset val="134"/>
      </rPr>
      <t>Luva borracha</t>
    </r>
    <r>
      <rPr>
        <sz val="9"/>
        <color rgb="FF000000"/>
        <rFont val="Times New Roman"/>
        <charset val="134"/>
      </rPr>
      <t>, material: látex, tamanho: grande, características adicionais: anatômica, antiderrapante, tipo: cano longo</t>
    </r>
  </si>
  <si>
    <r>
      <rPr>
        <b/>
        <sz val="9"/>
        <color rgb="FF000000"/>
        <rFont val="Times New Roman"/>
        <charset val="134"/>
      </rPr>
      <t>Protetor Auricular</t>
    </r>
    <r>
      <rPr>
        <sz val="9"/>
        <color rgb="FF000000"/>
        <rFont val="Times New Roman"/>
        <charset val="134"/>
      </rPr>
      <t>, Material: Silicone
Tipo Concha: Plugue, Tamanho: Único
Material Haste: Plástico Flexível</t>
    </r>
  </si>
  <si>
    <t>unid.</t>
  </si>
  <si>
    <r>
      <rPr>
        <b/>
        <sz val="9"/>
        <color rgb="FF000000"/>
        <rFont val="Times New Roman"/>
        <charset val="134"/>
      </rPr>
      <t>Óculos de Proteção,</t>
    </r>
    <r>
      <rPr>
        <sz val="9"/>
        <color rgb="FF000000"/>
        <rFont val="Times New Roman"/>
        <charset val="134"/>
      </rPr>
      <t xml:space="preserve"> policarbonato, poeira e partículas sólidas.</t>
    </r>
  </si>
  <si>
    <r>
      <rPr>
        <b/>
        <sz val="9"/>
        <color rgb="FF000000"/>
        <rFont val="Times New Roman"/>
        <charset val="134"/>
      </rPr>
      <t>Luva segurança, material: raspa de couro,</t>
    </r>
    <r>
      <rPr>
        <sz val="9"/>
        <color rgb="FF000000"/>
        <rFont val="Times New Roman"/>
        <charset val="134"/>
      </rPr>
      <t xml:space="preserve"> tamanho: g, aplicação: manuseio de agentes abrasivos e escoriantes, características adicionais: reforço externo na palma e polegar punho 15 cm, tipo: anatômica.</t>
    </r>
  </si>
  <si>
    <t>ESCUDO PARA SOLDADOR, MATERIAL FIBRA, USO SERVIÇO DE SOLDA, APLICAÇÃO PROTEÇÃO OLHOS, FACE CONTRA RADIAÇÕES, CARACTERÍSTICAS ADICIONAIS COM VISOR</t>
  </si>
  <si>
    <t>Trabalhador do campo e agropecuário (Quantidade 8)</t>
  </si>
  <si>
    <t>Auxiliar operacional (Quantidade 1)</t>
  </si>
  <si>
    <t xml:space="preserve">           MAPA DE PREÇOS PARA COMPOSIÇÃO DO VALOR DE REFERÊNCIA - EQUIPAMENTOS</t>
  </si>
  <si>
    <t xml:space="preserve">Unid. </t>
  </si>
  <si>
    <r>
      <rPr>
        <b/>
        <sz val="9"/>
        <color rgb="FF000000"/>
        <rFont val="Times New Roman"/>
        <charset val="134"/>
      </rPr>
      <t xml:space="preserve">Serra Tico-Tico Manual, </t>
    </r>
    <r>
      <rPr>
        <sz val="9"/>
        <color rgb="FF000000"/>
        <rFont val="Times New Roman"/>
        <charset val="134"/>
      </rPr>
      <t>Alça, 3.000 Rpm, 110/220 V, Oficina, Cortes Em Ângulo Até 45, 550 W, 70 Mm, 8 Mm</t>
    </r>
  </si>
  <si>
    <r>
      <rPr>
        <b/>
        <sz val="9"/>
        <color rgb="FF000000"/>
        <rFont val="Times New Roman"/>
        <charset val="134"/>
      </rPr>
      <t xml:space="preserve">SERRA CIRCULAR, </t>
    </r>
    <r>
      <rPr>
        <sz val="9"/>
        <color rgb="FF000000"/>
        <rFont val="Times New Roman"/>
        <charset val="134"/>
      </rPr>
      <t>diâmetro disco 7 1/4 pol, diâmetro furo disco 16 mm, capacidade corte a 45¨ 49 mm, capacidade corte a 90¨ 66 mm, potência 1.800 w, rotação 5.800 rpm, aplicação corte de madeira, voltagem 220 v</t>
    </r>
  </si>
  <si>
    <r>
      <rPr>
        <b/>
        <sz val="9"/>
        <color rgb="FF000000"/>
        <rFont val="Times New Roman"/>
        <charset val="134"/>
      </rPr>
      <t>Furadeira,</t>
    </r>
    <r>
      <rPr>
        <sz val="9"/>
        <color rgb="FF000000"/>
        <rFont val="Times New Roman"/>
        <charset val="134"/>
      </rPr>
      <t xml:space="preserve"> tipo Profissional, potência 650 w, tamanho Mandril 13 pol, tensão Alimentação 110/220 v, Acessórios fio Alimentação, chave Mandril, punho Ergonômico</t>
    </r>
  </si>
  <si>
    <t>PP e SE</t>
  </si>
  <si>
    <r>
      <rPr>
        <b/>
        <sz val="9"/>
        <color rgb="FF000000"/>
        <rFont val="Times New Roman"/>
        <charset val="134"/>
      </rPr>
      <t>Plaina</t>
    </r>
    <r>
      <rPr>
        <sz val="9"/>
        <color rgb="FF000000"/>
        <rFont val="Times New Roman"/>
        <charset val="134"/>
      </rPr>
      <t>, material mesa: não aplicável, potência: 750 watt, largura corte: 82 mm, profundidade corte: 2 mm, peso:2,80 kg, comprimento mesa: não aplicável mm, largura mesa: não aplicável mm, rotação: 13.000 rpm, voltagem: 110/220 v, acessórios: não aplicável, aplicação: plainar madeira, comprimento base:não aplicável mm, características adicionais:não aplicável</t>
    </r>
  </si>
  <si>
    <r>
      <rPr>
        <b/>
        <sz val="9"/>
        <color rgb="FF000000"/>
        <rFont val="Times New Roman"/>
        <charset val="134"/>
      </rPr>
      <t>Lixadeira Angular 7”,</t>
    </r>
    <r>
      <rPr>
        <sz val="9"/>
        <color rgb="FF000000"/>
        <rFont val="Times New Roman"/>
        <charset val="134"/>
      </rPr>
      <t xml:space="preserve"> tensão: 220V, potência 2200W, diâmetro disco de lixa: 180mm - diâmetro: 7" - diâmetro escova: 180mm -  rotação mínima de 8500 rpm. (sem carga).</t>
    </r>
  </si>
  <si>
    <t xml:space="preserve">Multiplica-se por 10%, equivalente ao percentual  da depreciação do equipamento ao ano  </t>
  </si>
  <si>
    <t>Eletricista (Quantidade 1)</t>
  </si>
  <si>
    <r>
      <rPr>
        <b/>
        <sz val="9"/>
        <color rgb="FF000000"/>
        <rFont val="Times New Roman"/>
        <charset val="134"/>
      </rPr>
      <t>Alicate amperímetro,</t>
    </r>
    <r>
      <rPr>
        <sz val="9"/>
        <color rgb="FF000000"/>
        <rFont val="Times New Roman"/>
        <charset val="134"/>
      </rPr>
      <t xml:space="preserve"> material plástico, tipo digital, corrente 0.1 a 1.000, voltagem 1 VA 750 AC/DC 1 a 1000, alimentação bateria, voltagem bateria 9, resistência 2, aplicação eletricidade</t>
    </r>
  </si>
  <si>
    <r>
      <rPr>
        <b/>
        <sz val="9"/>
        <color rgb="FF000000"/>
        <rFont val="Times New Roman"/>
        <charset val="134"/>
      </rPr>
      <t xml:space="preserve">Furadeira, </t>
    </r>
    <r>
      <rPr>
        <sz val="9"/>
        <color rgb="FF000000"/>
        <rFont val="Times New Roman"/>
        <charset val="134"/>
      </rPr>
      <t>Impacto, 1.300 W, 5/8 Pol, 220 V, Alça Lateral Giratória De 360¨ Com Bloqueio, 1.200 A 3.500 Rpm, Chave De Mandril, Empunhadeira Auxiliar, Limitador.</t>
    </r>
  </si>
  <si>
    <r>
      <rPr>
        <b/>
        <sz val="9"/>
        <color rgb="FF000000"/>
        <rFont val="Times New Roman"/>
        <charset val="134"/>
      </rPr>
      <t xml:space="preserve">Serra Mármore (maquita), </t>
    </r>
    <r>
      <rPr>
        <sz val="9"/>
        <color rgb="FF000000"/>
        <rFont val="Times New Roman"/>
        <charset val="134"/>
      </rPr>
      <t>1.400 W, 180 Mm, 5.000 Rpm, 110/220 V, Profissional, Profundidade Corte 60mm, Circular</t>
    </r>
  </si>
  <si>
    <r>
      <rPr>
        <b/>
        <sz val="9"/>
        <color rgb="FF000000"/>
        <rFont val="Times New Roman"/>
        <charset val="134"/>
      </rPr>
      <t xml:space="preserve">Esmerilhadeira, </t>
    </r>
    <r>
      <rPr>
        <sz val="9"/>
        <color rgb="FF000000"/>
        <rFont val="Times New Roman"/>
        <charset val="134"/>
      </rPr>
      <t>angular, 220 V, 840 W, 11.000 Rpm, 4 1/2 Pol,industrial</t>
    </r>
  </si>
  <si>
    <r>
      <rPr>
        <b/>
        <sz val="9"/>
        <color rgb="FF000000"/>
        <rFont val="Times New Roman"/>
        <charset val="134"/>
      </rPr>
      <t>Furadeira,</t>
    </r>
    <r>
      <rPr>
        <sz val="9"/>
        <color rgb="FF000000"/>
        <rFont val="Times New Roman"/>
        <charset val="134"/>
      </rPr>
      <t xml:space="preserve"> tipo Profissional, potência 650 w, tamanho Mandril 13 pol, tensão Alimentação 110/220 V acessórios fio Alimentação, chave Mandril, punho Ergonômico</t>
    </r>
  </si>
  <si>
    <r>
      <rPr>
        <b/>
        <sz val="9"/>
        <color rgb="FF000000"/>
        <rFont val="Times New Roman"/>
        <charset val="134"/>
      </rPr>
      <t xml:space="preserve">Máquina solda portátil, </t>
    </r>
    <r>
      <rPr>
        <sz val="9"/>
        <color rgb="FF000000"/>
        <rFont val="Times New Roman"/>
        <charset val="134"/>
      </rPr>
      <t>Tensão 220 v, frequência Nominal 60 hz, fator Potência 0,93, aplicação Solda peq. /Méd. Porte em Alumínio, ferro e inox, Características adicionais Display lcd, garra obra, Porta eletrodo e alcatra, Faixa corrente 5 a 200 a Tipo inversora.</t>
    </r>
  </si>
  <si>
    <t>Pintor (Quantidade 1)</t>
  </si>
  <si>
    <r>
      <rPr>
        <b/>
        <sz val="9"/>
        <color rgb="FF000000"/>
        <rFont val="Times New Roman"/>
        <charset val="134"/>
      </rPr>
      <t xml:space="preserve">Compressor de Ar </t>
    </r>
    <r>
      <rPr>
        <sz val="9"/>
        <color rgb="FF000000"/>
        <rFont val="Times New Roman"/>
        <charset val="134"/>
      </rPr>
      <t>2,5HP, 50L, 8,5 pés, 220v, com kit para pintura</t>
    </r>
  </si>
  <si>
    <r>
      <rPr>
        <b/>
        <sz val="9"/>
        <color rgb="FF000000"/>
        <rFont val="Times New Roman"/>
        <charset val="134"/>
      </rPr>
      <t>Lixadeira</t>
    </r>
    <r>
      <rPr>
        <sz val="9"/>
        <color rgb="FF000000"/>
        <rFont val="Times New Roman"/>
        <charset val="134"/>
      </rPr>
      <t>, potência: 250 w, tensão alimentação: 220v, características adicionais: diametro da orbita: 4mm.disco de lixa: 150mm, tipo: orbital, velocidade: 12.000 rpm</t>
    </r>
  </si>
  <si>
    <t>Trabalhador em Campo e Agropecuário (Quantidade 8)</t>
  </si>
  <si>
    <r>
      <rPr>
        <b/>
        <sz val="9"/>
        <color rgb="FF000000"/>
        <rFont val="Times New Roman"/>
        <charset val="134"/>
      </rPr>
      <t>Motoserra Industria</t>
    </r>
    <r>
      <rPr>
        <sz val="9"/>
        <color rgb="FF000000"/>
        <rFont val="Times New Roman"/>
        <charset val="134"/>
      </rPr>
      <t>l, Combustível Motor: Gasolina
Características Adicionais: Sabre De 17 A 20 Pol, Passo Da Corrente 3/8 Pol,  Potência: 2,5 KW, Capacidade Tanque Combustível: 0,52 L
Cilindrada Motor: 58 CC</t>
    </r>
  </si>
  <si>
    <t>Técnico em Manutenção (Quantidade 1)</t>
  </si>
  <si>
    <r>
      <rPr>
        <b/>
        <sz val="9"/>
        <color rgb="FF000000"/>
        <rFont val="Times New Roman"/>
        <charset val="134"/>
      </rPr>
      <t>Multímetro digital,</t>
    </r>
    <r>
      <rPr>
        <sz val="9"/>
        <color rgb="FF000000"/>
        <rFont val="Times New Roman"/>
        <charset val="134"/>
      </rPr>
      <t xml:space="preserve"> 1000v DC, 750v AC, 10A, 200 OHM, display LCD, 3.1/2 0 a 50 C, BATERIAL 9V.</t>
    </r>
  </si>
  <si>
    <t>PLANILHA DE CUSTOS E FORMAÇÃO DE PREÇOS</t>
  </si>
  <si>
    <t>EXEQUIBILIDADE</t>
  </si>
  <si>
    <t>REPACTUAÇÃO</t>
  </si>
  <si>
    <t>n1</t>
  </si>
  <si>
    <t>n2</t>
  </si>
  <si>
    <r>
      <rPr>
        <b/>
        <sz val="10"/>
        <rFont val="Calibri"/>
        <charset val="1"/>
      </rPr>
      <t>N</t>
    </r>
    <r>
      <rPr>
        <b/>
        <strike/>
        <sz val="10"/>
        <rFont val="Calibri"/>
        <charset val="1"/>
      </rPr>
      <t>º</t>
    </r>
    <r>
      <rPr>
        <b/>
        <sz val="10"/>
        <rFont val="Calibri"/>
        <charset val="1"/>
      </rPr>
      <t xml:space="preserve"> Processo</t>
    </r>
  </si>
  <si>
    <t>23096.045061/2022-01</t>
  </si>
  <si>
    <r>
      <rPr>
        <b/>
        <sz val="10"/>
        <rFont val="Calibri"/>
        <charset val="1"/>
      </rPr>
      <t>Licitação N</t>
    </r>
    <r>
      <rPr>
        <b/>
        <strike/>
        <sz val="10"/>
        <rFont val="Calibri"/>
        <charset val="1"/>
      </rPr>
      <t>º</t>
    </r>
    <r>
      <rPr>
        <b/>
        <sz val="10"/>
        <rFont val="Calibri"/>
        <charset val="1"/>
      </rPr>
      <t xml:space="preserve"> </t>
    </r>
  </si>
  <si>
    <t>DIA:</t>
  </si>
  <si>
    <t>Discriminação dos Serviços (dados referentes à contratação)</t>
  </si>
  <si>
    <t>A</t>
  </si>
  <si>
    <t>Data de apresentação da proposta (dia/mês/ano)</t>
  </si>
  <si>
    <t>ETAPA I</t>
  </si>
  <si>
    <t>B</t>
  </si>
  <si>
    <t>Município/UF</t>
  </si>
  <si>
    <t>Sumé/PB</t>
  </si>
  <si>
    <t>CUSTOS OBRIGATÓRIOS (C.O.)</t>
  </si>
  <si>
    <t>C</t>
  </si>
  <si>
    <t>Ano Acordo, Convenção ou Dissídio Coletivo</t>
  </si>
  <si>
    <t xml:space="preserve">PB000517/2021 </t>
  </si>
  <si>
    <t>TOTAL ETAPA I</t>
  </si>
  <si>
    <t>D</t>
  </si>
  <si>
    <t>Número de meses de execução contratual</t>
  </si>
  <si>
    <t>06 meses</t>
  </si>
  <si>
    <t>Identificação do Serviço</t>
  </si>
  <si>
    <t>ETAPA II</t>
  </si>
  <si>
    <t>Tipo de Serviço</t>
  </si>
  <si>
    <t>Unidade de Medida</t>
  </si>
  <si>
    <t>Quantidade Total a Contratar (em função da Unidade de Medida)</t>
  </si>
  <si>
    <t>RETENÇÕES, DEDUÇÕES E AMORTIZAÇÕES</t>
  </si>
  <si>
    <t>Serviço de apoio administrativo - 44h - Diurno</t>
  </si>
  <si>
    <t xml:space="preserve">Posto </t>
  </si>
  <si>
    <t>07 Auxiliares Administrativos</t>
  </si>
  <si>
    <t xml:space="preserve">INSS </t>
  </si>
  <si>
    <t>DEDUÇÕES</t>
  </si>
  <si>
    <t>VALE TRANSPORTE</t>
  </si>
  <si>
    <t>MÃO DE OBRA</t>
  </si>
  <si>
    <t>VALE ALIMENTAÇÃO</t>
  </si>
  <si>
    <t>Mão de obra vinculada à execução contratual</t>
  </si>
  <si>
    <r>
      <rPr>
        <sz val="10"/>
        <rFont val="Calibri"/>
        <charset val="1"/>
      </rPr>
      <t xml:space="preserve">INSUMOS </t>
    </r>
    <r>
      <rPr>
        <i/>
        <u/>
        <sz val="10"/>
        <rFont val="Calibri"/>
        <charset val="1"/>
      </rPr>
      <t>(sem uniformes)</t>
    </r>
  </si>
  <si>
    <t>Dados para composição dos custos referente à mão de obra</t>
  </si>
  <si>
    <t>Valor (R$)</t>
  </si>
  <si>
    <t>TOTAL DAS DEDUÇÕES</t>
  </si>
  <si>
    <t>Tipo de Serviço (mesmo serviço com características distintas)</t>
  </si>
  <si>
    <t>Serviço administrativo - 44h - Diurno</t>
  </si>
  <si>
    <t>VALOR TOTAL EMPREG.</t>
  </si>
  <si>
    <t xml:space="preserve">Classificação Brasileira de Ocupações (CBO) </t>
  </si>
  <si>
    <t>CBO 4110-05</t>
  </si>
  <si>
    <t>VALOR INCIDÊNCIA 11% INSS</t>
  </si>
  <si>
    <t>Salário Normativo da Categoria Profissional</t>
  </si>
  <si>
    <t>Total</t>
  </si>
  <si>
    <t>Categoria Profissional (vinculada à execução contratual)</t>
  </si>
  <si>
    <t xml:space="preserve">SINTEG PB </t>
  </si>
  <si>
    <t xml:space="preserve">IRPJ </t>
  </si>
  <si>
    <t>Data-Base da Categoria (dia/mês/ano)</t>
  </si>
  <si>
    <t>01 de janeiro de 2023</t>
  </si>
  <si>
    <t>COM MATERIAL: 1,2%</t>
  </si>
  <si>
    <t>MÓDULO 1 : COMPOSIÇÃO DA REMUNERAÇÃO</t>
  </si>
  <si>
    <t>SEM MATERIAL: 4,8%</t>
  </si>
  <si>
    <t>Composição da Remuneração</t>
  </si>
  <si>
    <t>(NOTA 1 e 2)</t>
  </si>
  <si>
    <t>VALOR TOTAL EMPREG. (1,2%)</t>
  </si>
  <si>
    <t>Salário-Base</t>
  </si>
  <si>
    <r>
      <rPr>
        <b/>
        <sz val="10"/>
        <rFont val="Calibri"/>
        <charset val="1"/>
      </rPr>
      <t xml:space="preserve">Total </t>
    </r>
    <r>
      <rPr>
        <b/>
        <sz val="10"/>
        <color rgb="FFFF0000"/>
        <rFont val="Calibri"/>
        <charset val="1"/>
      </rPr>
      <t>(1,2%)</t>
    </r>
  </si>
  <si>
    <t>M, CCT</t>
  </si>
  <si>
    <t>Adicional de Periculosidade</t>
  </si>
  <si>
    <r>
      <rPr>
        <b/>
        <sz val="10"/>
        <rFont val="Calibri"/>
        <charset val="1"/>
      </rPr>
      <t xml:space="preserve">30% sobre o salário-base </t>
    </r>
    <r>
      <rPr>
        <b/>
        <sz val="10"/>
        <color rgb="FFFFFFFF"/>
        <rFont val="Calibri"/>
        <charset val="1"/>
      </rPr>
      <t>'</t>
    </r>
  </si>
  <si>
    <t>CSLL</t>
  </si>
  <si>
    <t>NM</t>
  </si>
  <si>
    <t>Adicional de Insalubridade</t>
  </si>
  <si>
    <t>10%,20%,40% s/ Salário Mínimo OU conforme a CCT</t>
  </si>
  <si>
    <t>Adicional Noturno</t>
  </si>
  <si>
    <r>
      <rPr>
        <b/>
        <sz val="10"/>
        <rFont val="Calibri"/>
        <charset val="1"/>
      </rPr>
      <t xml:space="preserve">20% sobre  a hora diurna </t>
    </r>
    <r>
      <rPr>
        <b/>
        <sz val="10"/>
        <color rgb="FFFF0000"/>
        <rFont val="Calibri"/>
        <charset val="1"/>
      </rPr>
      <t>(considerar SOMENTE o intervalo das 22h às 05h, sem extensão do adiconal após as 05h - CLT art. 59-A §1º)</t>
    </r>
  </si>
  <si>
    <t>E</t>
  </si>
  <si>
    <t xml:space="preserve">Adicional de Hora Noturna Reduzida </t>
  </si>
  <si>
    <t>+ 1 hora por dia trabalhado</t>
  </si>
  <si>
    <t>COFINS</t>
  </si>
  <si>
    <t>F</t>
  </si>
  <si>
    <t>Adicional de Hora Extra no Feriado Trabalhado</t>
  </si>
  <si>
    <r>
      <rPr>
        <b/>
        <sz val="10"/>
        <rFont val="Calibri"/>
        <charset val="1"/>
      </rPr>
      <t xml:space="preserve">100% sobre a hora normal </t>
    </r>
    <r>
      <rPr>
        <b/>
        <sz val="10"/>
        <color rgb="FFFF0000"/>
        <rFont val="Calibri"/>
        <charset val="1"/>
      </rPr>
      <t>(excluir esse adicional - CLT art. 59-A §1º)</t>
    </r>
  </si>
  <si>
    <t>G</t>
  </si>
  <si>
    <t xml:space="preserve">Outros: Intervalo Intrajornada (Nota 2) </t>
  </si>
  <si>
    <r>
      <rPr>
        <b/>
        <sz val="10"/>
        <rFont val="Calibri"/>
        <charset val="1"/>
      </rPr>
      <t xml:space="preserve">50% sobre a hora normal </t>
    </r>
    <r>
      <rPr>
        <b/>
        <sz val="10"/>
        <color rgb="FFFF0000"/>
        <rFont val="Calibri"/>
        <charset val="1"/>
      </rPr>
      <t>(EXCLUIR do Mod. 1, caráter indenizatório- art. 71 § 4º CLT, INSERI-LO NO MODULO 2.3 "BENEFÍCIOS MENSAIS E DIÁRIOS"</t>
    </r>
  </si>
  <si>
    <t>PIS/PASEP</t>
  </si>
  <si>
    <t>MÓDULO 1:   TOTAL</t>
  </si>
  <si>
    <t xml:space="preserve"> MÓDULO 2: ENCARGOS E BENEFÍCIOS ANUAIS, MENSAIS E DIÁRIOS</t>
  </si>
  <si>
    <t>SUBMÓDULO 2.1   -  DÉCIMO TERCEIRO SALÁRIO, FÉRIAS E ADICIONAL DE FÉRIAS</t>
  </si>
  <si>
    <t>ISSQN ( 2% a 5%) vide planilha</t>
  </si>
  <si>
    <t>2.1</t>
  </si>
  <si>
    <t>13º  Salário, Férias e Adicional de Férias</t>
  </si>
  <si>
    <t>13º (décimo terceiro) Salário</t>
  </si>
  <si>
    <t>Férias e Adicional de Férias</t>
  </si>
  <si>
    <t>TOTAL - ETAPA II</t>
  </si>
  <si>
    <t>SUBMÓDULO 2.1:   TOTAL</t>
  </si>
  <si>
    <r>
      <rPr>
        <b/>
        <sz val="10"/>
        <color rgb="FF0066CC"/>
        <rFont val="Calibri"/>
        <charset val="1"/>
      </rPr>
      <t>ETAPA I + ETAPA II (</t>
    </r>
    <r>
      <rPr>
        <b/>
        <sz val="10"/>
        <color rgb="FFFF0000"/>
        <rFont val="Calibri"/>
        <charset val="1"/>
      </rPr>
      <t>TOTAL "E1E2"</t>
    </r>
    <r>
      <rPr>
        <b/>
        <sz val="10"/>
        <color rgb="FF0066CC"/>
        <rFont val="Calibri"/>
        <charset val="1"/>
      </rPr>
      <t>)</t>
    </r>
  </si>
  <si>
    <t xml:space="preserve">BASE DE CÁLCULO PARA O MÓDULO 2.2 </t>
  </si>
  <si>
    <t xml:space="preserve"> MÓDULO 1</t>
  </si>
  <si>
    <t>TOTAL: CUSTOS OBRIGATÓRIOS + RETENÇÕES</t>
  </si>
  <si>
    <t xml:space="preserve"> MÓDULO 2.1</t>
  </si>
  <si>
    <t>SUBMÓDULO 2.2 – ENCARGOS PREVIDENCIÁRIOS (GPS), FUNDO DE GARANTIA POR TEMPO DE SERVIÇOS (FGTS) E OUTRAS CONTRIBUIÇÕES</t>
  </si>
  <si>
    <t>2.2</t>
  </si>
  <si>
    <t>GPS, FGTS e outras contribuições</t>
  </si>
  <si>
    <t>(NOTA 1, 2, e 3)</t>
  </si>
  <si>
    <t>RETENÇÃO 11% - IN 971</t>
  </si>
  <si>
    <t>SALÁRIO EDUCAÇÃO</t>
  </si>
  <si>
    <r>
      <rPr>
        <b/>
        <sz val="10"/>
        <rFont val="Arial"/>
        <charset val="1"/>
      </rPr>
      <t xml:space="preserve">SAT </t>
    </r>
    <r>
      <rPr>
        <sz val="10"/>
        <rFont val="Arial"/>
        <charset val="1"/>
      </rPr>
      <t>(+ FAP de 0,5 a 2,0) (VARIAÇÃO: 0,5% a 6%)</t>
    </r>
  </si>
  <si>
    <t xml:space="preserve">ETAPA III </t>
  </si>
  <si>
    <t>SESI / SESC</t>
  </si>
  <si>
    <t>DEMONSTRAÇÃO DA EXEQUIBILIDADE</t>
  </si>
  <si>
    <t>SENAI / SENAC</t>
  </si>
  <si>
    <t>Nº DE POSTOS DO CONTRATO</t>
  </si>
  <si>
    <t>SEBRAE</t>
  </si>
  <si>
    <r>
      <rPr>
        <b/>
        <sz val="10"/>
        <rFont val="Calibri"/>
        <charset val="1"/>
      </rPr>
      <t>TOTAL POR POSTO "</t>
    </r>
    <r>
      <rPr>
        <b/>
        <sz val="10"/>
        <color rgb="FFFF0000"/>
        <rFont val="Calibri"/>
        <charset val="1"/>
      </rPr>
      <t>E1E2</t>
    </r>
    <r>
      <rPr>
        <b/>
        <sz val="10"/>
        <rFont val="Calibri"/>
        <charset val="1"/>
      </rPr>
      <t xml:space="preserve">": </t>
    </r>
    <r>
      <rPr>
        <i/>
        <sz val="10"/>
        <color rgb="FFFF0000"/>
        <rFont val="Calibri"/>
        <charset val="1"/>
      </rPr>
      <t>(CUSTO HOMEM/MÊS) -</t>
    </r>
    <r>
      <rPr>
        <b/>
        <sz val="10"/>
        <rFont val="Calibri"/>
        <charset val="1"/>
      </rPr>
      <t xml:space="preserve"> </t>
    </r>
    <r>
      <rPr>
        <i/>
        <sz val="10"/>
        <color rgb="FFFF0000"/>
        <rFont val="Calibri"/>
        <charset val="1"/>
      </rPr>
      <t>(C.O. + RETENÇÕES)</t>
    </r>
  </si>
  <si>
    <t>INCRA</t>
  </si>
  <si>
    <t>H</t>
  </si>
  <si>
    <t>FGTS</t>
  </si>
  <si>
    <t>VALOR MENSAL DO CONTRATO</t>
  </si>
  <si>
    <t>SUBMÓDULO 2.3   -  BENEFÍCIOS MENSAIS E DIÁRIOS</t>
  </si>
  <si>
    <r>
      <rPr>
        <b/>
        <sz val="10"/>
        <rFont val="Calibri"/>
        <charset val="1"/>
      </rPr>
      <t>TOTAL MENSAL "</t>
    </r>
    <r>
      <rPr>
        <b/>
        <sz val="10"/>
        <color rgb="FFFF0000"/>
        <rFont val="Calibri"/>
        <charset val="1"/>
      </rPr>
      <t>E1+E2</t>
    </r>
    <r>
      <rPr>
        <b/>
        <sz val="10"/>
        <rFont val="Calibri"/>
        <charset val="1"/>
      </rPr>
      <t>"</t>
    </r>
  </si>
  <si>
    <t>2.3</t>
  </si>
  <si>
    <t>Benefícios Mensais e Diários</t>
  </si>
  <si>
    <t>SALDO DA EXEQUIBILIDADE</t>
  </si>
  <si>
    <t xml:space="preserve">Transporte </t>
  </si>
  <si>
    <t>M, DEC.</t>
  </si>
  <si>
    <t xml:space="preserve">Auxílio Refeição/Alimentação </t>
  </si>
  <si>
    <t xml:space="preserve">Assistência Médica e Familiar </t>
  </si>
  <si>
    <r>
      <rPr>
        <b/>
        <sz val="10"/>
        <rFont val="Calibri"/>
        <charset val="1"/>
      </rPr>
      <t>O "</t>
    </r>
    <r>
      <rPr>
        <b/>
        <sz val="10"/>
        <color rgb="FFFF0000"/>
        <rFont val="Calibri"/>
        <charset val="1"/>
      </rPr>
      <t>SALDO DA EXEQUIBILIDADE</t>
    </r>
    <r>
      <rPr>
        <b/>
        <sz val="10"/>
        <rFont val="Calibri"/>
        <charset val="1"/>
      </rPr>
      <t xml:space="preserve">" REPRESENTA O VALOR RESTANTE DA PLANILHA QUE NÃO FOI CONTABILIZADO PELOS CUSTOS OBRIGATÓRIOS (ETAPA I) E PELAS RETENÇÕES TRIBUTÁRIAS (ETAPA II). O LICITANTE TERÁ QUE  COMPROVAR QUE O "SALDO DA EXEQUIBILIDADE" SERÁ </t>
    </r>
    <r>
      <rPr>
        <b/>
        <sz val="10"/>
        <color rgb="FFFF0000"/>
        <rFont val="Calibri"/>
        <charset val="1"/>
      </rPr>
      <t>SUFICIENTE PARA SUPRIR OS DEMAIS CUSTOS</t>
    </r>
    <r>
      <rPr>
        <b/>
        <sz val="10"/>
        <rFont val="Calibri"/>
        <charset val="1"/>
      </rPr>
      <t>.</t>
    </r>
  </si>
  <si>
    <t>Seguro de Vida</t>
  </si>
  <si>
    <t>Intervalo de Interjornada (Não usufruído pelo empregado)</t>
  </si>
  <si>
    <t>Assistência Odontológica (Auxílio a Saúde)</t>
  </si>
  <si>
    <t>Outros (Aux. Funeral/Invalidez Permanente)</t>
  </si>
  <si>
    <t xml:space="preserve">TOTAL </t>
  </si>
  <si>
    <t>QUADRO-RESUMO DO MÓDULO 2 - ENCARGOS E BENEFÍCIOS ANUAIS, MENSAIS E DIÁRIOS</t>
  </si>
  <si>
    <t xml:space="preserve"> Encargos e Benefícios Anuais, Mensais e Diários </t>
  </si>
  <si>
    <t>MÓDULO 3 - PROVISÃO PARA RESCISÃO ( Vide Notas 1 e 2 - Linhas 146 e 147)</t>
  </si>
  <si>
    <t>Provisão para Rescisão</t>
  </si>
  <si>
    <t>Aviso Prévio Indenizado</t>
  </si>
  <si>
    <r>
      <rPr>
        <sz val="10"/>
        <rFont val="Calibri"/>
        <charset val="1"/>
      </rPr>
      <t xml:space="preserve">Incidência do FGTS </t>
    </r>
    <r>
      <rPr>
        <b/>
        <sz val="10"/>
        <rFont val="Calibri"/>
        <charset val="1"/>
      </rPr>
      <t>sobre Aviso Prévio Indenizado</t>
    </r>
    <r>
      <rPr>
        <sz val="10"/>
        <rFont val="Calibri"/>
        <charset val="1"/>
      </rPr>
      <t xml:space="preserve"> </t>
    </r>
  </si>
  <si>
    <r>
      <rPr>
        <sz val="10"/>
        <rFont val="Calibri"/>
        <charset val="1"/>
      </rPr>
      <t xml:space="preserve"> Multa do FGTS e Contribuição Social sobre o Aviso Prévio Indenizado </t>
    </r>
    <r>
      <rPr>
        <b/>
        <sz val="10"/>
        <color rgb="FFFF0000"/>
        <rFont val="Calibri"/>
        <charset val="1"/>
      </rPr>
      <t xml:space="preserve">(sobre a Remuneração) </t>
    </r>
  </si>
  <si>
    <t>Aviso Prévio Trabalhado</t>
  </si>
  <si>
    <t>M APÓS PRORROGAÇÃO = 0.194%</t>
  </si>
  <si>
    <t xml:space="preserve">Incidência dos encargos do submódulo 2.2 sobre o Aviso Prévio Trabalhado </t>
  </si>
  <si>
    <t>Considerando que haverá o cumprimento do APT</t>
  </si>
  <si>
    <r>
      <rPr>
        <sz val="10"/>
        <rFont val="Calibri"/>
        <charset val="1"/>
      </rPr>
      <t xml:space="preserve"> Multa do FGTS e contribuição social sobre o Aviso Prévio Trabalhado </t>
    </r>
    <r>
      <rPr>
        <b/>
        <sz val="10"/>
        <color rgb="FFFF0000"/>
        <rFont val="Calibri"/>
        <charset val="1"/>
      </rPr>
      <t xml:space="preserve">(sobre a Remuneração) </t>
    </r>
  </si>
  <si>
    <t>BASE DE CÁLCULO PARA O MÓDULO 4 = MÓDULO 1 + MÓDULO 2 + MÓDULO 3</t>
  </si>
  <si>
    <t>MÓDULO 2</t>
  </si>
  <si>
    <t xml:space="preserve"> MÓDULO 3</t>
  </si>
  <si>
    <t>MÓDULO 4 - CUSTO DE REPOSIÇÃO DO PROFISSIONAL AUSENTE</t>
  </si>
  <si>
    <t>SUBMÓDULO 4.1 - AUSÊNCIAS LEGAIS</t>
  </si>
  <si>
    <t>4.1</t>
  </si>
  <si>
    <t>Substituto nas Ausências Legais (IN 07/18)</t>
  </si>
  <si>
    <t>(NOTA 1)</t>
  </si>
  <si>
    <t>Substituto na cobertura de Férias (IN 07/18)</t>
  </si>
  <si>
    <t>Substituto na cobertura de Ausências Legais (IN 07/18)</t>
  </si>
  <si>
    <t>Substituto na cobertura de Licença-Paternidade (IN 07/18)</t>
  </si>
  <si>
    <t>Substituto na cobertura de Ausência por acidente de trabalho (IN 07/18)</t>
  </si>
  <si>
    <t>Substituto na cobertura de Afastamento Maternidade (IN 07/18)</t>
  </si>
  <si>
    <t>Substituto na cobertura de Outras ausências (especificar) (IN 07/18)</t>
  </si>
  <si>
    <t>SUBMÓDULO 4.2 - INTRAJORNADA</t>
  </si>
  <si>
    <t>4.2</t>
  </si>
  <si>
    <t>Intrajornada</t>
  </si>
  <si>
    <r>
      <rPr>
        <b/>
        <sz val="10"/>
        <rFont val="Calibri"/>
        <charset val="1"/>
      </rPr>
      <t xml:space="preserve">Intervalo para repouso ou alimentação </t>
    </r>
    <r>
      <rPr>
        <b/>
        <sz val="10"/>
        <color rgb="FFFF0000"/>
        <rFont val="Calibri"/>
        <charset val="1"/>
      </rPr>
      <t>(Nota: APLICADO PARA quando o TITULAR do posto USUFRUIR do descanso intrajornada e o posto de trabalho NÃO PUDER FICAR DESCOBERTO)</t>
    </r>
  </si>
  <si>
    <t>QUADRO-RESUMO DO MÓDULO 4 - CUSTO DE REPOSIÇÃO DO PROFISSIONAL AUSENTE</t>
  </si>
  <si>
    <t>Custo de Reposição do Profissional Ausente</t>
  </si>
  <si>
    <t>Ausências Legais</t>
  </si>
  <si>
    <t>MÓDULO 4:   TOTAL</t>
  </si>
  <si>
    <t>MÓDULO 5 - INSUMOS DIVERSOS</t>
  </si>
  <si>
    <t>Insumos Diversos</t>
  </si>
  <si>
    <t>Uniformes</t>
  </si>
  <si>
    <t>M, APL. IND.</t>
  </si>
  <si>
    <r>
      <rPr>
        <b/>
        <sz val="10"/>
        <rFont val="Calibri"/>
        <charset val="1"/>
      </rPr>
      <t>Materiais</t>
    </r>
    <r>
      <rPr>
        <sz val="10"/>
        <rFont val="Calibri"/>
        <charset val="1"/>
      </rPr>
      <t xml:space="preserve"> </t>
    </r>
  </si>
  <si>
    <r>
      <rPr>
        <b/>
        <sz val="10"/>
        <rFont val="Calibri"/>
        <charset val="1"/>
      </rPr>
      <t>Equipamentos</t>
    </r>
    <r>
      <rPr>
        <sz val="10"/>
        <rFont val="Calibri"/>
        <charset val="1"/>
      </rPr>
      <t xml:space="preserve"> </t>
    </r>
  </si>
  <si>
    <t>EPIs</t>
  </si>
  <si>
    <t>TOTAL DE INSUMOS DIVERSOS</t>
  </si>
  <si>
    <t>BASE DE CÁLCULO PARA O MÓDULO 6 = MÓDULO 1 + MÓDULO 2 + MÓDULO 3 + MÓDULO 4 + MÓDULO 5</t>
  </si>
  <si>
    <t>MÓDULO 4</t>
  </si>
  <si>
    <t>MÓDULO 5</t>
  </si>
  <si>
    <t xml:space="preserve">MÓDULO 6 – CUSTOS INDIRETOS, TRIBUTOS E LUCRO </t>
  </si>
  <si>
    <t>nota1</t>
  </si>
  <si>
    <t>nota 2</t>
  </si>
  <si>
    <t>Custos Indiretos, Tributos e Lucro</t>
  </si>
  <si>
    <t>Custos Indiretos</t>
  </si>
  <si>
    <t>Lucro (MT + M6.A)</t>
  </si>
  <si>
    <t xml:space="preserve">  FATURAMENTO  (MT + M6A + M6B)</t>
  </si>
  <si>
    <t>CÁLCULO POR DENTRO</t>
  </si>
  <si>
    <t>Tributos</t>
  </si>
  <si>
    <t>C1. Tributos Federais</t>
  </si>
  <si>
    <r>
      <rPr>
        <sz val="10"/>
        <rFont val="Calibri"/>
        <charset val="1"/>
      </rPr>
      <t xml:space="preserve">C1-A  </t>
    </r>
    <r>
      <rPr>
        <b/>
        <sz val="10"/>
        <rFont val="Calibri"/>
        <charset val="1"/>
      </rPr>
      <t xml:space="preserve">(PIS) </t>
    </r>
    <r>
      <rPr>
        <sz val="10"/>
        <rFont val="Calibri"/>
        <charset val="1"/>
      </rPr>
      <t xml:space="preserve">  </t>
    </r>
  </si>
  <si>
    <r>
      <rPr>
        <sz val="10"/>
        <rFont val="Calibri"/>
        <charset val="1"/>
      </rPr>
      <t xml:space="preserve">C1. B  </t>
    </r>
    <r>
      <rPr>
        <b/>
        <sz val="10"/>
        <rFont val="Calibri"/>
        <charset val="1"/>
      </rPr>
      <t>(COFINS)</t>
    </r>
    <r>
      <rPr>
        <sz val="10"/>
        <rFont val="Calibri"/>
        <charset val="1"/>
      </rPr>
      <t xml:space="preserve">  </t>
    </r>
  </si>
  <si>
    <t>C.2 Tributos Estaduais (especificar)</t>
  </si>
  <si>
    <t xml:space="preserve">C.3 Tributos Municipais </t>
  </si>
  <si>
    <r>
      <rPr>
        <sz val="10"/>
        <rFont val="Calibri"/>
        <charset val="1"/>
      </rPr>
      <t xml:space="preserve">C3-A </t>
    </r>
    <r>
      <rPr>
        <b/>
        <sz val="10"/>
        <rFont val="Calibri"/>
        <charset val="1"/>
      </rPr>
      <t xml:space="preserve">(ISS) </t>
    </r>
    <r>
      <rPr>
        <sz val="10"/>
        <rFont val="Calibri"/>
        <charset val="1"/>
      </rPr>
      <t xml:space="preserve"> </t>
    </r>
  </si>
  <si>
    <t>SOMA DOS TRIBUTOS</t>
  </si>
  <si>
    <t>TOTAL DOS CUSTOS INDIRETOS, TRIBUTOS E LUCRO</t>
  </si>
  <si>
    <t>MÓDULO 6:   TOTAL</t>
  </si>
  <si>
    <t xml:space="preserve">QUADRO-RESUMO DO CUSTO POR EMPREGADO </t>
  </si>
  <si>
    <t>Mão-de-obra vinculada à execução contratual (valor por empregado)</t>
  </si>
  <si>
    <t>Módulo 1 – Composição da Remuneração</t>
  </si>
  <si>
    <t xml:space="preserve">Módulo 2 - Encargos e Benefícios Anuais, Mensais e Diários </t>
  </si>
  <si>
    <t xml:space="preserve"> Módulo 3 - Provisão para Rescisão </t>
  </si>
  <si>
    <t xml:space="preserve">Módulo 4 - Custo de Reposição do Profissional Ausente </t>
  </si>
  <si>
    <t xml:space="preserve">Módulo 5 - Insumos Diversos </t>
  </si>
  <si>
    <t>Subtotal (A + B + C + D + E)</t>
  </si>
  <si>
    <t>Módulo 6 – Custos indiretos, tributos e lucro</t>
  </si>
  <si>
    <t>VALOR TOTAL POR EMPREGADO</t>
  </si>
  <si>
    <t>Nota 1 : Conforme a Lei 13. 932, a multa sobre o FGTS e a contribuição social sobre o aviso prévio indenizado e trabalhado passa a ser de 4%.</t>
  </si>
  <si>
    <t>Nota 2: De acordo com o entendimento do TCU no Acórdão nº 1.186/2007 - a Administração deve estabelecer na minuta do contrato que a parcela mensal a título de aviso prévio trabalhado será no percentual máximo de 1,94% no primeiro ano, e, em caso de prorrogação do contrato,  o percentual máximo dessa parcela será de 0,194% a cada ano de prorrogação, a ser incluído por ocasião da formulação do aditivo da prorrogação do contrato, conforme a Lei 12.506/2011.</t>
  </si>
  <si>
    <t>Serviços de apoio administrativo - 44h - Diurno</t>
  </si>
  <si>
    <t xml:space="preserve">02 Auxiliares de Serviços Gerais </t>
  </si>
  <si>
    <t>Serviços Gerais Diurno - 44h - Diurno</t>
  </si>
  <si>
    <t>CBO 9922 - 25</t>
  </si>
  <si>
    <t xml:space="preserve">01 Auxiliar Operacional </t>
  </si>
  <si>
    <t>Serviço operacional logístico - 44h - Diurno</t>
  </si>
  <si>
    <t>CBO 4141-40</t>
  </si>
  <si>
    <t>01 Copeiro</t>
  </si>
  <si>
    <t>Serviço de Copeiragem - 44h - Diurno</t>
  </si>
  <si>
    <t>CBO 5134-25</t>
  </si>
  <si>
    <t>12 meses</t>
  </si>
  <si>
    <t>01 Eletricista</t>
  </si>
  <si>
    <t>Serviços Elétricos - 44h - Diurno</t>
  </si>
  <si>
    <t>CBO 9511-05</t>
  </si>
  <si>
    <t>01 Encarregado</t>
  </si>
  <si>
    <t>Serviço de Apoio Administrativo - 44h - Diurno</t>
  </si>
  <si>
    <t>CBO 4101-05</t>
  </si>
  <si>
    <t>Outros (Adicional de gratificação de função)</t>
  </si>
  <si>
    <t>Convenção Coletiva PB000196/2019 e Termo Aditivo</t>
  </si>
  <si>
    <t>MÓDULO 3 - PROVISÃO PARA RESCISÃO ( Vide Nota 1 e 2 - Linhas 146 e 147)</t>
  </si>
  <si>
    <t>04 Jardineiros</t>
  </si>
  <si>
    <t>Serviço de Jardinagem - 44h - Diurno</t>
  </si>
  <si>
    <t>CBO 6220-10</t>
  </si>
  <si>
    <t>01 Marceneiro</t>
  </si>
  <si>
    <t>Serviço de marcenaria - 44h -Diurno</t>
  </si>
  <si>
    <t>CBO 7711-05</t>
  </si>
  <si>
    <t>01 Técnico Operacional</t>
  </si>
  <si>
    <t>Serviço de Operação de Equipamentos (Computador) - 44h - Diurno</t>
  </si>
  <si>
    <t>CBO 4121-10</t>
  </si>
  <si>
    <t>06meses</t>
  </si>
  <si>
    <t>02  Pedreiros</t>
  </si>
  <si>
    <t>Serviço de alvenaria - 44h - Diurno</t>
  </si>
  <si>
    <t>CBO 7152-10</t>
  </si>
  <si>
    <t>Posto</t>
  </si>
  <si>
    <t>01 Pintor</t>
  </si>
  <si>
    <t>Serviços de pintura - 44h - Diurno</t>
  </si>
  <si>
    <t>CBO 7166-10</t>
  </si>
  <si>
    <t xml:space="preserve">01 Técnico em Manutenção </t>
  </si>
  <si>
    <t>Serviços de Manutenção de Equipamentos de Informática - 44h - Diurno</t>
  </si>
  <si>
    <t>CBO 3132-20</t>
  </si>
  <si>
    <t>DIA:01/07/2019 às 09:00</t>
  </si>
  <si>
    <t xml:space="preserve">02 Técnicos em  Manutenção Predial </t>
  </si>
  <si>
    <t>Serviços de Manutenção Predial - 44h - Diurno</t>
  </si>
  <si>
    <t>CBO 5143-25</t>
  </si>
  <si>
    <t>02 Telefonistas</t>
  </si>
  <si>
    <t>Serviço de telefonia -30h - Diurno</t>
  </si>
  <si>
    <t>CBO 4222-05</t>
  </si>
  <si>
    <t>Posto r</t>
  </si>
  <si>
    <t xml:space="preserve">06 Trabalhadores de Campo e Agropecuário </t>
  </si>
  <si>
    <t>Serviço de Campo e Agropecuário -44h - Diurno</t>
  </si>
  <si>
    <t>CBO 6210-05</t>
  </si>
  <si>
    <t>Serviços de apoio administrativo - 12x36h - Diurno</t>
  </si>
  <si>
    <t xml:space="preserve">02 Trabalhadores de Campo e Agropecuário </t>
  </si>
  <si>
    <t>Serviço de Campo e Agropecuário -12x36h - Diurno</t>
  </si>
  <si>
    <t>Intervalo de Interjornada (Repouso não usufruído pelo empregado)</t>
  </si>
  <si>
    <t>RESUMO DE PLANILHA DE CUSTOS E FORMAÇÃO DE PREÇOS (Redação dada pela Instrução Normativa nº 05/2017)</t>
  </si>
  <si>
    <t>Centro</t>
  </si>
  <si>
    <t>Tipo de serviço
(A)</t>
  </si>
  <si>
    <t>Valor proposto por colaborador
(B)</t>
  </si>
  <si>
    <t>Colaborador por posto 
(C)</t>
  </si>
  <si>
    <t>Valor  proposto por posto
(D) = (B) x (C)</t>
  </si>
  <si>
    <t>Qtde de postos
(E)</t>
  </si>
  <si>
    <t>Valor total do serviço
(F) = (D) x (E)</t>
  </si>
  <si>
    <t>CDSA Sumé</t>
  </si>
  <si>
    <t>Total Mensal</t>
  </si>
  <si>
    <t>Valor Mensal dos Serviços</t>
  </si>
  <si>
    <t>Valor total para 180 dias</t>
  </si>
  <si>
    <t>Conforme CCT PB000517/2021, CLÁUSULA DÉCIMA SEGUNDA - AUXÍLIO ALIMENTAÇÃO, Fica assegurado a todos os trabalhadores contemplados por esta convenção coletiva, inclusive aqueles do
Grupo XI e os ajudantes de rota do Grupo V, cuja jornada de trabalho seja igual ou superior a 06 (seis)
horas diárias, o direito ao recebimento de AUXÍLIO ALIMENTAÇÃO no valor mensal de R$ 460,00
(Quatrocentos e sessenta reais), que deverá ser fornecido através das seguintes formas: a) cesta de
alimentos; ou b) refeição in natura. PARAGRAFO SEXTO - As empresas descontarão de seus empregados 20% (vinte por cento) do valor
mensal de auxílio alimentação, proporcional ao que for concedido ao trabalhador, qualquer que seja a
modalidade da concessão, de acordo com o Programa de Alimentação do Trabalhador – PAT.</t>
  </si>
  <si>
    <t>Elaborada pela servidora: Heloísa Elaine Borges e revisada pelo servidor João Severo Filho.</t>
  </si>
  <si>
    <t>Sendo assim, foi provisionado na planilha de custos o percentual de 80%, devendo os 20 % restantes serem descontados pela contratada dos empregados.</t>
  </si>
  <si>
    <t xml:space="preserve">No que se refere aos materiais, ferramentas e equipamentos de proteção individual, uma vez pagos, são de propriedade da CONTRATANTE. </t>
  </si>
  <si>
    <t>No caso dos equipamentos, estes são de propriedade da CONTRATADA, e a CONTRATANTE paga apenas pelo uso, sendo provisionado na planilha de custos e formação de preços o percentual de 10% referente a depreciação.</t>
  </si>
  <si>
    <r>
      <t xml:space="preserve">     </t>
    </r>
    <r>
      <rPr>
        <sz val="9"/>
        <color rgb="FF000000"/>
        <rFont val="Times New Roman"/>
        <family val="1"/>
      </rPr>
      <t>Par</t>
    </r>
  </si>
  <si>
    <r>
      <t xml:space="preserve">Plaina, </t>
    </r>
    <r>
      <rPr>
        <sz val="9"/>
        <color rgb="FF000000"/>
        <rFont val="Times New Roman"/>
        <family val="1"/>
      </rPr>
      <t>elétrica, manual, profissional, tensão 220v, potência mínima 700w, rotação mínima de 16.500 rpm, lâmina TCT, com ajuste de profundidade de corte.</t>
    </r>
  </si>
  <si>
    <r>
      <t xml:space="preserve">Desempenadeira manual, </t>
    </r>
    <r>
      <rPr>
        <sz val="9"/>
        <color rgb="FF000000"/>
        <rFont val="Times New Roman"/>
        <family val="1"/>
      </rPr>
      <t xml:space="preserve">material termoplástico, comprimento 30cm, largura 18cm, aplicação argamassa </t>
    </r>
  </si>
  <si>
    <r>
      <t>Lâmina serra manual</t>
    </r>
    <r>
      <rPr>
        <sz val="9"/>
        <color rgb="FF000000"/>
        <rFont val="Times New Roman"/>
        <family val="1"/>
      </rPr>
      <t>, aço rápido, 24 dentes por polegada, 1/2" pol, 12" pol, bimetálica.</t>
    </r>
  </si>
  <si>
    <r>
      <t xml:space="preserve">Disco Desbaste </t>
    </r>
    <r>
      <rPr>
        <sz val="9"/>
        <color rgb="FF000000"/>
        <rFont val="Times New Roman"/>
        <family val="1"/>
      </rPr>
      <t>Metal 4.1/2 Pol</t>
    </r>
  </si>
  <si>
    <r>
      <t>Pincel Tipo Trincha 1</t>
    </r>
    <r>
      <rPr>
        <sz val="9"/>
        <color rgb="FF000000"/>
        <rFont val="Times New Roman"/>
        <family val="1"/>
      </rPr>
      <t>'' (cerdas) - Utilizado para pinturas com esmalte, cabo de madeira, e cerdas fixadas ao cabo.</t>
    </r>
  </si>
  <si>
    <r>
      <rPr>
        <b/>
        <sz val="9"/>
        <color rgb="FF000000"/>
        <rFont val="Times New Roman"/>
        <family val="1"/>
      </rPr>
      <t>Pincel Tipo Trincha 2''</t>
    </r>
    <r>
      <rPr>
        <sz val="9"/>
        <color rgb="FF000000"/>
        <rFont val="Times New Roman"/>
        <family val="1"/>
      </rPr>
      <t xml:space="preserve"> (cerdas) - trincha, material cabo:plástico, material cerdas:pêlo crina de cavalo, tamanho:2 pol, tipo cabo:curto, características adicionais:base cerdas em metal</t>
    </r>
  </si>
  <si>
    <r>
      <t>Pincel Tipo Trincha 3</t>
    </r>
    <r>
      <rPr>
        <sz val="9"/>
        <color rgb="FF000000"/>
        <rFont val="Times New Roman"/>
        <family val="1"/>
      </rPr>
      <t>'' (cerdas Gris dupla) - Utilizado para pinturas em gerais, tintas látex e acrílico e pinturas em parede de qualquer superfície, cabo de madeira e cerdas fixadas ao cabo.</t>
    </r>
  </si>
  <si>
    <r>
      <t>Rolo pintura predial</t>
    </r>
    <r>
      <rPr>
        <sz val="9"/>
        <color rgb="FF000000"/>
        <rFont val="Times New Roman"/>
        <family val="1"/>
      </rPr>
      <t>, material lã de carneiro, altura 19, material tubo plástico, aplicação superfície lisa/látex e acrílica, comprimento 23, material cabo plástico resistente, características adicionais com suporte/garfo de aço galvanizado</t>
    </r>
  </si>
  <si>
    <r>
      <t xml:space="preserve">Rolo </t>
    </r>
    <r>
      <rPr>
        <sz val="9"/>
        <color rgb="FF000000"/>
        <rFont val="Times New Roman"/>
        <family val="1"/>
      </rPr>
      <t>para pintura de 10 cm – material lã de carneiro</t>
    </r>
  </si>
  <si>
    <r>
      <t xml:space="preserve">Rolo </t>
    </r>
    <r>
      <rPr>
        <sz val="9"/>
        <color rgb="FF000000"/>
        <rFont val="Times New Roman"/>
        <family val="1"/>
      </rPr>
      <t>para pintura de 15 cm – material lã de carneiro</t>
    </r>
  </si>
  <si>
    <r>
      <t xml:space="preserve">Lixa </t>
    </r>
    <r>
      <rPr>
        <sz val="9"/>
        <color rgb="FF000000"/>
        <rFont val="Times New Roman"/>
        <family val="1"/>
      </rPr>
      <t>para parede - grão 100</t>
    </r>
  </si>
  <si>
    <r>
      <t xml:space="preserve">Lixa </t>
    </r>
    <r>
      <rPr>
        <sz val="9"/>
        <color rgb="FF000000"/>
        <rFont val="Times New Roman"/>
        <family val="1"/>
      </rPr>
      <t>para parede - grão 120</t>
    </r>
  </si>
  <si>
    <r>
      <t xml:space="preserve">Lixa </t>
    </r>
    <r>
      <rPr>
        <sz val="9"/>
        <color rgb="FF000000"/>
        <rFont val="Times New Roman"/>
        <family val="1"/>
      </rPr>
      <t>para parede - grão 180</t>
    </r>
  </si>
  <si>
    <r>
      <rPr>
        <b/>
        <sz val="9"/>
        <color rgb="FF000000"/>
        <rFont val="Times New Roman"/>
        <family val="1"/>
      </rPr>
      <t>Disco de Lixa</t>
    </r>
    <r>
      <rPr>
        <sz val="9"/>
        <color rgb="FF000000"/>
        <rFont val="Times New Roman"/>
        <family val="1"/>
      </rPr>
      <t xml:space="preserve"> 152mm Tipo Velcro - grão 150</t>
    </r>
  </si>
  <si>
    <r>
      <rPr>
        <b/>
        <sz val="9"/>
        <color rgb="FF000000"/>
        <rFont val="Times New Roman"/>
        <family val="1"/>
      </rPr>
      <t>Disco de Lixa</t>
    </r>
    <r>
      <rPr>
        <sz val="9"/>
        <color rgb="FF000000"/>
        <rFont val="Times New Roman"/>
        <family val="1"/>
      </rPr>
      <t xml:space="preserve"> 152mm Tipo Velcro - grão 180</t>
    </r>
  </si>
  <si>
    <r>
      <t>Conjunto kit de pintura</t>
    </r>
    <r>
      <rPr>
        <sz val="9"/>
        <color rgb="FF000000"/>
        <rFont val="Times New Roman"/>
        <family val="1"/>
      </rPr>
      <t>: Componentes: Pistola, Calibrador, Pulverizador, Bico Limpeza</t>
    </r>
  </si>
  <si>
    <r>
      <rPr>
        <b/>
        <sz val="9"/>
        <rFont val="Times New Roman"/>
        <family val="1"/>
      </rPr>
      <t>Solvente</t>
    </r>
    <r>
      <rPr>
        <sz val="9"/>
        <rFont val="Times New Roman"/>
        <family val="1"/>
      </rPr>
      <t xml:space="preserve"> 900ml</t>
    </r>
  </si>
  <si>
    <r>
      <t>Parafuso cabeça chata,</t>
    </r>
    <r>
      <rPr>
        <sz val="9"/>
        <color rgb="FF000000"/>
        <rFont val="Times New Roman"/>
        <family val="1"/>
      </rPr>
      <t xml:space="preserve"> ferro, 4 mm, 50 mm, cementado, bicromatizado zincado, fenda tipo Philips.</t>
    </r>
  </si>
  <si>
    <r>
      <rPr>
        <b/>
        <sz val="9"/>
        <color rgb="FF000000"/>
        <rFont val="Times New Roman"/>
        <family val="1"/>
      </rPr>
      <t>Conjunto broca</t>
    </r>
    <r>
      <rPr>
        <sz val="9"/>
        <color rgb="FF000000"/>
        <rFont val="Times New Roman"/>
        <family val="1"/>
      </rPr>
      <t xml:space="preserve">, material: aço rápido, aplicação: madeira, componentes:13 peças de 1/2 a 6 1/2 pol </t>
    </r>
  </si>
  <si>
    <r>
      <t xml:space="preserve">Trena, </t>
    </r>
    <r>
      <rPr>
        <sz val="9"/>
        <color rgb="FF000000"/>
        <rFont val="Times New Roman"/>
        <family val="1"/>
      </rPr>
      <t>aço flexível, 5 m, graduação: mm/pol; trava e enrolamento automático, comum.</t>
    </r>
  </si>
  <si>
    <r>
      <t>Lâmina de Serra</t>
    </r>
    <r>
      <rPr>
        <sz val="9"/>
        <color rgb="FF000000"/>
        <rFont val="Times New Roman"/>
        <family val="1"/>
      </rPr>
      <t xml:space="preserve"> para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Serra Tico Tico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</si>
</sst>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00"/>
    <numFmt numFmtId="165" formatCode="&quot; R$&quot;* #,##0.00\ ;&quot;-R$&quot;* #,##0.00\ ;&quot; R$&quot;* \-#\ ;@\ "/>
    <numFmt numFmtId="166" formatCode="#,##0.00\ ;\-#,##0.00\ "/>
    <numFmt numFmtId="167" formatCode="* #,##0.00\ ;\-* #,##0.00\ ;* \-#\ ;@\ "/>
    <numFmt numFmtId="168" formatCode="&quot; R$ &quot;* #,##0.00\ ;&quot;-R$ &quot;* #,##0.00\ ;&quot; R$ &quot;* \-#\ ;@\ "/>
    <numFmt numFmtId="169" formatCode="&quot; R$ &quot;#,##0.00\ ;&quot; R$ (&quot;#,##0.00\);&quot; R$ -&quot;#\ ;@\ "/>
    <numFmt numFmtId="170" formatCode="&quot;R$ &quot;#,##0.00"/>
    <numFmt numFmtId="171" formatCode="0.000%"/>
    <numFmt numFmtId="172" formatCode="[$-416]mmm/yy"/>
    <numFmt numFmtId="173" formatCode="0.00;[Red]0.00"/>
    <numFmt numFmtId="174" formatCode="#,##0.00;[Red]#,##0.00"/>
    <numFmt numFmtId="175" formatCode="[$-416]d/mmm/yy"/>
    <numFmt numFmtId="176" formatCode="0.000000000000000"/>
    <numFmt numFmtId="177" formatCode="0.00000"/>
    <numFmt numFmtId="178" formatCode="0.0000"/>
    <numFmt numFmtId="179" formatCode="0.000"/>
    <numFmt numFmtId="180" formatCode="0.0"/>
    <numFmt numFmtId="181" formatCode="0.0000000"/>
    <numFmt numFmtId="182" formatCode="0.0000%"/>
    <numFmt numFmtId="183" formatCode="[$R$-416]\ #,##0.00;\-[$R$-416]\ #,##0.00"/>
    <numFmt numFmtId="184" formatCode="[$-416]#,##0.00\ ;\(#,##0.00\)"/>
    <numFmt numFmtId="185" formatCode="&quot;R$ &quot;#,##0.00;[Red]&quot;R$ &quot;#,##0.00"/>
    <numFmt numFmtId="186" formatCode="#,##0;[Red]#,##0"/>
    <numFmt numFmtId="187" formatCode="[$R$-416]\ #,##0.00;[Red]\-[$R$-416]\ #,##0.00"/>
  </numFmts>
  <fonts count="75">
    <font>
      <sz val="11"/>
      <color rgb="FF000000"/>
      <name val="Calibri"/>
      <charset val="1"/>
    </font>
    <font>
      <b/>
      <sz val="12"/>
      <color rgb="FF000000"/>
      <name val="Times New Roman"/>
      <charset val="1"/>
    </font>
    <font>
      <sz val="12"/>
      <color rgb="FF000000"/>
      <name val="Calibri"/>
      <charset val="1"/>
    </font>
    <font>
      <sz val="12"/>
      <name val="Arial"/>
      <charset val="1"/>
    </font>
    <font>
      <b/>
      <sz val="9"/>
      <name val="Times New Roman"/>
      <charset val="1"/>
    </font>
    <font>
      <b/>
      <sz val="12"/>
      <name val="Times New Roman"/>
      <charset val="1"/>
    </font>
    <font>
      <sz val="12"/>
      <name val="Times New Roman"/>
      <charset val="1"/>
    </font>
    <font>
      <sz val="12"/>
      <color rgb="FF000000"/>
      <name val="Times New Roman"/>
      <charset val="1"/>
    </font>
    <font>
      <sz val="10"/>
      <name val="Calibri"/>
      <charset val="1"/>
    </font>
    <font>
      <b/>
      <sz val="10"/>
      <name val="Calibri"/>
      <charset val="1"/>
    </font>
    <font>
      <b/>
      <sz val="10"/>
      <color rgb="FFFF0000"/>
      <name val="Calibri"/>
      <charset val="1"/>
    </font>
    <font>
      <sz val="10"/>
      <color rgb="FF000000"/>
      <name val="Calibri"/>
      <charset val="1"/>
    </font>
    <font>
      <sz val="10"/>
      <color rgb="FFFFFFFF"/>
      <name val="Calibri"/>
      <charset val="1"/>
    </font>
    <font>
      <b/>
      <sz val="10"/>
      <color rgb="FFFFFFFF"/>
      <name val="Calibri"/>
      <charset val="1"/>
    </font>
    <font>
      <b/>
      <sz val="10"/>
      <color rgb="FF0033CC"/>
      <name val="Calibri"/>
      <charset val="1"/>
    </font>
    <font>
      <b/>
      <i/>
      <sz val="10"/>
      <name val="Calibri"/>
      <charset val="1"/>
    </font>
    <font>
      <sz val="10"/>
      <name val="Ebrima"/>
      <charset val="1"/>
    </font>
    <font>
      <b/>
      <u/>
      <sz val="10"/>
      <name val="Calibri"/>
      <charset val="1"/>
    </font>
    <font>
      <sz val="10"/>
      <color rgb="FFFF0000"/>
      <name val="Calibri"/>
      <charset val="1"/>
    </font>
    <font>
      <b/>
      <sz val="10"/>
      <color rgb="FF0066CC"/>
      <name val="Calibri"/>
      <charset val="1"/>
    </font>
    <font>
      <b/>
      <sz val="10"/>
      <name val="Arial"/>
      <charset val="1"/>
    </font>
    <font>
      <b/>
      <sz val="10"/>
      <color rgb="FF0000FF"/>
      <name val="Calibri"/>
      <charset val="1"/>
    </font>
    <font>
      <sz val="10"/>
      <color rgb="FF000000"/>
      <name val="Segoe UI"/>
      <charset val="1"/>
    </font>
    <font>
      <sz val="10"/>
      <color rgb="FF000000"/>
      <name val="Maiandra GD"/>
      <charset val="1"/>
    </font>
    <font>
      <u/>
      <sz val="10"/>
      <color rgb="FF0000FF"/>
      <name val="Arial"/>
      <charset val="1"/>
    </font>
    <font>
      <b/>
      <sz val="10"/>
      <color rgb="FF162937"/>
      <name val="Arial"/>
      <charset val="1"/>
    </font>
    <font>
      <sz val="9"/>
      <color rgb="FFFFFFFF"/>
      <name val="Calibri"/>
      <charset val="1"/>
    </font>
    <font>
      <sz val="9"/>
      <color rgb="FF000000"/>
      <name val="Times New Roman"/>
      <charset val="134"/>
    </font>
    <font>
      <b/>
      <sz val="9"/>
      <color rgb="FF000000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b/>
      <sz val="9"/>
      <color rgb="FF868686"/>
      <name val="Times New Roman"/>
      <charset val="134"/>
    </font>
    <font>
      <sz val="9"/>
      <color rgb="FFFFFFFF"/>
      <name val="Times New Roman"/>
      <charset val="134"/>
    </font>
    <font>
      <b/>
      <sz val="9"/>
      <color rgb="FFFFFFFF"/>
      <name val="Times New Roman"/>
      <charset val="134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name val="Times New Roman"/>
      <charset val="1"/>
    </font>
    <font>
      <b/>
      <sz val="12"/>
      <color rgb="FF000000"/>
      <name val="Calibri"/>
      <charset val="1"/>
    </font>
    <font>
      <sz val="11"/>
      <name val="Calibri"/>
      <charset val="1"/>
    </font>
    <font>
      <sz val="10"/>
      <name val="Arial"/>
      <charset val="1"/>
    </font>
    <font>
      <b/>
      <strike/>
      <sz val="10"/>
      <name val="Calibri"/>
      <charset val="1"/>
    </font>
    <font>
      <i/>
      <u/>
      <sz val="10"/>
      <name val="Calibri"/>
      <charset val="1"/>
    </font>
    <font>
      <i/>
      <sz val="10"/>
      <color rgb="FFFF0000"/>
      <name val="Calibri"/>
      <charset val="1"/>
    </font>
    <font>
      <b/>
      <sz val="9"/>
      <color rgb="FFFF0000"/>
      <name val="Segoe UI"/>
      <charset val="1"/>
    </font>
    <font>
      <sz val="9"/>
      <name val="Segoe UI"/>
      <charset val="1"/>
    </font>
    <font>
      <b/>
      <sz val="9"/>
      <name val="Segoe UI"/>
      <charset val="1"/>
    </font>
    <font>
      <sz val="9"/>
      <name val="Tahoma"/>
      <charset val="1"/>
    </font>
    <font>
      <b/>
      <sz val="11"/>
      <color rgb="FFFF0000"/>
      <name val="Segoe UI"/>
      <charset val="1"/>
    </font>
    <font>
      <sz val="12"/>
      <name val="Tahoma"/>
      <charset val="1"/>
    </font>
    <font>
      <b/>
      <sz val="9"/>
      <color rgb="FF0000FF"/>
      <name val="Segoe UI"/>
      <charset val="1"/>
    </font>
    <font>
      <b/>
      <sz val="9"/>
      <name val="Tahoma"/>
      <charset val="1"/>
    </font>
    <font>
      <u/>
      <sz val="9"/>
      <name val="Tahoma"/>
      <charset val="1"/>
    </font>
    <font>
      <b/>
      <u/>
      <sz val="9"/>
      <name val="Tahoma"/>
      <charset val="1"/>
    </font>
    <font>
      <i/>
      <sz val="9"/>
      <name val="Tahoma"/>
      <charset val="1"/>
    </font>
    <font>
      <b/>
      <sz val="9"/>
      <color rgb="FF000080"/>
      <name val="Segoe UI"/>
      <charset val="1"/>
    </font>
    <font>
      <b/>
      <u/>
      <sz val="10"/>
      <color rgb="FF0000FF"/>
      <name val="Segoe UI"/>
      <charset val="1"/>
    </font>
    <font>
      <b/>
      <u/>
      <sz val="9"/>
      <color rgb="FF0000FF"/>
      <name val="Segoe UI"/>
      <charset val="1"/>
    </font>
    <font>
      <b/>
      <u/>
      <sz val="9"/>
      <name val="Segoe UI"/>
      <charset val="1"/>
    </font>
    <font>
      <b/>
      <sz val="12"/>
      <color rgb="FFFF0000"/>
      <name val="Segoe UI"/>
      <charset val="1"/>
    </font>
    <font>
      <b/>
      <sz val="12"/>
      <name val="Segoe UI"/>
      <charset val="1"/>
    </font>
    <font>
      <b/>
      <sz val="12"/>
      <name val="Tahoma"/>
      <charset val="1"/>
    </font>
    <font>
      <u/>
      <sz val="12"/>
      <name val="Tahoma"/>
      <charset val="1"/>
    </font>
    <font>
      <sz val="12"/>
      <color rgb="FFFF0000"/>
      <name val="Tahoma"/>
      <charset val="1"/>
    </font>
    <font>
      <sz val="11"/>
      <color rgb="FF000000"/>
      <name val="Calibri"/>
      <charset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FFFF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DEEBF7"/>
        <bgColor rgb="FFE7E6E6"/>
      </patternFill>
    </fill>
    <fill>
      <patternFill patternType="solid">
        <fgColor rgb="FFBDD7EE"/>
        <bgColor rgb="FFB4C7E7"/>
      </patternFill>
    </fill>
    <fill>
      <patternFill patternType="solid">
        <fgColor rgb="FFFFFFFF"/>
        <bgColor rgb="FFF2F2F2"/>
      </patternFill>
    </fill>
    <fill>
      <patternFill patternType="solid">
        <fgColor rgb="FF9DC3E6"/>
        <bgColor rgb="FFB4C7E7"/>
      </patternFill>
    </fill>
    <fill>
      <patternFill patternType="solid">
        <fgColor rgb="FFFFFF00"/>
        <bgColor rgb="FFFFD966"/>
      </patternFill>
    </fill>
    <fill>
      <patternFill patternType="solid">
        <fgColor rgb="FFDBDBDB"/>
        <bgColor rgb="FFD9D9D9"/>
      </patternFill>
    </fill>
    <fill>
      <patternFill patternType="solid">
        <fgColor rgb="FFFF0000"/>
        <bgColor rgb="FFC9211E"/>
      </patternFill>
    </fill>
    <fill>
      <patternFill patternType="solid">
        <fgColor rgb="FF2E75B6"/>
        <bgColor rgb="FF0066CC"/>
      </patternFill>
    </fill>
    <fill>
      <patternFill patternType="solid">
        <fgColor rgb="FFE2F0D9"/>
        <bgColor rgb="FFE7E6E6"/>
      </patternFill>
    </fill>
    <fill>
      <patternFill patternType="solid">
        <fgColor rgb="FF00FF00"/>
        <bgColor rgb="FF00FFFF"/>
      </patternFill>
    </fill>
    <fill>
      <patternFill patternType="solid">
        <fgColor rgb="FFD6DCE5"/>
        <bgColor rgb="FFDBDBDB"/>
      </patternFill>
    </fill>
    <fill>
      <patternFill patternType="solid">
        <fgColor rgb="FF0066FF"/>
        <bgColor rgb="FF0066CC"/>
      </patternFill>
    </fill>
    <fill>
      <patternFill patternType="solid">
        <fgColor rgb="FFE7E6E6"/>
        <bgColor rgb="FFDEEBF7"/>
      </patternFill>
    </fill>
    <fill>
      <patternFill patternType="solid">
        <fgColor rgb="FFD9D9D9"/>
        <bgColor rgb="FFDBDBDB"/>
      </patternFill>
    </fill>
    <fill>
      <patternFill patternType="solid">
        <fgColor rgb="FFD0CECE"/>
        <bgColor rgb="FFCCCCCC"/>
      </patternFill>
    </fill>
    <fill>
      <patternFill patternType="solid">
        <fgColor rgb="FF122039"/>
        <bgColor rgb="FF162937"/>
      </patternFill>
    </fill>
    <fill>
      <patternFill patternType="solid">
        <fgColor rgb="FFFFFF99"/>
        <bgColor rgb="FFFFF2CC"/>
      </patternFill>
    </fill>
    <fill>
      <patternFill patternType="solid">
        <fgColor rgb="FFADB9CA"/>
        <bgColor rgb="FFBFBFBF"/>
      </patternFill>
    </fill>
    <fill>
      <patternFill patternType="solid">
        <fgColor rgb="FFB4C7E7"/>
        <bgColor rgb="FF9DC3E6"/>
      </patternFill>
    </fill>
    <fill>
      <patternFill patternType="solid">
        <fgColor rgb="FFFFD966"/>
        <bgColor rgb="FFFFFF99"/>
      </patternFill>
    </fill>
    <fill>
      <patternFill patternType="solid">
        <fgColor rgb="FFFFF2CC"/>
        <bgColor rgb="FFF2F2F2"/>
      </patternFill>
    </fill>
    <fill>
      <patternFill patternType="solid">
        <fgColor rgb="FFA9D18E"/>
        <bgColor rgb="FFBFBFBF"/>
      </patternFill>
    </fill>
    <fill>
      <patternFill patternType="solid">
        <fgColor rgb="FFF2F2F2"/>
        <bgColor rgb="FFE7E6E6"/>
      </patternFill>
    </fill>
    <fill>
      <patternFill patternType="solid">
        <fgColor rgb="FFFFBF00"/>
        <bgColor rgb="FFFFD966"/>
      </patternFill>
    </fill>
    <fill>
      <patternFill patternType="solid">
        <fgColor rgb="FFBFBFBF"/>
        <bgColor rgb="FFADB9CA"/>
      </patternFill>
    </fill>
    <fill>
      <patternFill patternType="solid">
        <fgColor rgb="FFCCCCCC"/>
        <bgColor rgb="FFD0CECE"/>
      </patternFill>
    </fill>
    <fill>
      <patternFill patternType="solid">
        <fgColor rgb="FFFF4000"/>
        <bgColor rgb="FFC9211E"/>
      </patternFill>
    </fill>
    <fill>
      <patternFill patternType="solid">
        <fgColor rgb="FF70AD47"/>
        <bgColor rgb="FF868686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/>
    <xf numFmtId="167" fontId="64" fillId="0" borderId="0" applyBorder="0" applyProtection="0"/>
    <xf numFmtId="9" fontId="64" fillId="0" borderId="0" applyBorder="0" applyProtection="0"/>
    <xf numFmtId="0" fontId="40" fillId="0" borderId="0"/>
    <xf numFmtId="168" fontId="64" fillId="0" borderId="0" applyBorder="0" applyProtection="0"/>
    <xf numFmtId="0" fontId="24" fillId="0" borderId="0" applyBorder="0" applyProtection="0"/>
    <xf numFmtId="0" fontId="64" fillId="0" borderId="0"/>
    <xf numFmtId="168" fontId="64" fillId="0" borderId="0" applyBorder="0" applyProtection="0"/>
    <xf numFmtId="0" fontId="40" fillId="0" borderId="0"/>
  </cellStyleXfs>
  <cellXfs count="6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6" applyFont="1" applyAlignment="1"/>
    <xf numFmtId="168" fontId="3" fillId="0" borderId="0" xfId="7" applyFont="1" applyBorder="1" applyAlignment="1" applyProtection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169" fontId="6" fillId="3" borderId="10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center" vertical="center"/>
    </xf>
    <xf numFmtId="169" fontId="6" fillId="3" borderId="12" xfId="0" applyNumberFormat="1" applyFont="1" applyFill="1" applyBorder="1" applyAlignment="1">
      <alignment horizontal="right" vertical="center"/>
    </xf>
    <xf numFmtId="164" fontId="6" fillId="3" borderId="12" xfId="0" applyNumberFormat="1" applyFont="1" applyFill="1" applyBorder="1" applyAlignment="1">
      <alignment horizontal="center" vertical="center"/>
    </xf>
    <xf numFmtId="169" fontId="6" fillId="3" borderId="14" xfId="0" applyNumberFormat="1" applyFont="1" applyFill="1" applyBorder="1" applyAlignment="1">
      <alignment horizontal="right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169" fontId="5" fillId="3" borderId="7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5" borderId="0" xfId="0" applyFont="1" applyFill="1" applyAlignment="1"/>
    <xf numFmtId="0" fontId="0" fillId="5" borderId="0" xfId="0" applyFont="1" applyFill="1"/>
    <xf numFmtId="0" fontId="4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169" fontId="6" fillId="3" borderId="20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center" wrapText="1"/>
    </xf>
    <xf numFmtId="169" fontId="6" fillId="3" borderId="21" xfId="0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center" wrapText="1"/>
    </xf>
    <xf numFmtId="169" fontId="6" fillId="3" borderId="22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wrapText="1"/>
    </xf>
    <xf numFmtId="169" fontId="5" fillId="3" borderId="19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vertical="center"/>
    </xf>
    <xf numFmtId="169" fontId="5" fillId="6" borderId="19" xfId="0" applyNumberFormat="1" applyFont="1" applyFill="1" applyBorder="1" applyAlignment="1">
      <alignment horizontal="right" vertical="center"/>
    </xf>
    <xf numFmtId="168" fontId="0" fillId="0" borderId="0" xfId="0" applyNumberFormat="1"/>
    <xf numFmtId="0" fontId="5" fillId="2" borderId="23" xfId="0" applyFont="1" applyFill="1" applyBorder="1" applyAlignment="1">
      <alignment vertical="center"/>
    </xf>
    <xf numFmtId="169" fontId="5" fillId="6" borderId="24" xfId="0" applyNumberFormat="1" applyFont="1" applyFill="1" applyBorder="1" applyAlignment="1">
      <alignment horizontal="right" vertical="center"/>
    </xf>
    <xf numFmtId="166" fontId="0" fillId="0" borderId="0" xfId="1" applyNumberFormat="1" applyFont="1" applyBorder="1" applyAlignment="1" applyProtection="1"/>
    <xf numFmtId="170" fontId="0" fillId="0" borderId="0" xfId="0" applyNumberFormat="1"/>
    <xf numFmtId="4" fontId="0" fillId="5" borderId="0" xfId="0" applyNumberFormat="1" applyFont="1" applyFill="1" applyAlignment="1"/>
    <xf numFmtId="4" fontId="0" fillId="0" borderId="0" xfId="0" applyNumberFormat="1" applyFont="1" applyAlignment="1"/>
    <xf numFmtId="169" fontId="0" fillId="5" borderId="0" xfId="0" applyNumberFormat="1" applyFill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justify" vertical="center"/>
    </xf>
    <xf numFmtId="171" fontId="9" fillId="0" borderId="0" xfId="2" applyNumberFormat="1" applyFont="1" applyBorder="1" applyAlignment="1" applyProtection="1">
      <alignment vertical="center"/>
    </xf>
    <xf numFmtId="4" fontId="8" fillId="0" borderId="0" xfId="0" applyNumberFormat="1" applyFont="1" applyBorder="1" applyAlignment="1">
      <alignment vertical="center"/>
    </xf>
    <xf numFmtId="0" fontId="9" fillId="7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11" fillId="4" borderId="0" xfId="0" applyFont="1" applyFill="1"/>
    <xf numFmtId="171" fontId="8" fillId="0" borderId="25" xfId="2" applyNumberFormat="1" applyFont="1" applyBorder="1" applyAlignment="1" applyProtection="1">
      <alignment vertical="center"/>
    </xf>
    <xf numFmtId="4" fontId="8" fillId="0" borderId="25" xfId="0" applyNumberFormat="1" applyFont="1" applyBorder="1" applyAlignment="1">
      <alignment vertical="center"/>
    </xf>
    <xf numFmtId="0" fontId="9" fillId="0" borderId="26" xfId="8" applyFont="1" applyBorder="1" applyAlignment="1">
      <alignment horizontal="right" vertical="center" wrapText="1"/>
    </xf>
    <xf numFmtId="0" fontId="12" fillId="4" borderId="0" xfId="0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8" applyFont="1" applyBorder="1" applyAlignment="1">
      <alignment horizontal="right" vertical="center" wrapText="1"/>
    </xf>
    <xf numFmtId="0" fontId="14" fillId="10" borderId="27" xfId="0" applyFont="1" applyFill="1" applyBorder="1" applyAlignment="1">
      <alignment vertical="center"/>
    </xf>
    <xf numFmtId="0" fontId="14" fillId="10" borderId="28" xfId="0" applyFont="1" applyFill="1" applyBorder="1" applyAlignment="1">
      <alignment vertical="center"/>
    </xf>
    <xf numFmtId="4" fontId="10" fillId="10" borderId="29" xfId="0" applyNumberFormat="1" applyFont="1" applyFill="1" applyBorder="1" applyAlignment="1">
      <alignment vertical="center"/>
    </xf>
    <xf numFmtId="4" fontId="10" fillId="10" borderId="30" xfId="0" applyNumberFormat="1" applyFont="1" applyFill="1" applyBorder="1" applyAlignment="1">
      <alignment vertical="center"/>
    </xf>
    <xf numFmtId="0" fontId="10" fillId="11" borderId="8" xfId="0" applyFont="1" applyFill="1" applyBorder="1" applyAlignment="1">
      <alignment horizontal="left" vertical="center"/>
    </xf>
    <xf numFmtId="4" fontId="10" fillId="11" borderId="8" xfId="0" applyNumberFormat="1" applyFont="1" applyFill="1" applyBorder="1" applyAlignment="1">
      <alignment horizontal="center" vertical="center"/>
    </xf>
    <xf numFmtId="0" fontId="15" fillId="0" borderId="12" xfId="3" applyFont="1" applyBorder="1" applyAlignment="1">
      <alignment horizontal="center" vertical="center" wrapText="1"/>
    </xf>
    <xf numFmtId="4" fontId="10" fillId="10" borderId="16" xfId="0" applyNumberFormat="1" applyFont="1" applyFill="1" applyBorder="1" applyAlignment="1">
      <alignment vertical="center"/>
    </xf>
    <xf numFmtId="4" fontId="10" fillId="10" borderId="31" xfId="0" applyNumberFormat="1" applyFont="1" applyFill="1" applyBorder="1" applyAlignment="1">
      <alignment vertical="center"/>
    </xf>
    <xf numFmtId="0" fontId="14" fillId="6" borderId="27" xfId="0" applyFont="1" applyFill="1" applyBorder="1" applyAlignment="1">
      <alignment horizontal="left" vertical="center"/>
    </xf>
    <xf numFmtId="10" fontId="14" fillId="6" borderId="28" xfId="2" applyNumberFormat="1" applyFont="1" applyFill="1" applyBorder="1" applyAlignment="1" applyProtection="1">
      <alignment horizontal="center" vertical="center"/>
    </xf>
    <xf numFmtId="0" fontId="16" fillId="4" borderId="29" xfId="0" applyFont="1" applyFill="1" applyBorder="1" applyAlignment="1">
      <alignment horizontal="left" vertical="center"/>
    </xf>
    <xf numFmtId="2" fontId="8" fillId="4" borderId="30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left" vertical="center"/>
    </xf>
    <xf numFmtId="4" fontId="10" fillId="12" borderId="12" xfId="6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/>
    </xf>
    <xf numFmtId="4" fontId="17" fillId="4" borderId="30" xfId="0" applyNumberFormat="1" applyFont="1" applyFill="1" applyBorder="1" applyAlignment="1">
      <alignment horizontal="center" vertical="center"/>
    </xf>
    <xf numFmtId="4" fontId="8" fillId="4" borderId="30" xfId="0" applyNumberFormat="1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left" vertical="center"/>
    </xf>
    <xf numFmtId="4" fontId="9" fillId="4" borderId="30" xfId="0" applyNumberFormat="1" applyFont="1" applyFill="1" applyBorder="1" applyAlignment="1">
      <alignment horizontal="center" vertical="center"/>
    </xf>
    <xf numFmtId="4" fontId="9" fillId="4" borderId="26" xfId="3" applyNumberFormat="1" applyFont="1" applyFill="1" applyBorder="1" applyAlignment="1">
      <alignment vertical="center" wrapText="1"/>
    </xf>
    <xf numFmtId="4" fontId="9" fillId="4" borderId="11" xfId="3" applyNumberFormat="1" applyFont="1" applyFill="1" applyBorder="1" applyAlignment="1">
      <alignment vertical="center" wrapText="1"/>
    </xf>
    <xf numFmtId="0" fontId="9" fillId="4" borderId="16" xfId="0" applyFont="1" applyFill="1" applyBorder="1" applyAlignment="1">
      <alignment horizontal="left" vertical="center"/>
    </xf>
    <xf numFmtId="4" fontId="10" fillId="4" borderId="31" xfId="0" applyNumberFormat="1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left" vertical="center"/>
    </xf>
    <xf numFmtId="0" fontId="18" fillId="4" borderId="27" xfId="0" applyFont="1" applyFill="1" applyBorder="1" applyAlignment="1">
      <alignment horizontal="left" vertical="center"/>
    </xf>
    <xf numFmtId="10" fontId="8" fillId="4" borderId="28" xfId="2" applyNumberFormat="1" applyFont="1" applyFill="1" applyBorder="1" applyAlignment="1" applyProtection="1">
      <alignment horizontal="center" vertical="center"/>
    </xf>
    <xf numFmtId="4" fontId="9" fillId="13" borderId="12" xfId="0" applyNumberFormat="1" applyFont="1" applyFill="1" applyBorder="1" applyAlignment="1">
      <alignment vertical="center"/>
    </xf>
    <xf numFmtId="10" fontId="8" fillId="4" borderId="30" xfId="2" applyNumberFormat="1" applyFont="1" applyFill="1" applyBorder="1" applyAlignment="1" applyProtection="1">
      <alignment horizontal="center" vertical="center"/>
    </xf>
    <xf numFmtId="0" fontId="13" fillId="8" borderId="12" xfId="6" applyFont="1" applyFill="1" applyBorder="1" applyAlignment="1">
      <alignment horizontal="center" vertical="center" wrapText="1"/>
    </xf>
    <xf numFmtId="171" fontId="9" fillId="11" borderId="26" xfId="2" applyNumberFormat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171" fontId="9" fillId="0" borderId="12" xfId="2" applyNumberFormat="1" applyFont="1" applyBorder="1" applyAlignment="1" applyProtection="1">
      <alignment horizontal="justify" vertical="center"/>
    </xf>
    <xf numFmtId="2" fontId="9" fillId="4" borderId="12" xfId="0" applyNumberFormat="1" applyFont="1" applyFill="1" applyBorder="1" applyAlignment="1">
      <alignment vertical="center"/>
    </xf>
    <xf numFmtId="2" fontId="9" fillId="4" borderId="12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12" xfId="6" applyFont="1" applyBorder="1" applyAlignment="1">
      <alignment vertical="center" wrapText="1"/>
    </xf>
    <xf numFmtId="4" fontId="9" fillId="7" borderId="32" xfId="0" applyNumberFormat="1" applyFont="1" applyFill="1" applyBorder="1" applyAlignment="1">
      <alignment vertical="center"/>
    </xf>
    <xf numFmtId="4" fontId="9" fillId="4" borderId="12" xfId="0" applyNumberFormat="1" applyFont="1" applyFill="1" applyBorder="1" applyAlignment="1">
      <alignment vertical="center"/>
    </xf>
    <xf numFmtId="4" fontId="9" fillId="11" borderId="0" xfId="0" applyNumberFormat="1" applyFont="1" applyFill="1" applyBorder="1" applyAlignment="1">
      <alignment vertical="center"/>
    </xf>
    <xf numFmtId="0" fontId="9" fillId="6" borderId="26" xfId="6" applyFont="1" applyFill="1" applyBorder="1" applyAlignment="1">
      <alignment vertical="center"/>
    </xf>
    <xf numFmtId="168" fontId="9" fillId="7" borderId="0" xfId="4" applyFont="1" applyFill="1" applyBorder="1" applyAlignment="1" applyProtection="1">
      <alignment vertical="center"/>
    </xf>
    <xf numFmtId="0" fontId="13" fillId="8" borderId="12" xfId="6" applyFont="1" applyFill="1" applyBorder="1" applyAlignment="1">
      <alignment vertical="center" wrapText="1"/>
    </xf>
    <xf numFmtId="0" fontId="9" fillId="11" borderId="12" xfId="6" applyFont="1" applyFill="1" applyBorder="1" applyAlignment="1">
      <alignment horizontal="center" vertical="center"/>
    </xf>
    <xf numFmtId="168" fontId="9" fillId="7" borderId="0" xfId="0" applyNumberFormat="1" applyFont="1" applyFill="1" applyBorder="1" applyAlignment="1">
      <alignment vertical="center"/>
    </xf>
    <xf numFmtId="0" fontId="9" fillId="4" borderId="12" xfId="6" applyFont="1" applyFill="1" applyBorder="1" applyAlignment="1">
      <alignment horizontal="center" vertical="center"/>
    </xf>
    <xf numFmtId="0" fontId="9" fillId="4" borderId="33" xfId="6" applyFont="1" applyFill="1" applyBorder="1" applyAlignment="1">
      <alignment horizontal="left" vertical="center"/>
    </xf>
    <xf numFmtId="0" fontId="13" fillId="4" borderId="33" xfId="6" applyFont="1" applyFill="1" applyBorder="1" applyAlignment="1">
      <alignment horizontal="center" vertical="center"/>
    </xf>
    <xf numFmtId="10" fontId="9" fillId="4" borderId="12" xfId="2" applyNumberFormat="1" applyFont="1" applyFill="1" applyBorder="1" applyAlignment="1" applyProtection="1">
      <alignment vertical="center"/>
    </xf>
    <xf numFmtId="0" fontId="10" fillId="11" borderId="3" xfId="0" applyFont="1" applyFill="1" applyBorder="1" applyAlignment="1">
      <alignment horizontal="left" vertical="center"/>
    </xf>
    <xf numFmtId="4" fontId="10" fillId="11" borderId="18" xfId="0" applyNumberFormat="1" applyFont="1" applyFill="1" applyBorder="1" applyAlignment="1">
      <alignment horizontal="center" vertical="center"/>
    </xf>
    <xf numFmtId="10" fontId="9" fillId="4" borderId="12" xfId="6" applyNumberFormat="1" applyFont="1" applyFill="1" applyBorder="1" applyAlignment="1">
      <alignment horizontal="right" vertical="center"/>
    </xf>
    <xf numFmtId="0" fontId="10" fillId="4" borderId="0" xfId="0" applyFont="1" applyFill="1" applyBorder="1" applyAlignment="1">
      <alignment vertical="center"/>
    </xf>
    <xf numFmtId="4" fontId="9" fillId="7" borderId="0" xfId="0" applyNumberFormat="1" applyFont="1" applyFill="1" applyBorder="1" applyAlignment="1">
      <alignment vertical="center"/>
    </xf>
    <xf numFmtId="0" fontId="19" fillId="10" borderId="27" xfId="0" applyFont="1" applyFill="1" applyBorder="1" applyAlignment="1">
      <alignment horizontal="left" vertical="center"/>
    </xf>
    <xf numFmtId="0" fontId="14" fillId="10" borderId="28" xfId="0" applyFont="1" applyFill="1" applyBorder="1" applyAlignment="1">
      <alignment horizontal="left" vertical="center"/>
    </xf>
    <xf numFmtId="0" fontId="13" fillId="17" borderId="36" xfId="6" applyFont="1" applyFill="1" applyBorder="1" applyAlignment="1">
      <alignment horizontal="center" vertical="center" wrapText="1"/>
    </xf>
    <xf numFmtId="4" fontId="13" fillId="17" borderId="36" xfId="0" applyNumberFormat="1" applyFont="1" applyFill="1" applyBorder="1" applyAlignment="1">
      <alignment vertical="center"/>
    </xf>
    <xf numFmtId="0" fontId="10" fillId="11" borderId="29" xfId="0" applyFont="1" applyFill="1" applyBorder="1" applyAlignment="1">
      <alignment vertical="center"/>
    </xf>
    <xf numFmtId="0" fontId="14" fillId="11" borderId="30" xfId="0" applyFont="1" applyFill="1" applyBorder="1" applyAlignment="1">
      <alignment vertical="center"/>
    </xf>
    <xf numFmtId="4" fontId="13" fillId="17" borderId="36" xfId="6" applyNumberFormat="1" applyFont="1" applyFill="1" applyBorder="1" applyAlignment="1">
      <alignment vertical="center" wrapText="1"/>
    </xf>
    <xf numFmtId="4" fontId="10" fillId="11" borderId="16" xfId="7" applyNumberFormat="1" applyFont="1" applyFill="1" applyBorder="1" applyAlignment="1" applyProtection="1">
      <alignment vertical="center"/>
    </xf>
    <xf numFmtId="4" fontId="14" fillId="11" borderId="31" xfId="7" applyNumberFormat="1" applyFont="1" applyFill="1" applyBorder="1" applyAlignment="1" applyProtection="1">
      <alignment vertical="center"/>
    </xf>
    <xf numFmtId="0" fontId="14" fillId="4" borderId="0" xfId="0" applyFont="1" applyFill="1" applyBorder="1" applyAlignment="1">
      <alignment vertical="center"/>
    </xf>
    <xf numFmtId="0" fontId="8" fillId="6" borderId="37" xfId="6" applyFont="1" applyFill="1" applyBorder="1" applyAlignment="1">
      <alignment vertical="center"/>
    </xf>
    <xf numFmtId="4" fontId="9" fillId="18" borderId="25" xfId="0" applyNumberFormat="1" applyFont="1" applyFill="1" applyBorder="1" applyAlignment="1">
      <alignment horizontal="center" vertical="center"/>
    </xf>
    <xf numFmtId="0" fontId="8" fillId="0" borderId="12" xfId="6" applyFont="1" applyBorder="1" applyAlignment="1">
      <alignment horizontal="center" vertical="center" wrapText="1"/>
    </xf>
    <xf numFmtId="10" fontId="9" fillId="0" borderId="12" xfId="2" applyNumberFormat="1" applyFont="1" applyBorder="1" applyAlignment="1" applyProtection="1">
      <alignment vertical="center"/>
    </xf>
    <xf numFmtId="0" fontId="9" fillId="19" borderId="0" xfId="0" applyFont="1" applyFill="1" applyBorder="1" applyAlignment="1">
      <alignment vertical="center"/>
    </xf>
    <xf numFmtId="10" fontId="9" fillId="0" borderId="12" xfId="2" applyNumberFormat="1" applyFont="1" applyBorder="1" applyAlignment="1" applyProtection="1">
      <alignment horizontal="right" vertical="center"/>
    </xf>
    <xf numFmtId="168" fontId="9" fillId="0" borderId="12" xfId="7" applyFont="1" applyBorder="1" applyAlignment="1" applyProtection="1">
      <alignment vertical="center"/>
    </xf>
    <xf numFmtId="3" fontId="9" fillId="0" borderId="12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10" fontId="9" fillId="3" borderId="12" xfId="2" applyNumberFormat="1" applyFont="1" applyFill="1" applyBorder="1" applyAlignment="1" applyProtection="1">
      <alignment vertical="center"/>
    </xf>
    <xf numFmtId="4" fontId="9" fillId="15" borderId="12" xfId="0" applyNumberFormat="1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4" fontId="9" fillId="0" borderId="14" xfId="0" applyNumberFormat="1" applyFont="1" applyBorder="1" applyAlignment="1">
      <alignment horizontal="center" vertical="center"/>
    </xf>
    <xf numFmtId="0" fontId="14" fillId="11" borderId="12" xfId="0" applyFont="1" applyFill="1" applyBorder="1" applyAlignment="1">
      <alignment vertical="center"/>
    </xf>
    <xf numFmtId="4" fontId="14" fillId="11" borderId="1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4" borderId="12" xfId="0" applyFont="1" applyFill="1" applyBorder="1" applyAlignment="1">
      <alignment vertical="center"/>
    </xf>
    <xf numFmtId="176" fontId="9" fillId="4" borderId="0" xfId="0" applyNumberFormat="1" applyFont="1" applyFill="1" applyBorder="1" applyAlignment="1">
      <alignment vertical="center"/>
    </xf>
    <xf numFmtId="171" fontId="9" fillId="0" borderId="12" xfId="2" applyNumberFormat="1" applyFont="1" applyBorder="1" applyAlignment="1" applyProtection="1">
      <alignment vertical="center"/>
    </xf>
    <xf numFmtId="0" fontId="22" fillId="0" borderId="0" xfId="0" applyFont="1"/>
    <xf numFmtId="0" fontId="13" fillId="4" borderId="0" xfId="0" applyFont="1" applyFill="1" applyBorder="1" applyAlignment="1">
      <alignment vertical="center"/>
    </xf>
    <xf numFmtId="4" fontId="12" fillId="4" borderId="0" xfId="0" applyNumberFormat="1" applyFont="1" applyFill="1" applyBorder="1" applyAlignment="1">
      <alignment vertical="center"/>
    </xf>
    <xf numFmtId="0" fontId="9" fillId="20" borderId="0" xfId="0" applyFont="1" applyFill="1" applyBorder="1" applyAlignment="1">
      <alignment vertical="center"/>
    </xf>
    <xf numFmtId="4" fontId="8" fillId="4" borderId="0" xfId="0" applyNumberFormat="1" applyFont="1" applyFill="1" applyBorder="1" applyAlignment="1">
      <alignment vertical="center"/>
    </xf>
    <xf numFmtId="0" fontId="23" fillId="0" borderId="0" xfId="0" applyFont="1"/>
    <xf numFmtId="177" fontId="9" fillId="20" borderId="0" xfId="0" applyNumberFormat="1" applyFont="1" applyFill="1" applyBorder="1" applyAlignment="1">
      <alignment vertical="center"/>
    </xf>
    <xf numFmtId="4" fontId="9" fillId="4" borderId="0" xfId="0" applyNumberFormat="1" applyFont="1" applyFill="1" applyBorder="1" applyAlignment="1">
      <alignment vertical="center"/>
    </xf>
    <xf numFmtId="4" fontId="9" fillId="20" borderId="0" xfId="0" applyNumberFormat="1" applyFont="1" applyFill="1" applyBorder="1" applyAlignment="1">
      <alignment vertical="center"/>
    </xf>
    <xf numFmtId="171" fontId="9" fillId="4" borderId="0" xfId="2" applyNumberFormat="1" applyFont="1" applyFill="1" applyBorder="1" applyAlignment="1" applyProtection="1">
      <alignment vertical="center"/>
    </xf>
    <xf numFmtId="178" fontId="9" fillId="4" borderId="0" xfId="0" applyNumberFormat="1" applyFont="1" applyFill="1" applyBorder="1" applyAlignment="1">
      <alignment vertical="center"/>
    </xf>
    <xf numFmtId="179" fontId="9" fillId="4" borderId="0" xfId="0" applyNumberFormat="1" applyFont="1" applyFill="1" applyBorder="1" applyAlignment="1">
      <alignment vertical="center"/>
    </xf>
    <xf numFmtId="180" fontId="9" fillId="4" borderId="0" xfId="0" applyNumberFormat="1" applyFont="1" applyFill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181" fontId="9" fillId="4" borderId="0" xfId="0" applyNumberFormat="1" applyFont="1" applyFill="1" applyBorder="1" applyAlignment="1">
      <alignment vertical="center"/>
    </xf>
    <xf numFmtId="177" fontId="9" fillId="4" borderId="0" xfId="0" applyNumberFormat="1" applyFont="1" applyFill="1" applyBorder="1" applyAlignment="1">
      <alignment vertical="center"/>
    </xf>
    <xf numFmtId="2" fontId="9" fillId="4" borderId="0" xfId="0" applyNumberFormat="1" applyFont="1" applyFill="1" applyBorder="1" applyAlignment="1">
      <alignment vertical="center"/>
    </xf>
    <xf numFmtId="179" fontId="8" fillId="4" borderId="0" xfId="0" applyNumberFormat="1" applyFont="1" applyFill="1" applyBorder="1" applyAlignment="1">
      <alignment vertical="center"/>
    </xf>
    <xf numFmtId="9" fontId="8" fillId="4" borderId="0" xfId="0" applyNumberFormat="1" applyFont="1" applyFill="1" applyBorder="1" applyAlignment="1">
      <alignment vertical="center"/>
    </xf>
    <xf numFmtId="10" fontId="8" fillId="4" borderId="0" xfId="2" applyNumberFormat="1" applyFont="1" applyFill="1" applyBorder="1" applyAlignment="1" applyProtection="1">
      <alignment vertical="center"/>
    </xf>
    <xf numFmtId="9" fontId="9" fillId="4" borderId="0" xfId="0" applyNumberFormat="1" applyFont="1" applyFill="1" applyBorder="1" applyAlignment="1">
      <alignment vertical="center"/>
    </xf>
    <xf numFmtId="0" fontId="9" fillId="16" borderId="12" xfId="6" applyFont="1" applyFill="1" applyBorder="1" applyAlignment="1">
      <alignment horizontal="center" vertical="center" wrapText="1"/>
    </xf>
    <xf numFmtId="4" fontId="9" fillId="16" borderId="12" xfId="6" applyNumberFormat="1" applyFont="1" applyFill="1" applyBorder="1" applyAlignment="1">
      <alignment horizontal="center" vertical="center" wrapText="1"/>
    </xf>
    <xf numFmtId="0" fontId="10" fillId="16" borderId="12" xfId="6" applyFont="1" applyFill="1" applyBorder="1" applyAlignment="1">
      <alignment horizontal="center" vertical="center" wrapText="1"/>
    </xf>
    <xf numFmtId="0" fontId="9" fillId="16" borderId="33" xfId="6" applyFont="1" applyFill="1" applyBorder="1" applyAlignment="1">
      <alignment horizontal="left" vertical="center" wrapText="1"/>
    </xf>
    <xf numFmtId="0" fontId="9" fillId="16" borderId="33" xfId="6" applyFont="1" applyFill="1" applyBorder="1" applyAlignment="1">
      <alignment horizontal="right" vertical="center" wrapText="1"/>
    </xf>
    <xf numFmtId="0" fontId="10" fillId="16" borderId="11" xfId="6" applyFont="1" applyFill="1" applyBorder="1" applyAlignment="1">
      <alignment horizontal="right" vertical="center" wrapText="1"/>
    </xf>
    <xf numFmtId="4" fontId="9" fillId="16" borderId="12" xfId="0" applyNumberFormat="1" applyFont="1" applyFill="1" applyBorder="1" applyAlignment="1">
      <alignment vertical="center"/>
    </xf>
    <xf numFmtId="0" fontId="10" fillId="22" borderId="26" xfId="6" applyFont="1" applyFill="1" applyBorder="1" applyAlignment="1">
      <alignment horizontal="right" vertical="center" wrapText="1"/>
    </xf>
    <xf numFmtId="0" fontId="9" fillId="22" borderId="33" xfId="6" applyFont="1" applyFill="1" applyBorder="1" applyAlignment="1">
      <alignment horizontal="right" vertical="center" wrapText="1"/>
    </xf>
    <xf numFmtId="0" fontId="9" fillId="22" borderId="11" xfId="6" applyFont="1" applyFill="1" applyBorder="1" applyAlignment="1">
      <alignment horizontal="right" vertical="center" wrapText="1"/>
    </xf>
    <xf numFmtId="4" fontId="9" fillId="22" borderId="12" xfId="0" applyNumberFormat="1" applyFont="1" applyFill="1" applyBorder="1" applyAlignment="1">
      <alignment vertical="center"/>
    </xf>
    <xf numFmtId="4" fontId="9" fillId="12" borderId="12" xfId="6" applyNumberFormat="1" applyFont="1" applyFill="1" applyBorder="1" applyAlignment="1">
      <alignment vertical="center" wrapText="1"/>
    </xf>
    <xf numFmtId="0" fontId="8" fillId="11" borderId="12" xfId="6" applyFont="1" applyFill="1" applyBorder="1" applyAlignment="1">
      <alignment horizontal="center" vertical="center" wrapText="1"/>
    </xf>
    <xf numFmtId="4" fontId="9" fillId="11" borderId="32" xfId="0" applyNumberFormat="1" applyFont="1" applyFill="1" applyBorder="1" applyAlignment="1">
      <alignment vertical="center"/>
    </xf>
    <xf numFmtId="178" fontId="9" fillId="4" borderId="0" xfId="2" applyNumberFormat="1" applyFont="1" applyFill="1" applyBorder="1" applyAlignment="1" applyProtection="1">
      <alignment vertical="center"/>
    </xf>
    <xf numFmtId="4" fontId="9" fillId="15" borderId="14" xfId="0" applyNumberFormat="1" applyFont="1" applyFill="1" applyBorder="1" applyAlignment="1">
      <alignment vertical="center"/>
    </xf>
    <xf numFmtId="0" fontId="13" fillId="17" borderId="36" xfId="0" applyFont="1" applyFill="1" applyBorder="1" applyAlignment="1">
      <alignment horizontal="center" vertical="center"/>
    </xf>
    <xf numFmtId="171" fontId="9" fillId="4" borderId="0" xfId="0" applyNumberFormat="1" applyFont="1" applyFill="1" applyBorder="1" applyAlignment="1">
      <alignment vertical="center"/>
    </xf>
    <xf numFmtId="0" fontId="10" fillId="12" borderId="26" xfId="6" applyFont="1" applyFill="1" applyBorder="1" applyAlignment="1">
      <alignment vertical="center"/>
    </xf>
    <xf numFmtId="0" fontId="10" fillId="12" borderId="33" xfId="6" applyFont="1" applyFill="1" applyBorder="1" applyAlignment="1">
      <alignment vertical="center"/>
    </xf>
    <xf numFmtId="0" fontId="8" fillId="4" borderId="12" xfId="6" applyFont="1" applyFill="1" applyBorder="1" applyAlignment="1">
      <alignment horizontal="center" vertical="center" wrapText="1"/>
    </xf>
    <xf numFmtId="171" fontId="13" fillId="15" borderId="12" xfId="6" applyNumberFormat="1" applyFont="1" applyFill="1" applyBorder="1" applyAlignment="1">
      <alignment vertical="center" wrapText="1"/>
    </xf>
    <xf numFmtId="0" fontId="13" fillId="8" borderId="12" xfId="6" applyFont="1" applyFill="1" applyBorder="1" applyAlignment="1">
      <alignment horizontal="right" vertical="center" wrapText="1"/>
    </xf>
    <xf numFmtId="0" fontId="9" fillId="12" borderId="26" xfId="6" applyFont="1" applyFill="1" applyBorder="1" applyAlignment="1">
      <alignment vertical="center"/>
    </xf>
    <xf numFmtId="0" fontId="9" fillId="12" borderId="33" xfId="6" applyFont="1" applyFill="1" applyBorder="1" applyAlignment="1">
      <alignment vertical="center"/>
    </xf>
    <xf numFmtId="4" fontId="9" fillId="0" borderId="12" xfId="0" applyNumberFormat="1" applyFont="1" applyBorder="1" applyAlignment="1">
      <alignment horizontal="right" vertical="center"/>
    </xf>
    <xf numFmtId="0" fontId="9" fillId="0" borderId="12" xfId="6" applyFont="1" applyBorder="1" applyAlignment="1">
      <alignment vertical="center" wrapText="1"/>
    </xf>
    <xf numFmtId="0" fontId="9" fillId="0" borderId="25" xfId="6" applyFont="1" applyBorder="1" applyAlignment="1">
      <alignment vertical="center" wrapText="1"/>
    </xf>
    <xf numFmtId="0" fontId="9" fillId="8" borderId="12" xfId="6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/>
    </xf>
    <xf numFmtId="0" fontId="9" fillId="0" borderId="12" xfId="6" applyFont="1" applyBorder="1" applyAlignment="1">
      <alignment horizontal="center" vertical="center" wrapText="1"/>
    </xf>
    <xf numFmtId="0" fontId="13" fillId="20" borderId="14" xfId="6" applyFont="1" applyFill="1" applyBorder="1" applyAlignment="1">
      <alignment vertical="center" wrapText="1"/>
    </xf>
    <xf numFmtId="0" fontId="9" fillId="20" borderId="26" xfId="6" applyFont="1" applyFill="1" applyBorder="1" applyAlignment="1">
      <alignment vertical="center" wrapText="1"/>
    </xf>
    <xf numFmtId="4" fontId="9" fillId="20" borderId="11" xfId="0" applyNumberFormat="1" applyFont="1" applyFill="1" applyBorder="1" applyAlignment="1">
      <alignment vertical="center"/>
    </xf>
    <xf numFmtId="0" fontId="9" fillId="0" borderId="14" xfId="6" applyFont="1" applyBorder="1" applyAlignment="1">
      <alignment vertical="center" wrapText="1"/>
    </xf>
    <xf numFmtId="0" fontId="9" fillId="0" borderId="26" xfId="6" applyFont="1" applyBorder="1" applyAlignment="1">
      <alignment horizontal="left" vertical="center" wrapText="1"/>
    </xf>
    <xf numFmtId="179" fontId="9" fillId="23" borderId="8" xfId="0" applyNumberFormat="1" applyFont="1" applyFill="1" applyBorder="1" applyAlignment="1">
      <alignment vertical="center"/>
    </xf>
    <xf numFmtId="178" fontId="9" fillId="23" borderId="8" xfId="0" applyNumberFormat="1" applyFont="1" applyFill="1" applyBorder="1" applyAlignment="1">
      <alignment vertical="center"/>
    </xf>
    <xf numFmtId="4" fontId="9" fillId="23" borderId="11" xfId="4" applyNumberFormat="1" applyFont="1" applyFill="1" applyBorder="1" applyAlignment="1" applyProtection="1">
      <alignment horizontal="right" vertical="center"/>
    </xf>
    <xf numFmtId="0" fontId="9" fillId="0" borderId="40" xfId="6" applyFont="1" applyBorder="1" applyAlignment="1">
      <alignment vertical="center" wrapText="1"/>
    </xf>
    <xf numFmtId="0" fontId="9" fillId="0" borderId="41" xfId="6" applyFont="1" applyBorder="1" applyAlignment="1">
      <alignment horizontal="left" vertical="center" wrapText="1"/>
    </xf>
    <xf numFmtId="0" fontId="9" fillId="0" borderId="0" xfId="6" applyFont="1" applyBorder="1" applyAlignment="1">
      <alignment horizontal="left" vertical="center" wrapText="1"/>
    </xf>
    <xf numFmtId="0" fontId="9" fillId="0" borderId="40" xfId="6" applyFont="1" applyBorder="1" applyAlignment="1">
      <alignment horizontal="left" vertical="center" wrapText="1"/>
    </xf>
    <xf numFmtId="0" fontId="8" fillId="0" borderId="26" xfId="6" applyFont="1" applyBorder="1" applyAlignment="1">
      <alignment vertical="center" wrapText="1"/>
    </xf>
    <xf numFmtId="0" fontId="9" fillId="0" borderId="33" xfId="0" applyFont="1" applyBorder="1" applyAlignment="1">
      <alignment horizontal="justify" vertical="center"/>
    </xf>
    <xf numFmtId="0" fontId="9" fillId="0" borderId="26" xfId="6" applyFont="1" applyBorder="1" applyAlignment="1">
      <alignment vertical="center"/>
    </xf>
    <xf numFmtId="0" fontId="8" fillId="0" borderId="33" xfId="6" applyFont="1" applyBorder="1" applyAlignment="1">
      <alignment vertical="center"/>
    </xf>
    <xf numFmtId="9" fontId="9" fillId="4" borderId="0" xfId="2" applyFont="1" applyFill="1" applyBorder="1" applyAlignment="1" applyProtection="1">
      <alignment vertical="center"/>
    </xf>
    <xf numFmtId="1" fontId="9" fillId="4" borderId="0" xfId="2" applyNumberFormat="1" applyFont="1" applyFill="1" applyBorder="1" applyAlignment="1" applyProtection="1">
      <alignment vertical="center"/>
    </xf>
    <xf numFmtId="0" fontId="24" fillId="20" borderId="0" xfId="5" applyFont="1" applyFill="1" applyBorder="1" applyAlignment="1" applyProtection="1">
      <alignment vertical="center"/>
    </xf>
    <xf numFmtId="182" fontId="9" fillId="4" borderId="0" xfId="0" applyNumberFormat="1" applyFont="1" applyFill="1" applyBorder="1" applyAlignment="1">
      <alignment vertical="center"/>
    </xf>
    <xf numFmtId="10" fontId="9" fillId="4" borderId="0" xfId="2" applyNumberFormat="1" applyFont="1" applyFill="1" applyBorder="1" applyAlignment="1" applyProtection="1">
      <alignment vertical="center"/>
    </xf>
    <xf numFmtId="0" fontId="9" fillId="6" borderId="0" xfId="0" applyFont="1" applyFill="1" applyBorder="1" applyAlignment="1">
      <alignment vertical="center"/>
    </xf>
    <xf numFmtId="178" fontId="10" fillId="4" borderId="0" xfId="0" applyNumberFormat="1" applyFont="1" applyFill="1" applyBorder="1" applyAlignment="1">
      <alignment vertical="center"/>
    </xf>
    <xf numFmtId="10" fontId="9" fillId="4" borderId="0" xfId="0" applyNumberFormat="1" applyFont="1" applyFill="1" applyBorder="1" applyAlignment="1">
      <alignment vertical="center"/>
    </xf>
    <xf numFmtId="0" fontId="8" fillId="0" borderId="12" xfId="6" applyFont="1" applyBorder="1" applyAlignment="1">
      <alignment vertical="center"/>
    </xf>
    <xf numFmtId="0" fontId="8" fillId="0" borderId="41" xfId="6" applyFont="1" applyBorder="1" applyAlignment="1">
      <alignment vertical="center" wrapText="1"/>
    </xf>
    <xf numFmtId="0" fontId="9" fillId="0" borderId="42" xfId="0" applyFont="1" applyBorder="1" applyAlignment="1">
      <alignment horizontal="justify" vertical="center"/>
    </xf>
    <xf numFmtId="171" fontId="9" fillId="0" borderId="14" xfId="2" applyNumberFormat="1" applyFont="1" applyBorder="1" applyAlignment="1" applyProtection="1">
      <alignment vertical="center"/>
    </xf>
    <xf numFmtId="4" fontId="9" fillId="0" borderId="14" xfId="0" applyNumberFormat="1" applyFont="1" applyBorder="1" applyAlignment="1">
      <alignment vertical="center"/>
    </xf>
    <xf numFmtId="0" fontId="9" fillId="24" borderId="12" xfId="0" applyFont="1" applyFill="1" applyBorder="1" applyAlignment="1">
      <alignment vertical="center"/>
    </xf>
    <xf numFmtId="171" fontId="9" fillId="24" borderId="12" xfId="0" applyNumberFormat="1" applyFont="1" applyFill="1" applyBorder="1" applyAlignment="1">
      <alignment vertical="center"/>
    </xf>
    <xf numFmtId="4" fontId="9" fillId="24" borderId="12" xfId="0" applyNumberFormat="1" applyFont="1" applyFill="1" applyBorder="1" applyAlignment="1">
      <alignment vertical="center"/>
    </xf>
    <xf numFmtId="4" fontId="9" fillId="15" borderId="25" xfId="0" applyNumberFormat="1" applyFont="1" applyFill="1" applyBorder="1" applyAlignment="1">
      <alignment vertical="center"/>
    </xf>
    <xf numFmtId="4" fontId="9" fillId="15" borderId="12" xfId="6" applyNumberFormat="1" applyFont="1" applyFill="1" applyBorder="1" applyAlignment="1">
      <alignment horizontal="center" vertical="center" wrapText="1"/>
    </xf>
    <xf numFmtId="0" fontId="9" fillId="0" borderId="26" xfId="6" applyFont="1" applyBorder="1" applyAlignment="1">
      <alignment vertical="center" wrapText="1"/>
    </xf>
    <xf numFmtId="0" fontId="9" fillId="0" borderId="33" xfId="6" applyFont="1" applyBorder="1" applyAlignment="1">
      <alignment vertical="center" wrapText="1"/>
    </xf>
    <xf numFmtId="0" fontId="9" fillId="0" borderId="11" xfId="6" applyFont="1" applyBorder="1" applyAlignment="1">
      <alignment vertical="center" wrapText="1"/>
    </xf>
    <xf numFmtId="171" fontId="9" fillId="15" borderId="12" xfId="2" applyNumberFormat="1" applyFont="1" applyFill="1" applyBorder="1" applyAlignment="1" applyProtection="1">
      <alignment vertical="center"/>
    </xf>
    <xf numFmtId="0" fontId="9" fillId="0" borderId="14" xfId="6" applyFont="1" applyBorder="1" applyAlignment="1">
      <alignment horizontal="center" vertical="center" wrapText="1"/>
    </xf>
    <xf numFmtId="4" fontId="9" fillId="23" borderId="19" xfId="0" applyNumberFormat="1" applyFont="1" applyFill="1" applyBorder="1" applyAlignment="1">
      <alignment vertical="center"/>
    </xf>
    <xf numFmtId="167" fontId="9" fillId="11" borderId="0" xfId="1" applyFont="1" applyFill="1" applyBorder="1" applyAlignment="1" applyProtection="1">
      <alignment vertical="center"/>
    </xf>
    <xf numFmtId="0" fontId="8" fillId="4" borderId="0" xfId="0" applyFont="1" applyFill="1" applyBorder="1" applyAlignment="1">
      <alignment horizontal="justify" vertical="center"/>
    </xf>
    <xf numFmtId="168" fontId="9" fillId="4" borderId="0" xfId="4" applyFont="1" applyFill="1" applyBorder="1" applyAlignment="1" applyProtection="1">
      <alignment vertical="center"/>
    </xf>
    <xf numFmtId="168" fontId="9" fillId="4" borderId="0" xfId="0" applyNumberFormat="1" applyFont="1" applyFill="1" applyBorder="1" applyAlignment="1">
      <alignment vertical="center"/>
    </xf>
    <xf numFmtId="168" fontId="10" fillId="4" borderId="0" xfId="0" applyNumberFormat="1" applyFont="1" applyFill="1" applyBorder="1" applyAlignment="1">
      <alignment vertical="center"/>
    </xf>
    <xf numFmtId="9" fontId="10" fillId="4" borderId="0" xfId="2" applyFont="1" applyFill="1" applyBorder="1" applyAlignment="1" applyProtection="1">
      <alignment vertical="center"/>
    </xf>
    <xf numFmtId="0" fontId="13" fillId="13" borderId="26" xfId="6" applyFont="1" applyFill="1" applyBorder="1" applyAlignment="1">
      <alignment horizontal="center" vertical="center"/>
    </xf>
    <xf numFmtId="0" fontId="13" fillId="13" borderId="33" xfId="6" applyFont="1" applyFill="1" applyBorder="1" applyAlignment="1">
      <alignment horizontal="center" vertical="center"/>
    </xf>
    <xf numFmtId="0" fontId="13" fillId="13" borderId="11" xfId="6" applyFont="1" applyFill="1" applyBorder="1" applyAlignment="1">
      <alignment horizontal="center" vertical="center"/>
    </xf>
    <xf numFmtId="4" fontId="9" fillId="4" borderId="11" xfId="3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173" fontId="27" fillId="0" borderId="0" xfId="0" applyNumberFormat="1" applyFont="1" applyAlignment="1">
      <alignment horizontal="left"/>
    </xf>
    <xf numFmtId="0" fontId="27" fillId="0" borderId="0" xfId="0" applyFont="1"/>
    <xf numFmtId="0" fontId="28" fillId="19" borderId="12" xfId="6" applyFont="1" applyFill="1" applyBorder="1" applyAlignment="1" applyProtection="1">
      <alignment horizontal="center" vertical="center" wrapText="1"/>
    </xf>
    <xf numFmtId="0" fontId="27" fillId="0" borderId="12" xfId="6" applyFont="1" applyBorder="1" applyAlignment="1">
      <alignment horizontal="left" vertical="center"/>
    </xf>
    <xf numFmtId="0" fontId="27" fillId="0" borderId="12" xfId="6" applyFont="1" applyBorder="1" applyAlignment="1" applyProtection="1">
      <alignment horizontal="center" vertical="center"/>
    </xf>
    <xf numFmtId="0" fontId="27" fillId="0" borderId="12" xfId="0" applyFont="1" applyBorder="1" applyAlignment="1">
      <alignment horizontal="left" vertical="center" wrapText="1"/>
    </xf>
    <xf numFmtId="0" fontId="28" fillId="6" borderId="12" xfId="0" applyFont="1" applyFill="1" applyBorder="1" applyAlignment="1">
      <alignment horizontal="left" vertical="center" wrapText="1"/>
    </xf>
    <xf numFmtId="170" fontId="30" fillId="6" borderId="12" xfId="4" applyNumberFormat="1" applyFont="1" applyFill="1" applyBorder="1" applyAlignment="1" applyProtection="1">
      <alignment horizontal="center" vertical="center" wrapText="1"/>
    </xf>
    <xf numFmtId="170" fontId="27" fillId="6" borderId="12" xfId="6" applyNumberFormat="1" applyFont="1" applyFill="1" applyBorder="1" applyAlignment="1" applyProtection="1">
      <alignment horizontal="center" vertical="center"/>
    </xf>
    <xf numFmtId="165" fontId="27" fillId="0" borderId="12" xfId="4" applyNumberFormat="1" applyFont="1" applyBorder="1" applyAlignment="1" applyProtection="1">
      <alignment horizontal="center" vertical="center"/>
    </xf>
    <xf numFmtId="0" fontId="27" fillId="6" borderId="12" xfId="0" applyFont="1" applyFill="1" applyBorder="1" applyAlignment="1">
      <alignment horizontal="justify" vertical="center" wrapText="1"/>
    </xf>
    <xf numFmtId="0" fontId="27" fillId="4" borderId="12" xfId="6" applyFont="1" applyFill="1" applyBorder="1" applyAlignment="1" applyProtection="1">
      <alignment horizontal="center" vertical="center"/>
    </xf>
    <xf numFmtId="165" fontId="27" fillId="0" borderId="25" xfId="4" applyNumberFormat="1" applyFont="1" applyBorder="1" applyAlignment="1" applyProtection="1">
      <alignment horizontal="center" vertical="center"/>
    </xf>
    <xf numFmtId="170" fontId="28" fillId="6" borderId="12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70" fontId="28" fillId="6" borderId="25" xfId="0" applyNumberFormat="1" applyFont="1" applyFill="1" applyBorder="1" applyAlignment="1">
      <alignment horizontal="center"/>
    </xf>
    <xf numFmtId="170" fontId="28" fillId="6" borderId="12" xfId="0" applyNumberFormat="1" applyFont="1" applyFill="1" applyBorder="1" applyAlignment="1">
      <alignment horizontal="center" vertical="center"/>
    </xf>
    <xf numFmtId="170" fontId="27" fillId="0" borderId="0" xfId="0" applyNumberFormat="1" applyFont="1" applyBorder="1" applyAlignment="1">
      <alignment horizontal="left"/>
    </xf>
    <xf numFmtId="173" fontId="27" fillId="0" borderId="0" xfId="0" applyNumberFormat="1" applyFont="1" applyBorder="1" applyAlignment="1">
      <alignment horizontal="left"/>
    </xf>
    <xf numFmtId="0" fontId="27" fillId="0" borderId="12" xfId="6" applyFont="1" applyBorder="1" applyAlignment="1">
      <alignment horizontal="center" vertical="center"/>
    </xf>
    <xf numFmtId="0" fontId="28" fillId="6" borderId="12" xfId="0" applyFont="1" applyFill="1" applyBorder="1" applyAlignment="1">
      <alignment horizontal="justify" vertical="center" wrapText="1"/>
    </xf>
    <xf numFmtId="170" fontId="27" fillId="6" borderId="12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7" fillId="6" borderId="27" xfId="0" applyFont="1" applyFill="1" applyBorder="1" applyAlignment="1">
      <alignment horizontal="left"/>
    </xf>
    <xf numFmtId="0" fontId="27" fillId="6" borderId="47" xfId="0" applyFont="1" applyFill="1" applyBorder="1" applyAlignment="1">
      <alignment horizontal="left"/>
    </xf>
    <xf numFmtId="0" fontId="27" fillId="6" borderId="28" xfId="0" applyFont="1" applyFill="1" applyBorder="1" applyAlignment="1">
      <alignment horizontal="left"/>
    </xf>
    <xf numFmtId="0" fontId="27" fillId="6" borderId="29" xfId="0" applyFont="1" applyFill="1" applyBorder="1" applyAlignment="1">
      <alignment horizontal="left"/>
    </xf>
    <xf numFmtId="0" fontId="27" fillId="6" borderId="0" xfId="0" applyFont="1" applyFill="1" applyBorder="1" applyAlignment="1">
      <alignment horizontal="left"/>
    </xf>
    <xf numFmtId="0" fontId="27" fillId="6" borderId="30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7" fillId="6" borderId="17" xfId="0" applyFont="1" applyFill="1" applyBorder="1" applyAlignment="1">
      <alignment horizontal="left"/>
    </xf>
    <xf numFmtId="0" fontId="27" fillId="6" borderId="31" xfId="0" applyFont="1" applyFill="1" applyBorder="1" applyAlignment="1">
      <alignment horizontal="left"/>
    </xf>
    <xf numFmtId="165" fontId="27" fillId="25" borderId="25" xfId="4" applyNumberFormat="1" applyFont="1" applyFill="1" applyBorder="1" applyAlignment="1" applyProtection="1">
      <alignment horizontal="center" vertical="center"/>
    </xf>
    <xf numFmtId="183" fontId="27" fillId="0" borderId="48" xfId="0" applyNumberFormat="1" applyFont="1" applyBorder="1" applyAlignment="1">
      <alignment horizontal="center" vertical="center"/>
    </xf>
    <xf numFmtId="170" fontId="27" fillId="0" borderId="0" xfId="0" applyNumberFormat="1" applyFont="1" applyAlignment="1">
      <alignment horizontal="center"/>
    </xf>
    <xf numFmtId="165" fontId="27" fillId="0" borderId="0" xfId="4" applyNumberFormat="1" applyFont="1" applyBorder="1" applyAlignment="1" applyProtection="1">
      <alignment horizontal="center" vertical="center"/>
    </xf>
    <xf numFmtId="165" fontId="27" fillId="0" borderId="0" xfId="4" applyNumberFormat="1" applyFont="1" applyBorder="1" applyAlignment="1" applyProtection="1">
      <alignment horizontal="left" vertical="center"/>
    </xf>
    <xf numFmtId="170" fontId="27" fillId="0" borderId="0" xfId="0" applyNumberFormat="1" applyFont="1" applyAlignment="1">
      <alignment horizontal="left"/>
    </xf>
    <xf numFmtId="0" fontId="27" fillId="0" borderId="48" xfId="0" applyFont="1" applyBorder="1"/>
    <xf numFmtId="165" fontId="27" fillId="0" borderId="48" xfId="4" applyNumberFormat="1" applyFont="1" applyBorder="1" applyAlignment="1" applyProtection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7" fillId="0" borderId="0" xfId="0" applyFont="1" applyBorder="1" applyAlignment="1">
      <alignment horizontal="left"/>
    </xf>
    <xf numFmtId="0" fontId="28" fillId="19" borderId="14" xfId="6" applyFont="1" applyFill="1" applyBorder="1" applyAlignment="1" applyProtection="1">
      <alignment horizontal="center" vertical="center" wrapText="1"/>
    </xf>
    <xf numFmtId="0" fontId="28" fillId="19" borderId="25" xfId="6" applyFont="1" applyFill="1" applyBorder="1" applyAlignment="1" applyProtection="1">
      <alignment horizontal="center" vertical="center" wrapText="1"/>
    </xf>
    <xf numFmtId="0" fontId="29" fillId="19" borderId="14" xfId="0" applyFont="1" applyFill="1" applyBorder="1" applyAlignment="1">
      <alignment horizontal="center" vertical="center" wrapText="1"/>
    </xf>
    <xf numFmtId="170" fontId="29" fillId="19" borderId="14" xfId="0" applyNumberFormat="1" applyFont="1" applyFill="1" applyBorder="1" applyAlignment="1">
      <alignment horizontal="center" vertical="center" wrapText="1"/>
    </xf>
    <xf numFmtId="170" fontId="29" fillId="19" borderId="25" xfId="4" applyNumberFormat="1" applyFont="1" applyFill="1" applyBorder="1" applyAlignment="1" applyProtection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4" borderId="42" xfId="0" applyFont="1" applyFill="1" applyBorder="1" applyAlignment="1">
      <alignment horizontal="center" vertical="center" wrapText="1"/>
    </xf>
    <xf numFmtId="4" fontId="28" fillId="6" borderId="12" xfId="0" applyNumberFormat="1" applyFont="1" applyFill="1" applyBorder="1" applyAlignment="1">
      <alignment horizontal="center"/>
    </xf>
    <xf numFmtId="0" fontId="29" fillId="0" borderId="0" xfId="6" applyFont="1" applyBorder="1" applyAlignment="1" applyProtection="1">
      <alignment horizontal="left" vertical="center"/>
    </xf>
    <xf numFmtId="0" fontId="33" fillId="0" borderId="0" xfId="6" applyFont="1" applyBorder="1" applyAlignment="1" applyProtection="1">
      <alignment horizontal="left" vertical="center"/>
    </xf>
    <xf numFmtId="0" fontId="33" fillId="0" borderId="0" xfId="6" applyFont="1" applyBorder="1" applyAlignment="1" applyProtection="1">
      <alignment horizontal="left"/>
    </xf>
    <xf numFmtId="0" fontId="27" fillId="4" borderId="12" xfId="6" applyFont="1" applyFill="1" applyBorder="1" applyAlignment="1">
      <alignment horizontal="left" vertical="center"/>
    </xf>
    <xf numFmtId="0" fontId="27" fillId="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4" fontId="28" fillId="0" borderId="0" xfId="0" applyNumberFormat="1" applyFont="1" applyBorder="1" applyAlignment="1">
      <alignment horizontal="left"/>
    </xf>
    <xf numFmtId="0" fontId="27" fillId="4" borderId="12" xfId="0" applyFont="1" applyFill="1" applyBorder="1" applyAlignment="1">
      <alignment horizontal="center" vertical="center"/>
    </xf>
    <xf numFmtId="0" fontId="30" fillId="4" borderId="12" xfId="4" applyNumberFormat="1" applyFont="1" applyFill="1" applyBorder="1" applyAlignment="1" applyProtection="1">
      <alignment horizontal="center" vertical="center" wrapText="1"/>
    </xf>
    <xf numFmtId="170" fontId="30" fillId="4" borderId="12" xfId="4" applyNumberFormat="1" applyFont="1" applyFill="1" applyBorder="1" applyAlignment="1" applyProtection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30" fillId="4" borderId="12" xfId="6" applyFont="1" applyFill="1" applyBorder="1" applyAlignment="1">
      <alignment horizontal="center" vertical="center"/>
    </xf>
    <xf numFmtId="0" fontId="30" fillId="0" borderId="12" xfId="6" applyFont="1" applyBorder="1" applyAlignment="1">
      <alignment horizontal="left" vertical="center"/>
    </xf>
    <xf numFmtId="0" fontId="27" fillId="6" borderId="12" xfId="6" applyFont="1" applyFill="1" applyBorder="1" applyAlignment="1">
      <alignment horizontal="center" vertical="center"/>
    </xf>
    <xf numFmtId="0" fontId="28" fillId="6" borderId="49" xfId="0" applyFont="1" applyFill="1" applyBorder="1" applyAlignment="1">
      <alignment horizontal="left"/>
    </xf>
    <xf numFmtId="0" fontId="27" fillId="6" borderId="50" xfId="0" applyFont="1" applyFill="1" applyBorder="1" applyAlignment="1">
      <alignment horizontal="left"/>
    </xf>
    <xf numFmtId="0" fontId="27" fillId="6" borderId="51" xfId="0" applyFont="1" applyFill="1" applyBorder="1" applyAlignment="1">
      <alignment horizontal="left"/>
    </xf>
    <xf numFmtId="0" fontId="27" fillId="6" borderId="52" xfId="0" applyFont="1" applyFill="1" applyBorder="1" applyAlignment="1">
      <alignment horizontal="left"/>
    </xf>
    <xf numFmtId="0" fontId="27" fillId="6" borderId="53" xfId="0" applyFont="1" applyFill="1" applyBorder="1" applyAlignment="1">
      <alignment horizontal="left"/>
    </xf>
    <xf numFmtId="165" fontId="28" fillId="26" borderId="12" xfId="4" applyNumberFormat="1" applyFont="1" applyFill="1" applyBorder="1" applyAlignment="1" applyProtection="1">
      <alignment horizontal="center" vertical="center" wrapText="1"/>
    </xf>
    <xf numFmtId="165" fontId="28" fillId="27" borderId="48" xfId="4" applyNumberFormat="1" applyFont="1" applyFill="1" applyBorder="1" applyAlignment="1" applyProtection="1">
      <alignment horizontal="center" vertical="center" wrapText="1"/>
    </xf>
    <xf numFmtId="0" fontId="27" fillId="0" borderId="12" xfId="0" applyFont="1" applyBorder="1"/>
    <xf numFmtId="0" fontId="27" fillId="4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7" fillId="6" borderId="54" xfId="0" applyFont="1" applyFill="1" applyBorder="1" applyAlignment="1">
      <alignment horizontal="left"/>
    </xf>
    <xf numFmtId="0" fontId="27" fillId="6" borderId="55" xfId="0" applyFont="1" applyFill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27" fillId="6" borderId="56" xfId="0" applyFont="1" applyFill="1" applyBorder="1" applyAlignment="1">
      <alignment horizontal="left"/>
    </xf>
    <xf numFmtId="170" fontId="29" fillId="0" borderId="0" xfId="4" applyNumberFormat="1" applyFont="1" applyBorder="1" applyAlignment="1" applyProtection="1">
      <alignment horizontal="left" vertical="center" wrapText="1"/>
    </xf>
    <xf numFmtId="0" fontId="30" fillId="0" borderId="0" xfId="4" applyNumberFormat="1" applyFont="1" applyBorder="1" applyAlignment="1" applyProtection="1">
      <alignment horizontal="left" vertical="center" wrapText="1"/>
    </xf>
    <xf numFmtId="0" fontId="31" fillId="0" borderId="0" xfId="0" applyFont="1" applyAlignment="1">
      <alignment horizontal="left"/>
    </xf>
    <xf numFmtId="0" fontId="28" fillId="0" borderId="0" xfId="6" applyFont="1" applyBorder="1" applyAlignment="1" applyProtection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170" fontId="29" fillId="0" borderId="0" xfId="0" applyNumberFormat="1" applyFont="1" applyBorder="1" applyAlignment="1">
      <alignment horizontal="left" vertical="center" wrapText="1"/>
    </xf>
    <xf numFmtId="0" fontId="27" fillId="0" borderId="0" xfId="6" applyFont="1" applyBorder="1" applyAlignment="1">
      <alignment horizontal="left" vertical="center"/>
    </xf>
    <xf numFmtId="170" fontId="28" fillId="0" borderId="0" xfId="0" applyNumberFormat="1" applyFont="1" applyBorder="1" applyAlignment="1">
      <alignment horizontal="left"/>
    </xf>
    <xf numFmtId="165" fontId="28" fillId="0" borderId="0" xfId="4" applyNumberFormat="1" applyFont="1" applyBorder="1" applyAlignment="1" applyProtection="1">
      <alignment horizontal="left" vertical="center" wrapText="1"/>
    </xf>
    <xf numFmtId="0" fontId="38" fillId="0" borderId="0" xfId="0" applyFont="1" applyBorder="1"/>
    <xf numFmtId="0" fontId="2" fillId="0" borderId="0" xfId="0" applyFont="1" applyBorder="1"/>
    <xf numFmtId="0" fontId="35" fillId="0" borderId="0" xfId="0" applyFont="1" applyAlignment="1">
      <alignment horizontal="left"/>
    </xf>
    <xf numFmtId="0" fontId="38" fillId="23" borderId="8" xfId="0" applyFont="1" applyFill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168" fontId="2" fillId="0" borderId="61" xfId="4" applyFont="1" applyBorder="1" applyAlignment="1" applyProtection="1">
      <alignment vertical="center"/>
    </xf>
    <xf numFmtId="168" fontId="2" fillId="0" borderId="39" xfId="4" applyFont="1" applyBorder="1" applyAlignment="1" applyProtection="1">
      <alignment vertical="center"/>
    </xf>
    <xf numFmtId="0" fontId="2" fillId="0" borderId="62" xfId="0" applyFont="1" applyBorder="1" applyAlignment="1">
      <alignment vertical="center"/>
    </xf>
    <xf numFmtId="168" fontId="2" fillId="0" borderId="33" xfId="4" applyFont="1" applyBorder="1" applyAlignment="1" applyProtection="1">
      <alignment vertical="center"/>
    </xf>
    <xf numFmtId="168" fontId="2" fillId="0" borderId="62" xfId="4" applyFont="1" applyBorder="1" applyAlignment="1" applyProtection="1">
      <alignment vertical="center"/>
    </xf>
    <xf numFmtId="0" fontId="2" fillId="0" borderId="63" xfId="0" applyFont="1" applyBorder="1" applyAlignment="1">
      <alignment vertical="center"/>
    </xf>
    <xf numFmtId="168" fontId="2" fillId="0" borderId="42" xfId="4" applyFont="1" applyBorder="1" applyAlignment="1" applyProtection="1">
      <alignment vertical="center"/>
    </xf>
    <xf numFmtId="168" fontId="2" fillId="0" borderId="63" xfId="4" applyFont="1" applyBorder="1" applyAlignment="1" applyProtection="1">
      <alignment vertical="center"/>
    </xf>
    <xf numFmtId="168" fontId="38" fillId="21" borderId="8" xfId="0" applyNumberFormat="1" applyFont="1" applyFill="1" applyBorder="1"/>
    <xf numFmtId="0" fontId="36" fillId="0" borderId="0" xfId="0" applyFont="1"/>
    <xf numFmtId="0" fontId="39" fillId="0" borderId="0" xfId="0" applyFont="1" applyAlignment="1">
      <alignment horizontal="left"/>
    </xf>
    <xf numFmtId="0" fontId="38" fillId="23" borderId="28" xfId="0" applyFont="1" applyFill="1" applyBorder="1" applyAlignment="1">
      <alignment horizontal="center" vertical="center"/>
    </xf>
    <xf numFmtId="0" fontId="38" fillId="21" borderId="8" xfId="0" applyFont="1" applyFill="1" applyBorder="1" applyAlignment="1">
      <alignment horizontal="right"/>
    </xf>
    <xf numFmtId="0" fontId="37" fillId="0" borderId="0" xfId="0" applyFont="1" applyBorder="1" applyAlignment="1">
      <alignment horizontal="justify" vertical="top" wrapText="1"/>
    </xf>
    <xf numFmtId="0" fontId="38" fillId="23" borderId="8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/>
    </xf>
    <xf numFmtId="0" fontId="28" fillId="2" borderId="46" xfId="0" applyFont="1" applyFill="1" applyBorder="1" applyAlignment="1">
      <alignment horizontal="left"/>
    </xf>
    <xf numFmtId="0" fontId="28" fillId="2" borderId="2" xfId="0" applyFont="1" applyFill="1" applyBorder="1" applyAlignment="1">
      <alignment horizontal="left"/>
    </xf>
    <xf numFmtId="0" fontId="28" fillId="6" borderId="12" xfId="0" applyFont="1" applyFill="1" applyBorder="1" applyAlignment="1">
      <alignment horizontal="left"/>
    </xf>
    <xf numFmtId="0" fontId="28" fillId="6" borderId="25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left"/>
    </xf>
    <xf numFmtId="0" fontId="28" fillId="2" borderId="12" xfId="0" applyFont="1" applyFill="1" applyBorder="1" applyAlignment="1">
      <alignment horizontal="center" vertical="center"/>
    </xf>
    <xf numFmtId="0" fontId="29" fillId="2" borderId="26" xfId="6" applyFont="1" applyFill="1" applyBorder="1" applyAlignment="1" applyProtection="1">
      <alignment horizontal="left" vertical="center"/>
    </xf>
    <xf numFmtId="0" fontId="28" fillId="6" borderId="12" xfId="0" applyFont="1" applyFill="1" applyBorder="1" applyAlignment="1">
      <alignment horizontal="left" vertical="center"/>
    </xf>
    <xf numFmtId="0" fontId="27" fillId="6" borderId="12" xfId="0" applyFont="1" applyFill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9" fillId="0" borderId="12" xfId="8" applyFont="1" applyBorder="1" applyAlignment="1">
      <alignment horizontal="right" vertical="center" wrapText="1"/>
    </xf>
    <xf numFmtId="0" fontId="8" fillId="8" borderId="12" xfId="8" applyFont="1" applyFill="1" applyBorder="1" applyAlignment="1">
      <alignment horizontal="center" vertical="center" wrapText="1"/>
    </xf>
    <xf numFmtId="172" fontId="8" fillId="8" borderId="12" xfId="8" applyNumberFormat="1" applyFont="1" applyFill="1" applyBorder="1" applyAlignment="1">
      <alignment horizontal="center" vertical="center" wrapText="1"/>
    </xf>
    <xf numFmtId="0" fontId="9" fillId="0" borderId="11" xfId="8" applyFont="1" applyBorder="1" applyAlignment="1">
      <alignment horizontal="center" vertical="center" wrapText="1"/>
    </xf>
    <xf numFmtId="0" fontId="13" fillId="9" borderId="12" xfId="8" applyFont="1" applyFill="1" applyBorder="1" applyAlignment="1">
      <alignment horizontal="center" vertical="center"/>
    </xf>
    <xf numFmtId="172" fontId="8" fillId="4" borderId="12" xfId="0" applyNumberFormat="1" applyFont="1" applyFill="1" applyBorder="1" applyAlignment="1">
      <alignment horizontal="center" vertical="center"/>
    </xf>
    <xf numFmtId="0" fontId="8" fillId="4" borderId="12" xfId="8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2" xfId="3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3" fillId="9" borderId="14" xfId="8" applyFont="1" applyFill="1" applyBorder="1" applyAlignment="1">
      <alignment horizontal="center" vertical="center"/>
    </xf>
    <xf numFmtId="0" fontId="13" fillId="9" borderId="25" xfId="8" applyFont="1" applyFill="1" applyBorder="1" applyAlignment="1">
      <alignment horizontal="center" vertical="center"/>
    </xf>
    <xf numFmtId="0" fontId="10" fillId="12" borderId="12" xfId="6" applyFont="1" applyFill="1" applyBorder="1" applyAlignment="1">
      <alignment horizontal="center" vertical="center" wrapText="1"/>
    </xf>
    <xf numFmtId="0" fontId="8" fillId="0" borderId="12" xfId="3" applyFont="1" applyBorder="1" applyAlignment="1">
      <alignment horizontal="left" vertical="center" wrapText="1"/>
    </xf>
    <xf numFmtId="0" fontId="8" fillId="4" borderId="12" xfId="3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175" fontId="8" fillId="4" borderId="26" xfId="0" applyNumberFormat="1" applyFont="1" applyFill="1" applyBorder="1" applyAlignment="1">
      <alignment horizontal="center" vertical="center"/>
    </xf>
    <xf numFmtId="0" fontId="13" fillId="13" borderId="12" xfId="6" applyFont="1" applyFill="1" applyBorder="1" applyAlignment="1">
      <alignment horizontal="center" vertical="center"/>
    </xf>
    <xf numFmtId="0" fontId="9" fillId="12" borderId="12" xfId="6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/>
    </xf>
    <xf numFmtId="171" fontId="9" fillId="0" borderId="12" xfId="2" applyNumberFormat="1" applyFont="1" applyBorder="1" applyAlignment="1" applyProtection="1">
      <alignment horizontal="justify" vertical="center"/>
    </xf>
    <xf numFmtId="171" fontId="9" fillId="14" borderId="12" xfId="2" applyNumberFormat="1" applyFont="1" applyFill="1" applyBorder="1" applyAlignment="1" applyProtection="1">
      <alignment horizontal="right" vertical="center"/>
    </xf>
    <xf numFmtId="0" fontId="10" fillId="15" borderId="12" xfId="6" applyFont="1" applyFill="1" applyBorder="1" applyAlignment="1">
      <alignment horizontal="right" vertical="center" wrapText="1"/>
    </xf>
    <xf numFmtId="0" fontId="9" fillId="6" borderId="11" xfId="6" applyFont="1" applyFill="1" applyBorder="1" applyAlignment="1">
      <alignment horizontal="left" vertical="center"/>
    </xf>
    <xf numFmtId="0" fontId="9" fillId="16" borderId="12" xfId="6" applyFont="1" applyFill="1" applyBorder="1" applyAlignment="1">
      <alignment horizontal="right" vertical="center"/>
    </xf>
    <xf numFmtId="0" fontId="10" fillId="15" borderId="34" xfId="6" applyFont="1" applyFill="1" applyBorder="1" applyAlignment="1">
      <alignment horizontal="right" vertical="center" wrapText="1"/>
    </xf>
    <xf numFmtId="0" fontId="9" fillId="6" borderId="38" xfId="6" applyFont="1" applyFill="1" applyBorder="1" applyAlignment="1">
      <alignment horizontal="justify" vertical="center"/>
    </xf>
    <xf numFmtId="0" fontId="9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14" fillId="10" borderId="8" xfId="0" applyFont="1" applyFill="1" applyBorder="1" applyAlignment="1">
      <alignment horizontal="center" vertical="center"/>
    </xf>
    <xf numFmtId="0" fontId="14" fillId="10" borderId="39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9" fillId="15" borderId="12" xfId="6" applyFont="1" applyFill="1" applyBorder="1" applyAlignment="1">
      <alignment horizontal="right" vertical="center" wrapText="1"/>
    </xf>
    <xf numFmtId="0" fontId="9" fillId="0" borderId="12" xfId="6" applyFont="1" applyBorder="1" applyAlignment="1">
      <alignment horizontal="left" vertical="center" wrapText="1"/>
    </xf>
    <xf numFmtId="0" fontId="9" fillId="21" borderId="33" xfId="6" applyFont="1" applyFill="1" applyBorder="1" applyAlignment="1">
      <alignment horizontal="center" vertical="center"/>
    </xf>
    <xf numFmtId="0" fontId="9" fillId="16" borderId="12" xfId="6" applyFont="1" applyFill="1" applyBorder="1" applyAlignment="1">
      <alignment horizontal="center" vertical="center" wrapText="1"/>
    </xf>
    <xf numFmtId="0" fontId="8" fillId="0" borderId="12" xfId="6" applyFont="1" applyBorder="1" applyAlignment="1">
      <alignment horizontal="left" vertical="center" wrapText="1"/>
    </xf>
    <xf numFmtId="0" fontId="24" fillId="0" borderId="14" xfId="5" applyFont="1" applyBorder="1" applyAlignment="1" applyProtection="1">
      <alignment horizontal="left"/>
    </xf>
    <xf numFmtId="0" fontId="24" fillId="0" borderId="12" xfId="5" applyFont="1" applyBorder="1" applyAlignment="1" applyProtection="1">
      <alignment horizontal="left"/>
    </xf>
    <xf numFmtId="0" fontId="9" fillId="15" borderId="14" xfId="6" applyFont="1" applyFill="1" applyBorder="1" applyAlignment="1">
      <alignment horizontal="right" vertical="center" wrapText="1"/>
    </xf>
    <xf numFmtId="0" fontId="9" fillId="6" borderId="12" xfId="6" applyFont="1" applyFill="1" applyBorder="1" applyAlignment="1">
      <alignment horizontal="left" vertical="center"/>
    </xf>
    <xf numFmtId="0" fontId="25" fillId="4" borderId="12" xfId="0" applyFont="1" applyFill="1" applyBorder="1" applyAlignment="1">
      <alignment horizontal="left" vertical="center" wrapText="1"/>
    </xf>
    <xf numFmtId="0" fontId="9" fillId="6" borderId="12" xfId="6" applyFont="1" applyFill="1" applyBorder="1" applyAlignment="1">
      <alignment horizontal="left" vertical="center" wrapText="1"/>
    </xf>
    <xf numFmtId="0" fontId="9" fillId="0" borderId="12" xfId="6" applyFont="1" applyBorder="1" applyAlignment="1">
      <alignment horizontal="justify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171" fontId="9" fillId="0" borderId="12" xfId="2" applyNumberFormat="1" applyFont="1" applyBorder="1" applyAlignment="1" applyProtection="1">
      <alignment horizontal="right" vertical="center"/>
    </xf>
    <xf numFmtId="171" fontId="9" fillId="0" borderId="14" xfId="2" applyNumberFormat="1" applyFont="1" applyBorder="1" applyAlignment="1" applyProtection="1">
      <alignment horizontal="right" vertical="center"/>
    </xf>
    <xf numFmtId="0" fontId="9" fillId="23" borderId="8" xfId="0" applyFont="1" applyFill="1" applyBorder="1" applyAlignment="1">
      <alignment horizontal="center" vertical="center"/>
    </xf>
    <xf numFmtId="0" fontId="9" fillId="15" borderId="25" xfId="6" applyFont="1" applyFill="1" applyBorder="1" applyAlignment="1">
      <alignment horizontal="right" vertical="center" wrapText="1"/>
    </xf>
    <xf numFmtId="0" fontId="10" fillId="15" borderId="12" xfId="6" applyFont="1" applyFill="1" applyBorder="1" applyAlignment="1">
      <alignment horizontal="center" vertical="center" wrapText="1"/>
    </xf>
    <xf numFmtId="0" fontId="9" fillId="0" borderId="14" xfId="6" applyFont="1" applyBorder="1" applyAlignment="1">
      <alignment horizontal="left" vertical="center" wrapText="1"/>
    </xf>
    <xf numFmtId="0" fontId="10" fillId="15" borderId="43" xfId="6" applyFont="1" applyFill="1" applyBorder="1" applyAlignment="1">
      <alignment horizontal="right" vertical="center" wrapText="1"/>
    </xf>
    <xf numFmtId="0" fontId="14" fillId="4" borderId="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left" vertical="top" wrapText="1"/>
    </xf>
    <xf numFmtId="0" fontId="26" fillId="8" borderId="8" xfId="0" applyFont="1" applyFill="1" applyBorder="1" applyAlignment="1">
      <alignment horizontal="left" vertical="center" wrapText="1"/>
    </xf>
    <xf numFmtId="0" fontId="9" fillId="7" borderId="0" xfId="0" applyFont="1" applyFill="1" applyBorder="1" applyAlignment="1">
      <alignment horizontal="center" textRotation="255"/>
    </xf>
    <xf numFmtId="168" fontId="9" fillId="0" borderId="12" xfId="7" applyFont="1" applyBorder="1" applyAlignment="1" applyProtection="1">
      <alignment horizontal="justify" vertical="center"/>
    </xf>
    <xf numFmtId="4" fontId="9" fillId="0" borderId="12" xfId="0" applyNumberFormat="1" applyFont="1" applyBorder="1" applyAlignment="1">
      <alignment horizontal="center" vertical="center"/>
    </xf>
    <xf numFmtId="0" fontId="9" fillId="20" borderId="0" xfId="0" applyFont="1" applyFill="1" applyBorder="1" applyAlignment="1">
      <alignment horizontal="center" textRotation="255"/>
    </xf>
    <xf numFmtId="0" fontId="13" fillId="17" borderId="36" xfId="6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/>
    </xf>
    <xf numFmtId="0" fontId="13" fillId="17" borderId="35" xfId="0" applyFont="1" applyFill="1" applyBorder="1" applyAlignment="1">
      <alignment horizontal="center" vertical="center"/>
    </xf>
    <xf numFmtId="0" fontId="10" fillId="6" borderId="8" xfId="8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justify" vertical="center"/>
    </xf>
    <xf numFmtId="0" fontId="9" fillId="0" borderId="11" xfId="8" applyFont="1" applyBorder="1" applyAlignment="1">
      <alignment horizontal="right" vertical="center" wrapText="1"/>
    </xf>
    <xf numFmtId="0" fontId="26" fillId="8" borderId="8" xfId="0" applyFont="1" applyFill="1" applyBorder="1" applyAlignment="1">
      <alignment horizontal="left"/>
    </xf>
    <xf numFmtId="0" fontId="26" fillId="8" borderId="8" xfId="0" applyFont="1" applyFill="1" applyBorder="1" applyAlignment="1">
      <alignment horizontal="left" wrapText="1"/>
    </xf>
    <xf numFmtId="0" fontId="9" fillId="21" borderId="12" xfId="6" applyFont="1" applyFill="1" applyBorder="1" applyAlignment="1">
      <alignment horizontal="center" vertical="center"/>
    </xf>
    <xf numFmtId="171" fontId="10" fillId="0" borderId="12" xfId="2" applyNumberFormat="1" applyFont="1" applyBorder="1" applyAlignment="1" applyProtection="1">
      <alignment horizontal="justify" vertical="center"/>
    </xf>
    <xf numFmtId="0" fontId="9" fillId="15" borderId="34" xfId="6" applyFont="1" applyFill="1" applyBorder="1" applyAlignment="1">
      <alignment horizontal="right" vertical="center" wrapText="1"/>
    </xf>
    <xf numFmtId="0" fontId="13" fillId="13" borderId="44" xfId="6" applyFont="1" applyFill="1" applyBorder="1" applyAlignment="1">
      <alignment horizontal="center" vertical="center"/>
    </xf>
    <xf numFmtId="171" fontId="9" fillId="0" borderId="45" xfId="2" applyNumberFormat="1" applyFont="1" applyBorder="1" applyAlignment="1" applyProtection="1">
      <alignment horizontal="right" vertical="center"/>
    </xf>
    <xf numFmtId="0" fontId="9" fillId="0" borderId="45" xfId="6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 wrapText="1"/>
    </xf>
    <xf numFmtId="0" fontId="67" fillId="0" borderId="0" xfId="0" applyFont="1" applyBorder="1" applyAlignment="1"/>
    <xf numFmtId="0" fontId="67" fillId="0" borderId="0" xfId="0" applyFont="1" applyBorder="1" applyAlignment="1">
      <alignment horizontal="center"/>
    </xf>
    <xf numFmtId="0" fontId="68" fillId="0" borderId="0" xfId="0" applyFont="1"/>
    <xf numFmtId="0" fontId="67" fillId="0" borderId="0" xfId="0" applyFont="1"/>
    <xf numFmtId="0" fontId="68" fillId="2" borderId="14" xfId="0" applyFont="1" applyFill="1" applyBorder="1" applyAlignment="1">
      <alignment horizontal="center"/>
    </xf>
    <xf numFmtId="0" fontId="68" fillId="2" borderId="40" xfId="0" applyFont="1" applyFill="1" applyBorder="1" applyAlignment="1">
      <alignment horizontal="center"/>
    </xf>
    <xf numFmtId="0" fontId="68" fillId="2" borderId="25" xfId="0" applyFont="1" applyFill="1" applyBorder="1" applyAlignment="1">
      <alignment horizontal="center"/>
    </xf>
    <xf numFmtId="0" fontId="68" fillId="2" borderId="12" xfId="0" applyFont="1" applyFill="1" applyBorder="1" applyAlignment="1">
      <alignment horizontal="center"/>
    </xf>
    <xf numFmtId="0" fontId="67" fillId="0" borderId="61" xfId="0" applyFont="1" applyBorder="1" applyAlignment="1">
      <alignment horizontal="center"/>
    </xf>
    <xf numFmtId="0" fontId="68" fillId="4" borderId="12" xfId="0" applyFont="1" applyFill="1" applyBorder="1" applyAlignment="1">
      <alignment horizontal="center"/>
    </xf>
    <xf numFmtId="0" fontId="68" fillId="4" borderId="0" xfId="0" applyFont="1" applyFill="1" applyBorder="1" applyAlignment="1">
      <alignment horizontal="center"/>
    </xf>
    <xf numFmtId="0" fontId="68" fillId="6" borderId="8" xfId="0" applyFont="1" applyFill="1" applyBorder="1"/>
    <xf numFmtId="0" fontId="68" fillId="2" borderId="1" xfId="0" applyFont="1" applyFill="1" applyBorder="1" applyAlignment="1">
      <alignment horizontal="center"/>
    </xf>
    <xf numFmtId="0" fontId="69" fillId="2" borderId="43" xfId="0" applyFont="1" applyFill="1" applyBorder="1" applyAlignment="1">
      <alignment horizontal="left" vertical="center"/>
    </xf>
    <xf numFmtId="0" fontId="69" fillId="2" borderId="7" xfId="0" applyFont="1" applyFill="1" applyBorder="1" applyAlignment="1">
      <alignment horizontal="center" vertical="center"/>
    </xf>
    <xf numFmtId="0" fontId="69" fillId="2" borderId="19" xfId="0" applyFont="1" applyFill="1" applyBorder="1" applyAlignment="1">
      <alignment horizontal="center" vertical="center"/>
    </xf>
    <xf numFmtId="0" fontId="70" fillId="29" borderId="25" xfId="0" applyFont="1" applyFill="1" applyBorder="1" applyAlignment="1">
      <alignment vertical="center"/>
    </xf>
    <xf numFmtId="183" fontId="67" fillId="0" borderId="48" xfId="0" applyNumberFormat="1" applyFont="1" applyBorder="1" applyAlignment="1">
      <alignment wrapText="1"/>
    </xf>
    <xf numFmtId="0" fontId="70" fillId="6" borderId="25" xfId="0" applyFont="1" applyFill="1" applyBorder="1" applyAlignment="1">
      <alignment vertical="center"/>
    </xf>
    <xf numFmtId="0" fontId="70" fillId="29" borderId="12" xfId="0" applyFont="1" applyFill="1" applyBorder="1" applyAlignment="1">
      <alignment vertical="center"/>
    </xf>
    <xf numFmtId="0" fontId="70" fillId="6" borderId="12" xfId="0" applyFont="1" applyFill="1" applyBorder="1" applyAlignment="1">
      <alignment vertical="center"/>
    </xf>
    <xf numFmtId="183" fontId="70" fillId="6" borderId="12" xfId="0" applyNumberFormat="1" applyFont="1" applyFill="1" applyBorder="1" applyAlignment="1">
      <alignment vertical="center"/>
    </xf>
    <xf numFmtId="183" fontId="70" fillId="6" borderId="12" xfId="0" applyNumberFormat="1" applyFont="1" applyFill="1" applyBorder="1" applyAlignment="1">
      <alignment horizontal="right" vertical="center"/>
    </xf>
    <xf numFmtId="4" fontId="67" fillId="0" borderId="0" xfId="0" applyNumberFormat="1" applyFont="1"/>
    <xf numFmtId="0" fontId="70" fillId="2" borderId="26" xfId="0" applyFont="1" applyFill="1" applyBorder="1" applyAlignment="1">
      <alignment vertical="center"/>
    </xf>
    <xf numFmtId="0" fontId="70" fillId="2" borderId="12" xfId="0" applyFont="1" applyFill="1" applyBorder="1" applyAlignment="1">
      <alignment vertical="center"/>
    </xf>
    <xf numFmtId="186" fontId="70" fillId="28" borderId="12" xfId="0" applyNumberFormat="1" applyFont="1" applyFill="1" applyBorder="1" applyAlignment="1">
      <alignment horizontal="center" vertical="center"/>
    </xf>
    <xf numFmtId="183" fontId="70" fillId="28" borderId="12" xfId="0" applyNumberFormat="1" applyFont="1" applyFill="1" applyBorder="1" applyAlignment="1">
      <alignment horizontal="center" vertical="center"/>
    </xf>
    <xf numFmtId="9" fontId="70" fillId="28" borderId="12" xfId="2" applyFont="1" applyFill="1" applyBorder="1" applyAlignment="1" applyProtection="1">
      <alignment horizontal="center" vertical="center"/>
    </xf>
    <xf numFmtId="187" fontId="70" fillId="6" borderId="64" xfId="0" applyNumberFormat="1" applyFont="1" applyFill="1" applyBorder="1" applyAlignment="1">
      <alignment vertical="center"/>
    </xf>
    <xf numFmtId="187" fontId="70" fillId="6" borderId="25" xfId="0" applyNumberFormat="1" applyFont="1" applyFill="1" applyBorder="1" applyAlignment="1">
      <alignment vertical="center"/>
    </xf>
    <xf numFmtId="0" fontId="70" fillId="4" borderId="0" xfId="0" applyFont="1" applyFill="1" applyBorder="1" applyAlignment="1">
      <alignment vertical="center"/>
    </xf>
    <xf numFmtId="183" fontId="70" fillId="4" borderId="0" xfId="0" applyNumberFormat="1" applyFont="1" applyFill="1" applyBorder="1" applyAlignment="1">
      <alignment horizontal="right" vertical="center"/>
    </xf>
    <xf numFmtId="0" fontId="69" fillId="30" borderId="0" xfId="0" applyFont="1" applyFill="1" applyBorder="1" applyAlignment="1">
      <alignment horizontal="center" vertical="center" wrapText="1"/>
    </xf>
    <xf numFmtId="0" fontId="68" fillId="30" borderId="0" xfId="0" applyFont="1" applyFill="1" applyAlignment="1">
      <alignment horizontal="center" vertical="center" wrapText="1"/>
    </xf>
    <xf numFmtId="0" fontId="71" fillId="0" borderId="0" xfId="0" applyFont="1" applyBorder="1" applyAlignment="1">
      <alignment horizontal="left"/>
    </xf>
    <xf numFmtId="0" fontId="71" fillId="0" borderId="0" xfId="0" applyFont="1" applyBorder="1" applyAlignment="1">
      <alignment horizontal="left" wrapText="1"/>
    </xf>
    <xf numFmtId="0" fontId="72" fillId="0" borderId="0" xfId="0" applyFont="1" applyBorder="1" applyAlignment="1">
      <alignment horizontal="left" wrapText="1"/>
    </xf>
    <xf numFmtId="0" fontId="66" fillId="30" borderId="0" xfId="0" applyFont="1" applyFill="1" applyBorder="1" applyAlignment="1">
      <alignment horizontal="left"/>
    </xf>
    <xf numFmtId="0" fontId="72" fillId="30" borderId="0" xfId="0" applyFont="1" applyFill="1" applyBorder="1" applyAlignment="1">
      <alignment horizontal="left" wrapText="1"/>
    </xf>
    <xf numFmtId="0" fontId="27" fillId="30" borderId="0" xfId="0" applyFont="1" applyFill="1" applyBorder="1" applyAlignment="1">
      <alignment horizontal="left" wrapText="1"/>
    </xf>
    <xf numFmtId="170" fontId="73" fillId="6" borderId="12" xfId="0" applyNumberFormat="1" applyFont="1" applyFill="1" applyBorder="1" applyAlignment="1">
      <alignment horizontal="center"/>
    </xf>
    <xf numFmtId="0" fontId="0" fillId="30" borderId="0" xfId="0" applyFont="1" applyFill="1" applyBorder="1" applyAlignment="1">
      <alignment horizontal="justify" vertical="top" wrapText="1"/>
    </xf>
    <xf numFmtId="0" fontId="72" fillId="0" borderId="0" xfId="0" applyFont="1" applyAlignment="1">
      <alignment horizontal="left"/>
    </xf>
    <xf numFmtId="0" fontId="72" fillId="28" borderId="0" xfId="0" applyFont="1" applyFill="1" applyAlignment="1">
      <alignment horizontal="left"/>
    </xf>
    <xf numFmtId="0" fontId="74" fillId="0" borderId="0" xfId="0" applyFont="1" applyAlignment="1">
      <alignment horizontal="left"/>
    </xf>
    <xf numFmtId="0" fontId="72" fillId="0" borderId="0" xfId="0" applyFont="1" applyBorder="1" applyAlignment="1">
      <alignment horizontal="left"/>
    </xf>
    <xf numFmtId="0" fontId="66" fillId="0" borderId="0" xfId="0" applyFont="1" applyAlignment="1">
      <alignment horizontal="left"/>
    </xf>
    <xf numFmtId="0" fontId="72" fillId="0" borderId="0" xfId="0" applyFont="1" applyBorder="1" applyAlignment="1">
      <alignment horizontal="left" vertical="center" wrapText="1"/>
    </xf>
    <xf numFmtId="0" fontId="72" fillId="0" borderId="0" xfId="0" applyFont="1" applyBorder="1" applyAlignment="1">
      <alignment horizontal="left" wrapText="1"/>
    </xf>
    <xf numFmtId="165" fontId="72" fillId="0" borderId="0" xfId="4" applyNumberFormat="1" applyFont="1" applyBorder="1" applyAlignment="1" applyProtection="1">
      <alignment horizontal="left" vertical="center"/>
    </xf>
    <xf numFmtId="0" fontId="72" fillId="0" borderId="0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/>
    </xf>
    <xf numFmtId="0" fontId="72" fillId="0" borderId="0" xfId="0" applyFont="1" applyAlignment="1">
      <alignment horizontal="center"/>
    </xf>
    <xf numFmtId="165" fontId="72" fillId="0" borderId="0" xfId="4" applyNumberFormat="1" applyFont="1" applyBorder="1" applyAlignment="1" applyProtection="1">
      <alignment horizontal="center" vertical="center"/>
    </xf>
    <xf numFmtId="0" fontId="72" fillId="0" borderId="0" xfId="0" applyFont="1" applyAlignment="1">
      <alignment horizontal="left" vertical="top" wrapText="1"/>
    </xf>
    <xf numFmtId="0" fontId="66" fillId="0" borderId="57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left"/>
    </xf>
    <xf numFmtId="0" fontId="66" fillId="0" borderId="58" xfId="0" applyFont="1" applyBorder="1" applyAlignment="1">
      <alignment horizontal="center" vertical="center" wrapText="1"/>
    </xf>
    <xf numFmtId="0" fontId="72" fillId="0" borderId="0" xfId="0" applyFont="1" applyAlignment="1">
      <alignment horizontal="left" wrapText="1"/>
    </xf>
    <xf numFmtId="0" fontId="66" fillId="2" borderId="32" xfId="0" applyFont="1" applyFill="1" applyBorder="1" applyAlignment="1">
      <alignment horizontal="center"/>
    </xf>
    <xf numFmtId="0" fontId="66" fillId="2" borderId="0" xfId="0" applyFont="1" applyFill="1" applyBorder="1" applyAlignment="1">
      <alignment horizontal="center"/>
    </xf>
    <xf numFmtId="0" fontId="66" fillId="2" borderId="30" xfId="0" applyFont="1" applyFill="1" applyBorder="1" applyAlignment="1">
      <alignment horizontal="center"/>
    </xf>
    <xf numFmtId="0" fontId="72" fillId="0" borderId="0" xfId="0" applyFont="1"/>
    <xf numFmtId="0" fontId="72" fillId="6" borderId="27" xfId="0" applyFont="1" applyFill="1" applyBorder="1" applyAlignment="1">
      <alignment horizontal="left"/>
    </xf>
    <xf numFmtId="0" fontId="72" fillId="6" borderId="47" xfId="0" applyFont="1" applyFill="1" applyBorder="1" applyAlignment="1">
      <alignment horizontal="left"/>
    </xf>
    <xf numFmtId="0" fontId="72" fillId="6" borderId="28" xfId="0" applyFont="1" applyFill="1" applyBorder="1" applyAlignment="1">
      <alignment horizontal="left"/>
    </xf>
    <xf numFmtId="0" fontId="72" fillId="6" borderId="29" xfId="0" applyFont="1" applyFill="1" applyBorder="1" applyAlignment="1">
      <alignment horizontal="left"/>
    </xf>
    <xf numFmtId="0" fontId="72" fillId="6" borderId="0" xfId="0" applyFont="1" applyFill="1" applyBorder="1" applyAlignment="1">
      <alignment horizontal="left"/>
    </xf>
    <xf numFmtId="0" fontId="72" fillId="6" borderId="30" xfId="0" applyFont="1" applyFill="1" applyBorder="1" applyAlignment="1">
      <alignment horizontal="left"/>
    </xf>
    <xf numFmtId="0" fontId="66" fillId="2" borderId="12" xfId="0" applyFont="1" applyFill="1" applyBorder="1" applyAlignment="1">
      <alignment horizontal="left"/>
    </xf>
    <xf numFmtId="0" fontId="72" fillId="6" borderId="16" xfId="0" applyFont="1" applyFill="1" applyBorder="1" applyAlignment="1">
      <alignment horizontal="left"/>
    </xf>
    <xf numFmtId="0" fontId="72" fillId="6" borderId="17" xfId="0" applyFont="1" applyFill="1" applyBorder="1" applyAlignment="1">
      <alignment horizontal="left"/>
    </xf>
    <xf numFmtId="0" fontId="72" fillId="6" borderId="31" xfId="0" applyFont="1" applyFill="1" applyBorder="1" applyAlignment="1">
      <alignment horizontal="left"/>
    </xf>
    <xf numFmtId="0" fontId="66" fillId="2" borderId="12" xfId="0" applyFont="1" applyFill="1" applyBorder="1" applyAlignment="1">
      <alignment horizontal="center" vertical="center" wrapText="1"/>
    </xf>
    <xf numFmtId="0" fontId="66" fillId="2" borderId="12" xfId="0" applyFont="1" applyFill="1" applyBorder="1" applyAlignment="1">
      <alignment horizontal="center" vertical="center" wrapText="1"/>
    </xf>
    <xf numFmtId="0" fontId="72" fillId="0" borderId="12" xfId="0" applyFont="1" applyBorder="1" applyAlignment="1">
      <alignment horizontal="left" vertical="center" wrapText="1"/>
    </xf>
    <xf numFmtId="0" fontId="72" fillId="0" borderId="12" xfId="0" applyFont="1" applyBorder="1" applyAlignment="1">
      <alignment horizontal="center" vertical="center" wrapText="1"/>
    </xf>
    <xf numFmtId="0" fontId="72" fillId="6" borderId="12" xfId="0" applyFont="1" applyFill="1" applyBorder="1" applyAlignment="1">
      <alignment horizontal="left" vertical="center" wrapText="1"/>
    </xf>
    <xf numFmtId="0" fontId="72" fillId="4" borderId="12" xfId="0" applyFont="1" applyFill="1" applyBorder="1" applyAlignment="1">
      <alignment horizontal="justify" vertical="top" wrapText="1"/>
    </xf>
    <xf numFmtId="174" fontId="72" fillId="6" borderId="12" xfId="0" applyNumberFormat="1" applyFont="1" applyFill="1" applyBorder="1" applyAlignment="1">
      <alignment horizontal="center" vertical="center"/>
    </xf>
    <xf numFmtId="2" fontId="72" fillId="6" borderId="12" xfId="0" applyNumberFormat="1" applyFont="1" applyFill="1" applyBorder="1" applyAlignment="1">
      <alignment horizontal="center" vertical="center"/>
    </xf>
    <xf numFmtId="165" fontId="72" fillId="0" borderId="12" xfId="4" applyNumberFormat="1" applyFont="1" applyBorder="1" applyAlignment="1" applyProtection="1">
      <alignment horizontal="center" vertical="center"/>
    </xf>
    <xf numFmtId="165" fontId="72" fillId="0" borderId="25" xfId="4" applyNumberFormat="1" applyFont="1" applyBorder="1" applyAlignment="1" applyProtection="1">
      <alignment horizontal="center" vertical="center"/>
    </xf>
    <xf numFmtId="165" fontId="72" fillId="25" borderId="25" xfId="4" applyNumberFormat="1" applyFont="1" applyFill="1" applyBorder="1" applyAlignment="1" applyProtection="1">
      <alignment horizontal="center" vertical="center"/>
    </xf>
    <xf numFmtId="0" fontId="72" fillId="0" borderId="12" xfId="0" applyFont="1" applyBorder="1" applyAlignment="1">
      <alignment horizontal="center" vertical="center"/>
    </xf>
    <xf numFmtId="165" fontId="66" fillId="28" borderId="12" xfId="4" applyNumberFormat="1" applyFont="1" applyFill="1" applyBorder="1" applyAlignment="1" applyProtection="1">
      <alignment horizontal="center" vertical="center"/>
    </xf>
    <xf numFmtId="165" fontId="72" fillId="4" borderId="12" xfId="4" applyNumberFormat="1" applyFont="1" applyFill="1" applyBorder="1" applyAlignment="1" applyProtection="1">
      <alignment horizontal="center" vertical="center"/>
    </xf>
    <xf numFmtId="0" fontId="72" fillId="0" borderId="12" xfId="0" applyFont="1" applyBorder="1" applyAlignment="1">
      <alignment horizontal="left" vertical="top" wrapText="1"/>
    </xf>
    <xf numFmtId="0" fontId="66" fillId="2" borderId="12" xfId="0" applyFont="1" applyFill="1" applyBorder="1" applyAlignment="1">
      <alignment horizontal="left" vertical="center" wrapText="1"/>
    </xf>
    <xf numFmtId="2" fontId="72" fillId="2" borderId="26" xfId="0" applyNumberFormat="1" applyFont="1" applyFill="1" applyBorder="1" applyAlignment="1">
      <alignment horizontal="center"/>
    </xf>
    <xf numFmtId="2" fontId="66" fillId="2" borderId="12" xfId="0" applyNumberFormat="1" applyFont="1" applyFill="1" applyBorder="1" applyAlignment="1">
      <alignment horizontal="center"/>
    </xf>
    <xf numFmtId="0" fontId="72" fillId="2" borderId="26" xfId="0" applyFont="1" applyFill="1" applyBorder="1" applyAlignment="1">
      <alignment horizontal="center"/>
    </xf>
    <xf numFmtId="0" fontId="72" fillId="4" borderId="12" xfId="0" applyFont="1" applyFill="1" applyBorder="1" applyAlignment="1">
      <alignment horizontal="center" vertical="center" wrapText="1"/>
    </xf>
    <xf numFmtId="0" fontId="73" fillId="0" borderId="12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left" vertical="center" wrapText="1"/>
    </xf>
    <xf numFmtId="185" fontId="72" fillId="0" borderId="0" xfId="0" applyNumberFormat="1" applyFont="1" applyAlignment="1">
      <alignment horizontal="center" vertical="center"/>
    </xf>
    <xf numFmtId="2" fontId="72" fillId="2" borderId="26" xfId="0" applyNumberFormat="1" applyFont="1" applyFill="1" applyBorder="1" applyAlignment="1">
      <alignment horizontal="center" vertical="center"/>
    </xf>
    <xf numFmtId="2" fontId="66" fillId="2" borderId="12" xfId="0" applyNumberFormat="1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2" borderId="26" xfId="0" applyFont="1" applyFill="1" applyBorder="1" applyAlignment="1">
      <alignment horizontal="center" vertical="center"/>
    </xf>
    <xf numFmtId="0" fontId="72" fillId="2" borderId="12" xfId="0" applyFont="1" applyFill="1" applyBorder="1" applyAlignment="1">
      <alignment horizontal="left" vertical="center" wrapText="1"/>
    </xf>
    <xf numFmtId="184" fontId="73" fillId="6" borderId="12" xfId="0" applyNumberFormat="1" applyFont="1" applyFill="1" applyBorder="1" applyAlignment="1">
      <alignment horizontal="center" vertical="center"/>
    </xf>
    <xf numFmtId="2" fontId="72" fillId="2" borderId="12" xfId="0" applyNumberFormat="1" applyFont="1" applyFill="1" applyBorder="1" applyAlignment="1">
      <alignment horizontal="center" vertical="center"/>
    </xf>
    <xf numFmtId="4" fontId="72" fillId="2" borderId="12" xfId="0" applyNumberFormat="1" applyFont="1" applyFill="1" applyBorder="1" applyAlignment="1">
      <alignment horizontal="center" vertical="center"/>
    </xf>
    <xf numFmtId="4" fontId="66" fillId="2" borderId="12" xfId="0" applyNumberFormat="1" applyFont="1" applyFill="1" applyBorder="1" applyAlignment="1">
      <alignment horizontal="center" vertical="center"/>
    </xf>
    <xf numFmtId="4" fontId="72" fillId="2" borderId="26" xfId="0" applyNumberFormat="1" applyFont="1" applyFill="1" applyBorder="1" applyAlignment="1">
      <alignment horizontal="center" vertical="center"/>
    </xf>
    <xf numFmtId="0" fontId="73" fillId="0" borderId="12" xfId="0" applyFont="1" applyBorder="1" applyAlignment="1">
      <alignment horizontal="left" vertical="center" wrapText="1"/>
    </xf>
    <xf numFmtId="0" fontId="73" fillId="6" borderId="12" xfId="0" applyFont="1" applyFill="1" applyBorder="1" applyAlignment="1">
      <alignment horizontal="left" vertical="center" wrapText="1"/>
    </xf>
    <xf numFmtId="0" fontId="73" fillId="4" borderId="12" xfId="0" applyFont="1" applyFill="1" applyBorder="1" applyAlignment="1">
      <alignment horizontal="left" vertical="top" wrapText="1"/>
    </xf>
    <xf numFmtId="0" fontId="66" fillId="2" borderId="57" xfId="0" applyFont="1" applyFill="1" applyBorder="1" applyAlignment="1">
      <alignment horizontal="center" vertical="center" wrapText="1"/>
    </xf>
    <xf numFmtId="0" fontId="72" fillId="0" borderId="57" xfId="0" applyFont="1" applyBorder="1" applyAlignment="1">
      <alignment horizontal="left" vertical="center" wrapText="1"/>
    </xf>
    <xf numFmtId="0" fontId="73" fillId="4" borderId="12" xfId="0" applyFont="1" applyFill="1" applyBorder="1" applyAlignment="1">
      <alignment horizontal="justify" vertical="top" wrapText="1"/>
    </xf>
    <xf numFmtId="0" fontId="73" fillId="0" borderId="57" xfId="0" applyFont="1" applyBorder="1" applyAlignment="1">
      <alignment horizontal="center" vertical="center" wrapText="1"/>
    </xf>
    <xf numFmtId="0" fontId="73" fillId="6" borderId="57" xfId="0" applyFont="1" applyFill="1" applyBorder="1" applyAlignment="1">
      <alignment horizontal="left" vertical="center" wrapText="1"/>
    </xf>
    <xf numFmtId="2" fontId="72" fillId="6" borderId="57" xfId="0" applyNumberFormat="1" applyFont="1" applyFill="1" applyBorder="1" applyAlignment="1">
      <alignment horizontal="center" vertical="center"/>
    </xf>
    <xf numFmtId="165" fontId="72" fillId="0" borderId="57" xfId="4" applyNumberFormat="1" applyFont="1" applyBorder="1" applyAlignment="1" applyProtection="1">
      <alignment horizontal="center" vertical="center"/>
    </xf>
    <xf numFmtId="165" fontId="72" fillId="4" borderId="57" xfId="4" applyNumberFormat="1" applyFont="1" applyFill="1" applyBorder="1" applyAlignment="1" applyProtection="1">
      <alignment horizontal="center" vertical="center"/>
    </xf>
    <xf numFmtId="165" fontId="72" fillId="25" borderId="59" xfId="4" applyNumberFormat="1" applyFont="1" applyFill="1" applyBorder="1" applyAlignment="1" applyProtection="1">
      <alignment horizontal="center" vertical="center"/>
    </xf>
    <xf numFmtId="165" fontId="72" fillId="0" borderId="59" xfId="4" applyNumberFormat="1" applyFont="1" applyBorder="1" applyAlignment="1" applyProtection="1">
      <alignment horizontal="center" vertical="center"/>
    </xf>
    <xf numFmtId="4" fontId="72" fillId="2" borderId="26" xfId="0" applyNumberFormat="1" applyFont="1" applyFill="1" applyBorder="1" applyAlignment="1">
      <alignment horizontal="center"/>
    </xf>
    <xf numFmtId="4" fontId="66" fillId="2" borderId="12" xfId="0" applyNumberFormat="1" applyFont="1" applyFill="1" applyBorder="1" applyAlignment="1">
      <alignment horizontal="center"/>
    </xf>
    <xf numFmtId="0" fontId="72" fillId="0" borderId="12" xfId="0" applyFont="1" applyBorder="1" applyAlignment="1">
      <alignment horizontal="center" vertical="center" wrapText="1"/>
    </xf>
    <xf numFmtId="0" fontId="73" fillId="4" borderId="57" xfId="0" applyFont="1" applyFill="1" applyBorder="1" applyAlignment="1">
      <alignment horizontal="center" vertical="center" wrapText="1"/>
    </xf>
    <xf numFmtId="0" fontId="72" fillId="4" borderId="57" xfId="0" applyFont="1" applyFill="1" applyBorder="1" applyAlignment="1">
      <alignment horizontal="justify" vertical="top" wrapText="1"/>
    </xf>
    <xf numFmtId="165" fontId="66" fillId="28" borderId="57" xfId="4" applyNumberFormat="1" applyFont="1" applyFill="1" applyBorder="1" applyAlignment="1" applyProtection="1">
      <alignment horizontal="center" vertical="center"/>
    </xf>
    <xf numFmtId="0" fontId="73" fillId="0" borderId="58" xfId="0" applyFont="1" applyBorder="1" applyAlignment="1">
      <alignment horizontal="center" vertical="center" wrapText="1"/>
    </xf>
    <xf numFmtId="0" fontId="73" fillId="6" borderId="58" xfId="0" applyFont="1" applyFill="1" applyBorder="1" applyAlignment="1">
      <alignment horizontal="left" vertical="center" wrapText="1"/>
    </xf>
    <xf numFmtId="0" fontId="73" fillId="4" borderId="58" xfId="0" applyFont="1" applyFill="1" applyBorder="1" applyAlignment="1">
      <alignment horizontal="left" vertical="top" wrapText="1"/>
    </xf>
    <xf numFmtId="2" fontId="72" fillId="6" borderId="58" xfId="0" applyNumberFormat="1" applyFont="1" applyFill="1" applyBorder="1" applyAlignment="1">
      <alignment horizontal="center" vertical="center"/>
    </xf>
    <xf numFmtId="165" fontId="72" fillId="0" borderId="58" xfId="4" applyNumberFormat="1" applyFont="1" applyBorder="1" applyAlignment="1" applyProtection="1">
      <alignment horizontal="center" vertical="center"/>
    </xf>
    <xf numFmtId="185" fontId="72" fillId="0" borderId="60" xfId="0" applyNumberFormat="1" applyFont="1" applyBorder="1" applyAlignment="1">
      <alignment horizontal="center" vertical="center"/>
    </xf>
    <xf numFmtId="165" fontId="72" fillId="25" borderId="58" xfId="4" applyNumberFormat="1" applyFont="1" applyFill="1" applyBorder="1" applyAlignment="1" applyProtection="1">
      <alignment horizontal="center" vertical="center"/>
    </xf>
    <xf numFmtId="0" fontId="66" fillId="2" borderId="26" xfId="0" applyFont="1" applyFill="1" applyBorder="1" applyAlignment="1">
      <alignment horizontal="center" vertical="center"/>
    </xf>
    <xf numFmtId="0" fontId="66" fillId="2" borderId="26" xfId="0" applyFont="1" applyFill="1" applyBorder="1" applyAlignment="1">
      <alignment horizontal="left" vertical="center"/>
    </xf>
    <xf numFmtId="0" fontId="72" fillId="4" borderId="0" xfId="0" applyFont="1" applyFill="1" applyAlignment="1">
      <alignment horizontal="left"/>
    </xf>
    <xf numFmtId="165" fontId="66" fillId="26" borderId="48" xfId="4" applyNumberFormat="1" applyFont="1" applyFill="1" applyBorder="1" applyAlignment="1" applyProtection="1">
      <alignment horizontal="center" wrapText="1"/>
    </xf>
    <xf numFmtId="0" fontId="66" fillId="27" borderId="48" xfId="0" applyFont="1" applyFill="1" applyBorder="1" applyAlignment="1">
      <alignment horizontal="center"/>
    </xf>
    <xf numFmtId="165" fontId="66" fillId="27" borderId="48" xfId="4" applyNumberFormat="1" applyFont="1" applyFill="1" applyBorder="1" applyAlignment="1" applyProtection="1">
      <alignment horizontal="center" wrapText="1"/>
    </xf>
    <xf numFmtId="0" fontId="72" fillId="0" borderId="12" xfId="6" applyFont="1" applyBorder="1" applyAlignment="1">
      <alignment horizontal="left" vertical="center"/>
    </xf>
    <xf numFmtId="0" fontId="72" fillId="4" borderId="12" xfId="6" applyFont="1" applyFill="1" applyBorder="1" applyAlignment="1">
      <alignment horizontal="center" vertical="center"/>
    </xf>
    <xf numFmtId="0" fontId="72" fillId="4" borderId="12" xfId="0" applyFont="1" applyFill="1" applyBorder="1" applyAlignment="1">
      <alignment horizontal="left" vertical="center" wrapText="1"/>
    </xf>
    <xf numFmtId="0" fontId="66" fillId="6" borderId="12" xfId="0" applyFont="1" applyFill="1" applyBorder="1" applyAlignment="1">
      <alignment horizontal="left" vertical="center" wrapText="1"/>
    </xf>
    <xf numFmtId="0" fontId="72" fillId="0" borderId="12" xfId="6" applyFont="1" applyBorder="1" applyAlignment="1" applyProtection="1">
      <alignment horizontal="center" vertical="center"/>
    </xf>
    <xf numFmtId="170" fontId="73" fillId="6" borderId="12" xfId="4" applyNumberFormat="1" applyFont="1" applyFill="1" applyBorder="1" applyAlignment="1" applyProtection="1">
      <alignment horizontal="center" vertical="center" wrapText="1"/>
    </xf>
    <xf numFmtId="170" fontId="72" fillId="6" borderId="12" xfId="6" applyNumberFormat="1" applyFont="1" applyFill="1" applyBorder="1" applyAlignment="1" applyProtection="1">
      <alignment horizontal="center" vertical="center"/>
    </xf>
    <xf numFmtId="0" fontId="72" fillId="4" borderId="12" xfId="6" applyFont="1" applyFill="1" applyBorder="1" applyAlignment="1">
      <alignment horizontal="left" vertical="center"/>
    </xf>
    <xf numFmtId="0" fontId="66" fillId="6" borderId="25" xfId="0" applyFont="1" applyFill="1" applyBorder="1" applyAlignment="1">
      <alignment horizontal="left" vertical="center"/>
    </xf>
    <xf numFmtId="170" fontId="66" fillId="6" borderId="25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66" fillId="6" borderId="12" xfId="0" applyFont="1" applyFill="1" applyBorder="1" applyAlignment="1">
      <alignment horizontal="left"/>
    </xf>
    <xf numFmtId="4" fontId="66" fillId="6" borderId="12" xfId="0" applyNumberFormat="1" applyFont="1" applyFill="1" applyBorder="1" applyAlignment="1">
      <alignment horizontal="center"/>
    </xf>
    <xf numFmtId="0" fontId="72" fillId="4" borderId="0" xfId="0" applyFont="1" applyFill="1" applyAlignment="1">
      <alignment horizontal="center"/>
    </xf>
    <xf numFmtId="165" fontId="66" fillId="26" borderId="48" xfId="4" applyNumberFormat="1" applyFont="1" applyFill="1" applyBorder="1" applyAlignment="1" applyProtection="1">
      <alignment horizontal="center" vertical="center" wrapText="1"/>
    </xf>
    <xf numFmtId="0" fontId="66" fillId="27" borderId="48" xfId="0" applyFont="1" applyFill="1" applyBorder="1" applyAlignment="1">
      <alignment horizontal="center" vertical="center"/>
    </xf>
    <xf numFmtId="165" fontId="66" fillId="27" borderId="48" xfId="4" applyNumberFormat="1" applyFont="1" applyFill="1" applyBorder="1" applyAlignment="1" applyProtection="1">
      <alignment horizontal="center" vertical="center" wrapText="1"/>
    </xf>
    <xf numFmtId="0" fontId="72" fillId="6" borderId="12" xfId="0" applyFont="1" applyFill="1" applyBorder="1" applyAlignment="1">
      <alignment horizontal="justify" vertical="center" wrapText="1"/>
    </xf>
    <xf numFmtId="0" fontId="66" fillId="6" borderId="25" xfId="0" applyFont="1" applyFill="1" applyBorder="1" applyAlignment="1">
      <alignment horizontal="left"/>
    </xf>
    <xf numFmtId="170" fontId="66" fillId="6" borderId="25" xfId="0" applyNumberFormat="1" applyFont="1" applyFill="1" applyBorder="1" applyAlignment="1">
      <alignment horizontal="center"/>
    </xf>
    <xf numFmtId="0" fontId="72" fillId="0" borderId="12" xfId="6" applyFont="1" applyBorder="1" applyAlignment="1">
      <alignment horizontal="center" vertical="center"/>
    </xf>
    <xf numFmtId="0" fontId="72" fillId="0" borderId="48" xfId="0" applyFont="1" applyBorder="1"/>
    <xf numFmtId="170" fontId="66" fillId="6" borderId="12" xfId="0" applyNumberFormat="1" applyFont="1" applyFill="1" applyBorder="1" applyAlignment="1">
      <alignment horizontal="center"/>
    </xf>
    <xf numFmtId="0" fontId="66" fillId="4" borderId="0" xfId="0" applyFont="1" applyFill="1" applyBorder="1" applyAlignment="1">
      <alignment horizontal="left"/>
    </xf>
    <xf numFmtId="0" fontId="66" fillId="30" borderId="0" xfId="0" applyFont="1" applyFill="1" applyBorder="1" applyAlignment="1">
      <alignment horizontal="left" wrapText="1"/>
    </xf>
  </cellXfs>
  <cellStyles count="9">
    <cellStyle name="Hiperlink" xfId="5" builtinId="8"/>
    <cellStyle name="Moeda" xfId="4" builtinId="4"/>
    <cellStyle name="Moeda 2" xfId="7" xr:uid="{00000000-0005-0000-0000-000024000000}"/>
    <cellStyle name="Normal" xfId="0" builtinId="0"/>
    <cellStyle name="Normal 2" xfId="6" xr:uid="{00000000-0005-0000-0000-00000F000000}"/>
    <cellStyle name="Normal 4" xfId="8" xr:uid="{00000000-0005-0000-0000-000034000000}"/>
    <cellStyle name="Normal 5" xfId="3" xr:uid="{00000000-0005-0000-0000-000007000000}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66FF"/>
      <rgbColor rgb="00BFBFBF"/>
      <rgbColor rgb="00868686"/>
      <rgbColor rgb="00ADB9CA"/>
      <rgbColor rgb="00993366"/>
      <rgbColor rgb="00FFF2CC"/>
      <rgbColor rgb="00DEEBF7"/>
      <rgbColor rgb="00660066"/>
      <rgbColor rgb="00D0CECE"/>
      <rgbColor rgb="000066CC"/>
      <rgbColor rgb="00BDD7EE"/>
      <rgbColor rgb="00000080"/>
      <rgbColor rgb="00FF00FF"/>
      <rgbColor rgb="00E7E6E6"/>
      <rgbColor rgb="0000FFFF"/>
      <rgbColor rgb="00800080"/>
      <rgbColor rgb="00800000"/>
      <rgbColor rgb="00008080"/>
      <rgbColor rgb="000000FF"/>
      <rgbColor rgb="0000CCFF"/>
      <rgbColor rgb="00F2F2F2"/>
      <rgbColor rgb="00E2F0D9"/>
      <rgbColor rgb="00FFFF99"/>
      <rgbColor rgb="009DC3E6"/>
      <rgbColor rgb="00CCCCCC"/>
      <rgbColor rgb="00B4C7E7"/>
      <rgbColor rgb="00FFD966"/>
      <rgbColor rgb="002E75B6"/>
      <rgbColor rgb="00D6DCE5"/>
      <rgbColor rgb="00A9D18E"/>
      <rgbColor rgb="00FFBF00"/>
      <rgbColor rgb="00D9D9D9"/>
      <rgbColor rgb="00FF4000"/>
      <rgbColor rgb="00666699"/>
      <rgbColor rgb="0070AD47"/>
      <rgbColor rgb="00122039"/>
      <rgbColor rgb="00DBDBDB"/>
      <rgbColor rgb="00003300"/>
      <rgbColor rgb="00333300"/>
      <rgbColor rgb="00C9211E"/>
      <rgbColor rgb="00993366"/>
      <rgbColor rgb="000033CC"/>
      <rgbColor rgb="00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../../AppData/Local/AppData/Local/AppData/Local/AppData/Prof&#186;%20Walter/AppData/Roaming/17%20Instrucao%20Normativa%2002_2008%20Servicos%20Continuados/17%20Instrucao%20Normativa%2002_2008%20Servicos%20Continuados/17%20Instrucao%20Normativa%2002_2008%20Servicos%20Continuados/0%20LEGISLACAO%20GERAL/I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view="pageBreakPreview" zoomScale="110" zoomScaleNormal="100" zoomScalePageLayoutView="110" workbookViewId="0">
      <selection sqref="A1:D3"/>
    </sheetView>
  </sheetViews>
  <sheetFormatPr defaultColWidth="11.5703125" defaultRowHeight="12.75"/>
  <cols>
    <col min="1" max="1" width="46.7109375" style="460" customWidth="1"/>
    <col min="2" max="2" width="11.7109375" style="460" customWidth="1"/>
    <col min="3" max="3" width="14.7109375" style="460" customWidth="1"/>
    <col min="4" max="4" width="20.28515625" style="460" customWidth="1"/>
    <col min="5" max="63" width="9.140625" style="460" customWidth="1"/>
    <col min="64" max="16384" width="11.5703125" style="460"/>
  </cols>
  <sheetData>
    <row r="1" spans="1:4">
      <c r="A1" s="461" t="s">
        <v>0</v>
      </c>
      <c r="B1" s="461"/>
      <c r="C1" s="461"/>
      <c r="D1" s="461"/>
    </row>
    <row r="2" spans="1:4">
      <c r="A2" s="462" t="s">
        <v>1</v>
      </c>
      <c r="B2" s="462"/>
      <c r="C2" s="462"/>
      <c r="D2" s="462"/>
    </row>
    <row r="3" spans="1:4">
      <c r="A3" s="463" t="s">
        <v>2</v>
      </c>
      <c r="B3" s="463"/>
      <c r="C3" s="463"/>
      <c r="D3" s="463"/>
    </row>
    <row r="4" spans="1:4">
      <c r="A4" s="459"/>
    </row>
    <row r="5" spans="1:4">
      <c r="A5" s="464" t="s">
        <v>3</v>
      </c>
      <c r="B5" s="464"/>
      <c r="C5" s="464"/>
      <c r="D5" s="464"/>
    </row>
    <row r="6" spans="1:4">
      <c r="A6" s="465"/>
      <c r="B6" s="465"/>
      <c r="C6" s="465"/>
      <c r="D6" s="465"/>
    </row>
    <row r="7" spans="1:4">
      <c r="A7" s="466" t="s">
        <v>4</v>
      </c>
      <c r="B7" s="466"/>
      <c r="C7" s="466"/>
      <c r="D7" s="466"/>
    </row>
    <row r="8" spans="1:4">
      <c r="B8" s="467"/>
      <c r="C8" s="467"/>
      <c r="D8" s="467"/>
    </row>
    <row r="9" spans="1:4">
      <c r="A9" s="468" t="s">
        <v>5</v>
      </c>
      <c r="B9" s="469" t="s">
        <v>6</v>
      </c>
      <c r="C9" s="469"/>
      <c r="D9" s="469"/>
    </row>
    <row r="10" spans="1:4">
      <c r="A10" s="470" t="s">
        <v>7</v>
      </c>
      <c r="B10" s="471" t="s">
        <v>8</v>
      </c>
      <c r="C10" s="471" t="s">
        <v>9</v>
      </c>
      <c r="D10" s="472" t="s">
        <v>10</v>
      </c>
    </row>
    <row r="11" spans="1:4">
      <c r="A11" s="473" t="s">
        <v>11</v>
      </c>
      <c r="B11" s="474">
        <v>1263.25</v>
      </c>
      <c r="C11" s="475"/>
      <c r="D11" s="475"/>
    </row>
    <row r="12" spans="1:4">
      <c r="A12" s="476" t="s">
        <v>12</v>
      </c>
      <c r="B12" s="474">
        <v>1213.74</v>
      </c>
      <c r="C12" s="477"/>
      <c r="D12" s="477"/>
    </row>
    <row r="13" spans="1:4">
      <c r="A13" s="476" t="s">
        <v>13</v>
      </c>
      <c r="B13" s="474">
        <v>1213.74</v>
      </c>
      <c r="C13" s="477"/>
      <c r="D13" s="477"/>
    </row>
    <row r="14" spans="1:4">
      <c r="A14" s="476" t="s">
        <v>14</v>
      </c>
      <c r="B14" s="474">
        <v>1213.74</v>
      </c>
      <c r="C14" s="477"/>
      <c r="D14" s="477"/>
    </row>
    <row r="15" spans="1:4">
      <c r="A15" s="476" t="s">
        <v>15</v>
      </c>
      <c r="B15" s="474">
        <v>1619.68</v>
      </c>
      <c r="C15" s="478">
        <v>485.9</v>
      </c>
      <c r="D15" s="477"/>
    </row>
    <row r="16" spans="1:4">
      <c r="A16" s="476" t="s">
        <v>16</v>
      </c>
      <c r="B16" s="474">
        <v>1461.33</v>
      </c>
      <c r="C16" s="477"/>
      <c r="D16" s="479">
        <v>220</v>
      </c>
    </row>
    <row r="17" spans="1:9">
      <c r="A17" s="476" t="s">
        <v>17</v>
      </c>
      <c r="B17" s="474">
        <v>1236.8399999999999</v>
      </c>
      <c r="C17" s="477"/>
      <c r="D17" s="477"/>
    </row>
    <row r="18" spans="1:9">
      <c r="A18" s="476" t="s">
        <v>18</v>
      </c>
      <c r="B18" s="474">
        <v>1619.68</v>
      </c>
      <c r="C18" s="477"/>
      <c r="D18" s="477"/>
    </row>
    <row r="19" spans="1:9">
      <c r="A19" s="476" t="s">
        <v>19</v>
      </c>
      <c r="B19" s="474">
        <v>1619.68</v>
      </c>
      <c r="C19" s="477"/>
      <c r="D19" s="477"/>
    </row>
    <row r="20" spans="1:9">
      <c r="A20" s="476" t="s">
        <v>20</v>
      </c>
      <c r="B20" s="474">
        <v>1619.68</v>
      </c>
      <c r="C20" s="477"/>
      <c r="D20" s="477"/>
      <c r="I20" s="480"/>
    </row>
    <row r="21" spans="1:9">
      <c r="A21" s="476" t="s">
        <v>21</v>
      </c>
      <c r="B21" s="474">
        <v>1619.68</v>
      </c>
      <c r="C21" s="477"/>
      <c r="D21" s="477"/>
    </row>
    <row r="22" spans="1:9">
      <c r="A22" s="476" t="s">
        <v>22</v>
      </c>
      <c r="B22" s="474">
        <v>1619.68</v>
      </c>
      <c r="C22" s="477"/>
      <c r="D22" s="477"/>
    </row>
    <row r="23" spans="1:9">
      <c r="A23" s="476" t="s">
        <v>23</v>
      </c>
      <c r="B23" s="474">
        <v>1738.4</v>
      </c>
      <c r="C23" s="477"/>
      <c r="D23" s="477"/>
    </row>
    <row r="24" spans="1:9">
      <c r="A24" s="476" t="s">
        <v>24</v>
      </c>
      <c r="B24" s="474">
        <v>1218.1400000000001</v>
      </c>
      <c r="C24" s="477"/>
      <c r="D24" s="477"/>
    </row>
    <row r="25" spans="1:9">
      <c r="A25" s="476" t="s">
        <v>25</v>
      </c>
      <c r="B25" s="474">
        <v>1213.74</v>
      </c>
      <c r="C25" s="477"/>
      <c r="D25" s="477"/>
    </row>
    <row r="26" spans="1:9">
      <c r="A26" s="476" t="s">
        <v>26</v>
      </c>
      <c r="B26" s="474">
        <v>1213.74</v>
      </c>
      <c r="C26" s="477"/>
      <c r="D26" s="477"/>
    </row>
    <row r="28" spans="1:9">
      <c r="A28" s="481" t="s">
        <v>27</v>
      </c>
      <c r="B28" s="482" t="s">
        <v>28</v>
      </c>
      <c r="C28" s="482" t="s">
        <v>29</v>
      </c>
    </row>
    <row r="29" spans="1:9">
      <c r="A29" s="476" t="s">
        <v>30</v>
      </c>
      <c r="B29" s="483">
        <v>22</v>
      </c>
      <c r="C29" s="483">
        <v>15</v>
      </c>
    </row>
    <row r="30" spans="1:9">
      <c r="A30" s="476" t="s">
        <v>31</v>
      </c>
      <c r="B30" s="484">
        <v>20.9</v>
      </c>
      <c r="C30" s="484">
        <v>30.66</v>
      </c>
    </row>
    <row r="31" spans="1:9">
      <c r="A31" s="476" t="s">
        <v>32</v>
      </c>
      <c r="B31" s="484">
        <v>460</v>
      </c>
      <c r="C31" s="484">
        <v>460</v>
      </c>
    </row>
    <row r="32" spans="1:9">
      <c r="A32" s="476" t="s">
        <v>33</v>
      </c>
      <c r="B32" s="485">
        <v>0.2</v>
      </c>
      <c r="C32" s="485">
        <v>0.2</v>
      </c>
    </row>
    <row r="33" spans="1:5">
      <c r="A33" s="476" t="s">
        <v>34</v>
      </c>
      <c r="B33" s="484">
        <f>TRUNC(B31-(B31*B32),2)</f>
        <v>368</v>
      </c>
      <c r="C33" s="484">
        <f>TRUNC(C31-(C31*C32),2)</f>
        <v>368</v>
      </c>
    </row>
    <row r="35" spans="1:5">
      <c r="A35" s="476" t="s">
        <v>35</v>
      </c>
      <c r="B35" s="486">
        <v>5</v>
      </c>
    </row>
    <row r="36" spans="1:5">
      <c r="A36" s="476" t="s">
        <v>36</v>
      </c>
      <c r="B36" s="487">
        <v>20</v>
      </c>
      <c r="C36" s="488"/>
    </row>
    <row r="37" spans="1:5">
      <c r="A37" s="488"/>
      <c r="B37" s="489"/>
      <c r="C37" s="489"/>
    </row>
    <row r="38" spans="1:5" ht="135" customHeight="1">
      <c r="A38" s="490" t="s">
        <v>451</v>
      </c>
      <c r="B38" s="490"/>
      <c r="C38" s="490"/>
      <c r="D38" s="490"/>
      <c r="E38" s="490"/>
    </row>
    <row r="39" spans="1:5" ht="47.25" customHeight="1">
      <c r="A39" s="491" t="s">
        <v>453</v>
      </c>
      <c r="B39" s="491"/>
      <c r="C39" s="491"/>
      <c r="D39" s="491"/>
      <c r="E39" s="491"/>
    </row>
    <row r="41" spans="1:5">
      <c r="A41" s="458" t="s">
        <v>452</v>
      </c>
      <c r="B41" s="458"/>
      <c r="C41" s="458"/>
    </row>
    <row r="42" spans="1:5">
      <c r="A42" s="457"/>
      <c r="B42" s="457"/>
      <c r="C42" s="457"/>
    </row>
    <row r="43" spans="1:5">
      <c r="A43" s="457"/>
      <c r="B43" s="457"/>
      <c r="C43" s="457"/>
    </row>
    <row r="44" spans="1:5">
      <c r="A44" s="457"/>
      <c r="B44" s="457"/>
      <c r="C44" s="457"/>
    </row>
    <row r="45" spans="1:5">
      <c r="A45" s="457"/>
      <c r="B45" s="457"/>
      <c r="C45" s="457"/>
    </row>
    <row r="46" spans="1:5">
      <c r="A46" s="457"/>
      <c r="B46" s="457"/>
      <c r="C46" s="457"/>
    </row>
    <row r="49" spans="1:4">
      <c r="A49" s="492"/>
      <c r="B49" s="492"/>
      <c r="C49" s="492"/>
      <c r="D49" s="492"/>
    </row>
    <row r="50" spans="1:4" ht="52.9" customHeight="1">
      <c r="A50" s="493"/>
      <c r="B50" s="493"/>
      <c r="C50" s="493"/>
      <c r="D50" s="493"/>
    </row>
    <row r="54" spans="1:4">
      <c r="A54" s="460" t="s">
        <v>37</v>
      </c>
    </row>
  </sheetData>
  <mergeCells count="11">
    <mergeCell ref="B9:D9"/>
    <mergeCell ref="A49:D49"/>
    <mergeCell ref="A50:D50"/>
    <mergeCell ref="A38:E38"/>
    <mergeCell ref="A39:E39"/>
    <mergeCell ref="A41:C41"/>
    <mergeCell ref="A1:D1"/>
    <mergeCell ref="A2:D2"/>
    <mergeCell ref="A3:D3"/>
    <mergeCell ref="A5:D5"/>
    <mergeCell ref="A7:D7"/>
  </mergeCells>
  <pageMargins left="0.51180555555555496" right="0.51180555555555496" top="0.78680555555555598" bottom="0.78680555555555598" header="0.51180555555555496" footer="0.51180555555555496"/>
  <pageSetup paperSize="9" scale="72" firstPageNumber="0" orientation="portrait" useFirstPageNumber="1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L849"/>
  <sheetViews>
    <sheetView view="pageBreakPreview" zoomScale="110" zoomScaleNormal="100" zoomScalePageLayoutView="110" workbookViewId="0">
      <selection activeCell="E108" sqref="E108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2072.9294000000004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391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0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368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392</v>
      </c>
      <c r="E20" s="388"/>
      <c r="F20" s="430"/>
      <c r="G20" s="74" t="s">
        <v>222</v>
      </c>
      <c r="H20" s="78">
        <f>E143</f>
        <v>3229.5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393</v>
      </c>
      <c r="E21" s="388"/>
      <c r="F21" s="430"/>
      <c r="G21" s="79" t="s">
        <v>225</v>
      </c>
      <c r="H21" s="80">
        <f>H20-H19</f>
        <v>2861.5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Informações!B14</f>
        <v>1213.74</v>
      </c>
      <c r="F22" s="430"/>
      <c r="G22" s="83" t="s">
        <v>227</v>
      </c>
      <c r="H22" s="84">
        <f>H21*11%</f>
        <v>314.76499999999999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3229.5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1213.74</v>
      </c>
      <c r="G27" s="83" t="s">
        <v>240</v>
      </c>
      <c r="H27" s="84">
        <f>H26*H24</f>
        <v>38.753999999999998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3229.5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32.295000000000002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3229.5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96.884999999999991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1213.74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1213.74</v>
      </c>
      <c r="F35" s="103">
        <f>SUM(E27:E33)-(E27*6%)</f>
        <v>1140.9156</v>
      </c>
      <c r="G35" s="79" t="s">
        <v>222</v>
      </c>
      <c r="H35" s="80">
        <f>H20</f>
        <v>3229.5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20.99175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3229.5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101.14</v>
      </c>
      <c r="F39" s="103">
        <f>E39+(E39*$D$56)</f>
        <v>141.39372</v>
      </c>
      <c r="G39" s="83" t="s">
        <v>227</v>
      </c>
      <c r="H39" s="84">
        <f>H38*H37</f>
        <v>161.47500000000002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134.86000000000001</v>
      </c>
      <c r="F40" s="103">
        <f>E40+(E40*$D$56)</f>
        <v>188.53428000000002</v>
      </c>
      <c r="G40" s="113" t="s">
        <v>269</v>
      </c>
      <c r="H40" s="114">
        <f>H22+H27+H30+H33+H36+H39</f>
        <v>665.16575000000012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236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236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1213.74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236</v>
      </c>
      <c r="G44" s="125">
        <f>H10+H40</f>
        <v>2738.0951500000006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1449.74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289.94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36.24</v>
      </c>
      <c r="F49" s="103">
        <f>$E$35*D49</f>
        <v>30.343500000000002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86.98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21.74</v>
      </c>
      <c r="F51" s="103">
        <f>$E$35*D51</f>
        <v>18.206099999999999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14.49</v>
      </c>
      <c r="F52" s="103">
        <f>$E$35*D52</f>
        <v>12.1374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8.69</v>
      </c>
      <c r="F53" s="103">
        <f>$E$35*D53</f>
        <v>7.2824400000000002</v>
      </c>
      <c r="G53" s="431" t="s">
        <v>289</v>
      </c>
      <c r="H53" s="432">
        <f>G44</f>
        <v>2738.0951500000006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2.89</v>
      </c>
      <c r="F54" s="103">
        <f>$E$35*D54</f>
        <v>2.4274800000000001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115.97</v>
      </c>
      <c r="F55" s="103">
        <f>$E$35*D55</f>
        <v>97.099199999999996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576.94000000000005</v>
      </c>
      <c r="G56" s="139" t="s">
        <v>293</v>
      </c>
      <c r="H56" s="136">
        <f>E143</f>
        <v>3229.5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2738.0951500000006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491.40484999999944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236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576.94000000000005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1208.69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311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10.11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121.32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60.66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3.88</v>
      </c>
      <c r="F77" s="182">
        <f>$E$35*D77</f>
        <v>3.8839680000000003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60.66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21.24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5.0549999999999997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8.4499999999999993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34.950000000000003</v>
      </c>
      <c r="F80" s="103">
        <f>$E$35*D80</f>
        <v>34.955712000000005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79.430000000000007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1213.74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1208.69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79.430000000000007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2501.86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13.89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0.69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2.08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16.66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16.66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16.66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16.66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Uniformes!I30</f>
        <v>87.7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5" t="s">
        <v>349</v>
      </c>
      <c r="C111" s="419"/>
      <c r="D111" s="419"/>
      <c r="E111" s="94"/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87.7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1213.74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1208.69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79.430000000000007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16.66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87.7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2606.2199999999998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156.37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187.57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2950.16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3229.51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20.99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96.88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161.47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279.33999999999997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623.28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623.28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1213.74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1208.69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79.430000000000007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16.66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87.7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2606.2199999999998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623.28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3229.5</v>
      </c>
      <c r="F143" s="240">
        <f>SUM(F27:F142)</f>
        <v>2072.9294000000004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2.6607840229373672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6.6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900-000000000000}"/>
    <hyperlink ref="B78" location="Plan2!A1" display="Aviso Prévio Trabalhado" xr:uid="{00000000-0004-0000-0900-000001000000}"/>
    <hyperlink ref="I78" location="Plan2!A1" display="M APÓS PRORROGAÇÃO = 0.194%" xr:uid="{00000000-0004-0000-0900-000002000000}"/>
    <hyperlink ref="B79" location="Plan2!A1" display="Incidência dos encargos do submódulo 2.2 sobre o Aviso Prévio Trabalhado " xr:uid="{00000000-0004-0000-09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14" max="1048575" man="1"/>
  </colBreaks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L849"/>
  <sheetViews>
    <sheetView view="pageBreakPreview" zoomScale="110" zoomScaleNormal="100" zoomScalePageLayoutView="110" workbookViewId="0">
      <selection activeCell="E110" sqref="E110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3334.4529799999996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394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395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1.97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369.97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396</v>
      </c>
      <c r="E20" s="388"/>
      <c r="F20" s="430"/>
      <c r="G20" s="74" t="s">
        <v>222</v>
      </c>
      <c r="H20" s="78">
        <f>E143</f>
        <v>5153.54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397</v>
      </c>
      <c r="E21" s="388"/>
      <c r="F21" s="430"/>
      <c r="G21" s="79" t="s">
        <v>225</v>
      </c>
      <c r="H21" s="80">
        <f>H20-H19</f>
        <v>4783.57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249">
        <f>Informações!B15</f>
        <v>1619.68</v>
      </c>
      <c r="F22" s="430"/>
      <c r="G22" s="83" t="s">
        <v>227</v>
      </c>
      <c r="H22" s="84">
        <f>H21*11%</f>
        <v>526.19269999999995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5153.54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1619.68</v>
      </c>
      <c r="G27" s="83" t="s">
        <v>240</v>
      </c>
      <c r="H27" s="84">
        <f>H26*H24</f>
        <v>61.842480000000002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f>TRUNC(0.3*E27,2)</f>
        <v>485.9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5153.54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51.535400000000003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5153.54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154.6062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2105.58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2105.58</v>
      </c>
      <c r="F35" s="103">
        <f>SUM(E27:E33)-(E27*6%)</f>
        <v>2008.3991999999998</v>
      </c>
      <c r="G35" s="79" t="s">
        <v>222</v>
      </c>
      <c r="H35" s="80">
        <f>H20</f>
        <v>5153.54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33.498010000000001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5153.54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175.46</v>
      </c>
      <c r="F39" s="103">
        <f>E39+(E39*$D$56)</f>
        <v>245.29308000000003</v>
      </c>
      <c r="G39" s="83" t="s">
        <v>227</v>
      </c>
      <c r="H39" s="84">
        <f>H38*H37</f>
        <v>257.67700000000002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233.95</v>
      </c>
      <c r="F40" s="103">
        <f>E40+(E40*$D$56)</f>
        <v>327.06209999999999</v>
      </c>
      <c r="G40" s="113" t="s">
        <v>269</v>
      </c>
      <c r="H40" s="114">
        <f>H22+H27+H30+H33+H36+H39</f>
        <v>1085.3517900000002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409.41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409.41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2105.58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409.41</v>
      </c>
      <c r="G44" s="125">
        <f>H10+H40</f>
        <v>4419.8047699999997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2514.9899999999998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502.99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62.87</v>
      </c>
      <c r="F49" s="103">
        <f>$E$35*D49</f>
        <v>52.639499999999998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150.88999999999999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37.72</v>
      </c>
      <c r="F51" s="103">
        <f>$E$35*D51</f>
        <v>31.583699999999997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25.14</v>
      </c>
      <c r="F52" s="103">
        <f>$E$35*D52</f>
        <v>21.055800000000001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15.08</v>
      </c>
      <c r="F53" s="103">
        <f>$E$35*D53</f>
        <v>12.63348</v>
      </c>
      <c r="G53" s="431" t="s">
        <v>289</v>
      </c>
      <c r="H53" s="432">
        <f>G44</f>
        <v>4419.8047699999997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5.0199999999999996</v>
      </c>
      <c r="F54" s="103">
        <f>$E$35*D54</f>
        <v>4.2111599999999996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201.19</v>
      </c>
      <c r="F55" s="103">
        <f>$E$35*D55</f>
        <v>168.44640000000001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1000.9</v>
      </c>
      <c r="G56" s="139" t="s">
        <v>293</v>
      </c>
      <c r="H56" s="136">
        <f>E143</f>
        <v>5153.54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4419.8047699999997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733.73523000000023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42" t="s">
        <v>309</v>
      </c>
      <c r="B67" s="442"/>
      <c r="C67" s="442"/>
      <c r="D67" s="442"/>
      <c r="E67" s="442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409.41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1000.9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1806.06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311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17.54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210.48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1.4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105.24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6.73</v>
      </c>
      <c r="F77" s="182">
        <f>$E$35*D77</f>
        <v>6.7378559999999998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105.24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36.840000000000003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8.77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14.66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60.64</v>
      </c>
      <c r="F80" s="103">
        <f>$E$35*D80</f>
        <v>60.640704000000007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137.81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2105.58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1806.06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137.81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4049.45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22.49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1.1200000000000001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3.37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26.98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26.98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26.98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26.98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Uniformes!I22</f>
        <v>80.52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>
        <v>0</v>
      </c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Equipamentos!G21</f>
        <v>1.97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5" t="s">
        <v>349</v>
      </c>
      <c r="C111" s="419"/>
      <c r="D111" s="419"/>
      <c r="E111" s="94">
        <v>0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82.49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2105.58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1806.06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137.81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26.98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82.49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4158.92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249.53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299.33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4707.78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5153.5600000000004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33.49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154.6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257.67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445.76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994.62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994.62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2105.58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1806.06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137.81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26.98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82.49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4158.92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994.62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5153.54</v>
      </c>
      <c r="F143" s="240">
        <f>SUM(F27:F142)</f>
        <v>3334.4529799999996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2.447563141747167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40.15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A00-000000000000}"/>
    <hyperlink ref="B78" location="Plan2!A1" display="Aviso Prévio Trabalhado" xr:uid="{00000000-0004-0000-0A00-000001000000}"/>
    <hyperlink ref="I78" location="Plan2!A1" display="M APÓS PRORROGAÇÃO = 0.194%" xr:uid="{00000000-0004-0000-0A00-000002000000}"/>
    <hyperlink ref="B79" location="Plan2!A1" display="Incidência dos encargos do submódulo 2.2 sobre o Aviso Prévio Trabalhado " xr:uid="{00000000-0004-0000-0A00-000003000000}"/>
  </hyperlinks>
  <pageMargins left="0.51180555555555496" right="0.51180555555555496" top="0.78680555555555598" bottom="0.78680555555555598" header="0.51180555555555496" footer="0.51180555555555496"/>
  <pageSetup paperSize="9" scale="70" firstPageNumber="0" orientation="portrait" useFirstPageNumber="1" horizontalDpi="300" verticalDpi="300" r:id="rId2"/>
  <rowBreaks count="2" manualBreakCount="2">
    <brk id="47" max="12" man="1"/>
    <brk id="105" max="16383" man="1"/>
  </rowBreaks>
  <colBreaks count="1" manualBreakCount="1">
    <brk id="5" max="1048575" man="1"/>
  </colBreaks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L850"/>
  <sheetViews>
    <sheetView view="pageBreakPreview" zoomScale="110" zoomScaleNormal="100" zoomScalePageLayoutView="110" workbookViewId="0">
      <selection activeCell="E109" sqref="E109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F144</f>
        <v>2737.2604599999995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398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E60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E61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E110+E111+E112</f>
        <v>0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368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399</v>
      </c>
      <c r="E20" s="388"/>
      <c r="F20" s="430"/>
      <c r="G20" s="74" t="s">
        <v>222</v>
      </c>
      <c r="H20" s="78">
        <f>E144</f>
        <v>4185.18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400</v>
      </c>
      <c r="E21" s="388"/>
      <c r="F21" s="430"/>
      <c r="G21" s="79" t="s">
        <v>225</v>
      </c>
      <c r="H21" s="80">
        <f>H20-H19</f>
        <v>3817.1800000000003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Informações!B16</f>
        <v>1461.33</v>
      </c>
      <c r="F22" s="430"/>
      <c r="G22" s="83" t="s">
        <v>227</v>
      </c>
      <c r="H22" s="84">
        <f>H21*11%</f>
        <v>419.88980000000004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4185.18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1461.33</v>
      </c>
      <c r="G27" s="83" t="s">
        <v>240</v>
      </c>
      <c r="H27" s="84">
        <f>H26*H24</f>
        <v>50.222160000000002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4185.18</v>
      </c>
      <c r="I29" s="151" t="s">
        <v>245</v>
      </c>
      <c r="J29" s="152"/>
      <c r="K29" s="152"/>
      <c r="L29" s="152"/>
    </row>
    <row r="30" spans="1:64" ht="37.9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41.851800000000004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4185.18</v>
      </c>
      <c r="I32" s="151" t="s">
        <v>245</v>
      </c>
      <c r="K32" s="152"/>
      <c r="L32" s="152"/>
    </row>
    <row r="33" spans="1:64" ht="27.7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98"/>
      <c r="G33" s="79"/>
      <c r="H33" s="80"/>
      <c r="I33" s="151"/>
      <c r="K33" s="152"/>
      <c r="L33" s="152"/>
    </row>
    <row r="34" spans="1:64" ht="25.5">
      <c r="A34" s="92" t="s">
        <v>291</v>
      </c>
      <c r="B34" s="100" t="s">
        <v>401</v>
      </c>
      <c r="C34" s="443" t="s">
        <v>402</v>
      </c>
      <c r="D34" s="443"/>
      <c r="E34" s="96">
        <f>Informações!D16</f>
        <v>220</v>
      </c>
      <c r="F34" s="101"/>
      <c r="G34" s="83" t="s">
        <v>227</v>
      </c>
      <c r="H34" s="84">
        <f>H32*H31</f>
        <v>125.55540000000001</v>
      </c>
      <c r="I34" s="151" t="s">
        <v>245</v>
      </c>
      <c r="K34" s="152"/>
      <c r="L34" s="152"/>
    </row>
    <row r="35" spans="1:64">
      <c r="A35" s="395" t="s">
        <v>88</v>
      </c>
      <c r="B35" s="395"/>
      <c r="C35" s="395"/>
      <c r="D35" s="395"/>
      <c r="E35" s="102">
        <f>TRUNC(SUM(E27:E34),2)</f>
        <v>1681.33</v>
      </c>
      <c r="G35" s="70" t="s">
        <v>260</v>
      </c>
      <c r="H35" s="71">
        <v>6.4999999999999997E-3</v>
      </c>
      <c r="I35" s="151"/>
      <c r="K35" s="152"/>
      <c r="L35" s="152"/>
    </row>
    <row r="36" spans="1:64" ht="25.5" customHeight="1">
      <c r="A36" s="396" t="s">
        <v>261</v>
      </c>
      <c r="B36" s="396"/>
      <c r="C36" s="396"/>
      <c r="D36" s="396"/>
      <c r="E36" s="102">
        <f>TRUNC(SUM(E35:E35),2)</f>
        <v>1681.33</v>
      </c>
      <c r="F36" s="103">
        <f>SUM(E27:E34)-(E27*6%)</f>
        <v>1593.6502</v>
      </c>
      <c r="G36" s="79" t="s">
        <v>222</v>
      </c>
      <c r="H36" s="80">
        <f>H20</f>
        <v>4185.18</v>
      </c>
      <c r="I36" s="154"/>
      <c r="J36" s="116"/>
      <c r="K36" s="152"/>
      <c r="L36" s="152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</row>
    <row r="37" spans="1:64">
      <c r="A37" s="391" t="s">
        <v>262</v>
      </c>
      <c r="B37" s="391"/>
      <c r="C37" s="391"/>
      <c r="D37" s="391"/>
      <c r="E37" s="88"/>
      <c r="G37" s="83" t="s">
        <v>227</v>
      </c>
      <c r="H37" s="84">
        <f>H36*H35</f>
        <v>27.203669999999999</v>
      </c>
      <c r="I37" s="151"/>
      <c r="J37" s="52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>
      <c r="A38" s="104"/>
      <c r="B38" s="397" t="s">
        <v>263</v>
      </c>
      <c r="C38" s="397"/>
      <c r="D38" s="397"/>
      <c r="E38" s="397"/>
      <c r="F38" s="105"/>
      <c r="G38" s="70" t="s">
        <v>264</v>
      </c>
      <c r="H38" s="71">
        <f>D131</f>
        <v>0.05</v>
      </c>
      <c r="I38" s="151"/>
      <c r="J38" s="155"/>
      <c r="K38" s="152"/>
      <c r="L38" s="1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 ht="12.75" customHeight="1">
      <c r="A39" s="106" t="s">
        <v>265</v>
      </c>
      <c r="B39" s="392" t="s">
        <v>266</v>
      </c>
      <c r="C39" s="392"/>
      <c r="D39" s="107" t="s">
        <v>237</v>
      </c>
      <c r="E39" s="75" t="s">
        <v>218</v>
      </c>
      <c r="F39" s="108"/>
      <c r="G39" s="79" t="s">
        <v>222</v>
      </c>
      <c r="H39" s="80">
        <f>H20</f>
        <v>4185.18</v>
      </c>
      <c r="I39" s="151"/>
      <c r="J39" s="52"/>
      <c r="K39" s="152"/>
      <c r="L39" s="152"/>
      <c r="M39" s="52"/>
      <c r="N39" s="52"/>
      <c r="O39" s="52"/>
      <c r="P39" s="52"/>
      <c r="Q39" s="168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187</v>
      </c>
      <c r="B40" s="110" t="s">
        <v>267</v>
      </c>
      <c r="C40" s="111"/>
      <c r="D40" s="112">
        <f>1/12</f>
        <v>8.3333333333333329E-2</v>
      </c>
      <c r="E40" s="102">
        <f>TRUNC($E$36*D40,2)</f>
        <v>140.11000000000001</v>
      </c>
      <c r="F40" s="103">
        <f>E40+(E40*$D$57)</f>
        <v>195.87378000000004</v>
      </c>
      <c r="G40" s="83" t="s">
        <v>227</v>
      </c>
      <c r="H40" s="84">
        <f>H39*H38</f>
        <v>209.25900000000001</v>
      </c>
      <c r="I40" s="156" t="s">
        <v>245</v>
      </c>
      <c r="J40" s="52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109" t="s">
        <v>190</v>
      </c>
      <c r="B41" s="110" t="s">
        <v>268</v>
      </c>
      <c r="C41" s="111"/>
      <c r="D41" s="112">
        <f>(((1+1/3)/12))</f>
        <v>0.1111111111111111</v>
      </c>
      <c r="E41" s="102">
        <f>TRUNC($E$36*D41,2)</f>
        <v>186.81</v>
      </c>
      <c r="F41" s="103">
        <f>E41+(E41*$D$57)</f>
        <v>261.16038000000003</v>
      </c>
      <c r="G41" s="113" t="s">
        <v>269</v>
      </c>
      <c r="H41" s="114">
        <f>H22+H27+H30+H34+H37+H40</f>
        <v>873.98183000000006</v>
      </c>
      <c r="I41" s="151" t="s">
        <v>245</v>
      </c>
      <c r="J41" s="157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>
      <c r="A42" s="398" t="s">
        <v>88</v>
      </c>
      <c r="B42" s="398"/>
      <c r="C42" s="398"/>
      <c r="D42" s="115">
        <f>SUM(D40:D41)</f>
        <v>0.19444444444444442</v>
      </c>
      <c r="E42" s="102">
        <f>SUM(E40:E41)</f>
        <v>326.92</v>
      </c>
      <c r="G42" s="116"/>
      <c r="H42" s="116"/>
      <c r="I42" s="151"/>
      <c r="J42" s="52"/>
      <c r="K42" s="152"/>
      <c r="L42" s="1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</row>
    <row r="43" spans="1:64" ht="25.5" customHeight="1">
      <c r="A43" s="399" t="s">
        <v>270</v>
      </c>
      <c r="B43" s="399"/>
      <c r="C43" s="399"/>
      <c r="D43" s="399"/>
      <c r="E43" s="102">
        <f>TRUNC(SUM(E42:E42),2)</f>
        <v>326.92</v>
      </c>
      <c r="F43" s="117"/>
      <c r="G43" s="118" t="s">
        <v>271</v>
      </c>
      <c r="H43" s="119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5.5" customHeight="1">
      <c r="A44" s="436" t="s">
        <v>272</v>
      </c>
      <c r="B44" s="436"/>
      <c r="C44" s="436"/>
      <c r="D44" s="120" t="s">
        <v>273</v>
      </c>
      <c r="E44" s="121">
        <f>E36</f>
        <v>1681.33</v>
      </c>
      <c r="F44" s="117"/>
      <c r="G44" s="122" t="s">
        <v>274</v>
      </c>
      <c r="H44" s="123"/>
      <c r="I44" s="154"/>
      <c r="J44" s="116"/>
      <c r="K44" s="152"/>
      <c r="L44" s="152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</row>
    <row r="45" spans="1:64" ht="22.5" customHeight="1">
      <c r="A45" s="436"/>
      <c r="B45" s="436"/>
      <c r="C45" s="436"/>
      <c r="D45" s="120" t="s">
        <v>275</v>
      </c>
      <c r="E45" s="124">
        <f>E43</f>
        <v>326.92</v>
      </c>
      <c r="G45" s="125">
        <f>H10+H41</f>
        <v>3611.2422899999997</v>
      </c>
      <c r="H45" s="126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22.5" customHeight="1">
      <c r="A46" s="436"/>
      <c r="B46" s="436"/>
      <c r="C46" s="436"/>
      <c r="D46" s="120" t="s">
        <v>88</v>
      </c>
      <c r="E46" s="124">
        <f>TRUNC(SUM(E44:E45),2)</f>
        <v>2008.25</v>
      </c>
      <c r="G46" s="52"/>
      <c r="H46" s="127"/>
      <c r="I46" s="151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30.75" customHeight="1">
      <c r="A47" s="128"/>
      <c r="B47" s="400" t="s">
        <v>276</v>
      </c>
      <c r="C47" s="400"/>
      <c r="D47" s="400"/>
      <c r="E47" s="129"/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 ht="12.75" customHeight="1">
      <c r="A48" s="90" t="s">
        <v>277</v>
      </c>
      <c r="B48" s="392" t="s">
        <v>278</v>
      </c>
      <c r="C48" s="392"/>
      <c r="D48" s="107" t="s">
        <v>279</v>
      </c>
      <c r="E48" s="75" t="s">
        <v>218</v>
      </c>
      <c r="G48" s="52"/>
      <c r="H48" s="127"/>
      <c r="I48" s="151"/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187</v>
      </c>
      <c r="B49" s="401" t="s">
        <v>210</v>
      </c>
      <c r="C49" s="401"/>
      <c r="D49" s="131">
        <v>0.2</v>
      </c>
      <c r="E49" s="102">
        <f t="shared" ref="E49:E56" si="0">TRUNC($E$46*D49,2)</f>
        <v>401.65</v>
      </c>
      <c r="F49" s="132" t="s">
        <v>280</v>
      </c>
      <c r="G49" s="52"/>
      <c r="H49" s="127"/>
      <c r="I49" s="156" t="s">
        <v>245</v>
      </c>
      <c r="J49" s="52"/>
      <c r="K49" s="52"/>
      <c r="L49" s="146"/>
      <c r="M49" s="52"/>
      <c r="N49" s="158"/>
      <c r="O49" s="52"/>
      <c r="P49" s="159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190</v>
      </c>
      <c r="B50" s="401" t="s">
        <v>281</v>
      </c>
      <c r="C50" s="401"/>
      <c r="D50" s="131">
        <v>2.5000000000000001E-2</v>
      </c>
      <c r="E50" s="102">
        <f t="shared" si="0"/>
        <v>50.2</v>
      </c>
      <c r="F50" s="103">
        <f>$E$36*D50</f>
        <v>42.033250000000002</v>
      </c>
      <c r="G50" s="52"/>
      <c r="H50" s="127"/>
      <c r="I50" s="156" t="s">
        <v>245</v>
      </c>
      <c r="J50" s="52"/>
      <c r="K50" s="52"/>
      <c r="L50" s="160"/>
      <c r="M50" s="52"/>
      <c r="N50" s="161"/>
      <c r="O50" s="162"/>
      <c r="P50" s="161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194</v>
      </c>
      <c r="B51" s="402" t="s">
        <v>282</v>
      </c>
      <c r="C51" s="402"/>
      <c r="D51" s="133">
        <f>3%*2</f>
        <v>0.06</v>
      </c>
      <c r="E51" s="102">
        <f t="shared" si="0"/>
        <v>120.49</v>
      </c>
      <c r="F51" s="132" t="s">
        <v>280</v>
      </c>
      <c r="G51" s="403" t="s">
        <v>283</v>
      </c>
      <c r="H51" s="403"/>
      <c r="I51" s="156" t="s">
        <v>245</v>
      </c>
      <c r="J51" s="52"/>
      <c r="K51" s="52"/>
      <c r="L51" s="146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198</v>
      </c>
      <c r="B52" s="401" t="s">
        <v>284</v>
      </c>
      <c r="C52" s="401"/>
      <c r="D52" s="131">
        <v>1.4999999999999999E-2</v>
      </c>
      <c r="E52" s="102">
        <f t="shared" si="0"/>
        <v>30.12</v>
      </c>
      <c r="F52" s="103">
        <f>$E$36*D52</f>
        <v>25.219949999999997</v>
      </c>
      <c r="G52" s="404" t="s">
        <v>285</v>
      </c>
      <c r="H52" s="404"/>
      <c r="I52" s="156" t="s">
        <v>245</v>
      </c>
      <c r="J52" s="52"/>
      <c r="K52" s="52"/>
      <c r="L52" s="146"/>
      <c r="M52" s="52"/>
      <c r="N52" s="158"/>
      <c r="O52" s="52"/>
      <c r="P52" s="159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250</v>
      </c>
      <c r="B53" s="401" t="s">
        <v>286</v>
      </c>
      <c r="C53" s="401"/>
      <c r="D53" s="131">
        <v>0.01</v>
      </c>
      <c r="E53" s="102">
        <f t="shared" si="0"/>
        <v>20.079999999999998</v>
      </c>
      <c r="F53" s="103">
        <f>$E$36*D53</f>
        <v>16.813299999999998</v>
      </c>
      <c r="G53" s="134" t="s">
        <v>287</v>
      </c>
      <c r="H53" s="135">
        <v>1</v>
      </c>
      <c r="I53" s="156" t="s">
        <v>245</v>
      </c>
      <c r="J53" s="52"/>
      <c r="K53" s="52"/>
      <c r="L53" s="146"/>
      <c r="M53" s="52"/>
      <c r="N53" s="163"/>
      <c r="O53" s="52"/>
      <c r="P53" s="164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254</v>
      </c>
      <c r="B54" s="405" t="s">
        <v>288</v>
      </c>
      <c r="C54" s="405"/>
      <c r="D54" s="131">
        <v>6.0000000000000001E-3</v>
      </c>
      <c r="E54" s="102">
        <f t="shared" si="0"/>
        <v>12.04</v>
      </c>
      <c r="F54" s="103">
        <f>$E$36*D54</f>
        <v>10.08798</v>
      </c>
      <c r="G54" s="431" t="s">
        <v>289</v>
      </c>
      <c r="H54" s="432">
        <f>G45</f>
        <v>3611.2422899999997</v>
      </c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257</v>
      </c>
      <c r="B55" s="401" t="s">
        <v>290</v>
      </c>
      <c r="C55" s="401"/>
      <c r="D55" s="131">
        <v>2E-3</v>
      </c>
      <c r="E55" s="102">
        <f t="shared" si="0"/>
        <v>4.01</v>
      </c>
      <c r="F55" s="103">
        <f>$E$36*D55</f>
        <v>3.36266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>
      <c r="A56" s="130" t="s">
        <v>291</v>
      </c>
      <c r="B56" s="401" t="s">
        <v>292</v>
      </c>
      <c r="C56" s="401"/>
      <c r="D56" s="131">
        <v>0.08</v>
      </c>
      <c r="E56" s="102">
        <f t="shared" si="0"/>
        <v>160.66</v>
      </c>
      <c r="F56" s="103">
        <f>$E$36*D56</f>
        <v>134.50639999999999</v>
      </c>
      <c r="G56" s="431"/>
      <c r="H56" s="432"/>
      <c r="I56" s="156" t="s">
        <v>245</v>
      </c>
      <c r="J56" s="52"/>
      <c r="K56" s="52"/>
      <c r="L56" s="146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 ht="21" customHeight="1">
      <c r="A57" s="406" t="s">
        <v>88</v>
      </c>
      <c r="B57" s="406"/>
      <c r="C57" s="406"/>
      <c r="D57" s="137">
        <f>SUM(D49:D56)</f>
        <v>0.39800000000000008</v>
      </c>
      <c r="E57" s="138">
        <f>TRUNC(SUM(E49:E56),2)</f>
        <v>799.25</v>
      </c>
      <c r="G57" s="139" t="s">
        <v>293</v>
      </c>
      <c r="H57" s="136">
        <f>E144</f>
        <v>4185.18</v>
      </c>
      <c r="I57" s="151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>
      <c r="A58" s="104"/>
      <c r="B58" s="397" t="s">
        <v>294</v>
      </c>
      <c r="C58" s="397"/>
      <c r="D58" s="397"/>
      <c r="E58" s="397"/>
      <c r="G58" s="140" t="s">
        <v>295</v>
      </c>
      <c r="H58" s="141">
        <f>G45</f>
        <v>3611.2422899999997</v>
      </c>
      <c r="I58" s="151"/>
      <c r="J58" s="52"/>
      <c r="K58" s="152"/>
      <c r="L58" s="1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</row>
    <row r="59" spans="1:64" ht="12.75" customHeight="1">
      <c r="A59" s="90" t="s">
        <v>296</v>
      </c>
      <c r="B59" s="392" t="s">
        <v>297</v>
      </c>
      <c r="C59" s="392"/>
      <c r="D59" s="107" t="s">
        <v>237</v>
      </c>
      <c r="E59" s="75" t="s">
        <v>218</v>
      </c>
      <c r="G59" s="142" t="s">
        <v>298</v>
      </c>
      <c r="H59" s="143">
        <f>H57-H58</f>
        <v>573.93771000000061</v>
      </c>
      <c r="I59" s="151"/>
      <c r="L59" s="152"/>
    </row>
    <row r="60" spans="1:64" ht="12.75" customHeight="1">
      <c r="A60" s="130" t="s">
        <v>187</v>
      </c>
      <c r="B60" s="407" t="s">
        <v>299</v>
      </c>
      <c r="C60" s="407"/>
      <c r="D60" s="144"/>
      <c r="E60" s="145">
        <v>0</v>
      </c>
      <c r="F60" s="103">
        <f>+E60</f>
        <v>0</v>
      </c>
      <c r="G60" s="52"/>
      <c r="H60" s="52"/>
      <c r="I60" s="151" t="s">
        <v>300</v>
      </c>
      <c r="J60" s="53">
        <f>$E$60*2</f>
        <v>0</v>
      </c>
      <c r="L60" s="152"/>
      <c r="O60" s="152"/>
    </row>
    <row r="61" spans="1:64" ht="12.75" customHeight="1">
      <c r="A61" s="130" t="s">
        <v>190</v>
      </c>
      <c r="B61" s="407" t="s">
        <v>301</v>
      </c>
      <c r="C61" s="407"/>
      <c r="D61" s="95"/>
      <c r="E61" s="102">
        <f>Informações!B33</f>
        <v>368</v>
      </c>
      <c r="F61" s="103">
        <f>+E61</f>
        <v>368</v>
      </c>
      <c r="G61" s="52"/>
      <c r="H61" s="146"/>
      <c r="I61" s="151" t="s">
        <v>241</v>
      </c>
      <c r="J61" s="53">
        <f>E61*2</f>
        <v>736</v>
      </c>
      <c r="L61" s="165"/>
      <c r="O61" s="152"/>
    </row>
    <row r="62" spans="1:64" ht="12.75" customHeight="1">
      <c r="A62" s="130" t="s">
        <v>194</v>
      </c>
      <c r="B62" s="407" t="s">
        <v>302</v>
      </c>
      <c r="C62" s="407"/>
      <c r="D62" s="95"/>
      <c r="E62" s="102">
        <v>0</v>
      </c>
      <c r="F62" s="103">
        <f>+E62</f>
        <v>0</v>
      </c>
      <c r="G62" s="435" t="s">
        <v>303</v>
      </c>
      <c r="H62" s="435"/>
      <c r="I62" s="151" t="s">
        <v>241</v>
      </c>
      <c r="J62" s="53">
        <f>E62*2</f>
        <v>0</v>
      </c>
      <c r="K62" s="166"/>
      <c r="L62" s="152"/>
      <c r="O62" s="152"/>
    </row>
    <row r="63" spans="1:64" ht="12.75" customHeight="1">
      <c r="A63" s="130" t="s">
        <v>198</v>
      </c>
      <c r="B63" s="407" t="s">
        <v>304</v>
      </c>
      <c r="C63" s="407"/>
      <c r="D63" s="102"/>
      <c r="E63" s="102">
        <f>Seguro!C12</f>
        <v>2.75</v>
      </c>
      <c r="F63" s="103">
        <f>+E63</f>
        <v>2.75</v>
      </c>
      <c r="G63" s="435"/>
      <c r="H63" s="435"/>
      <c r="I63" s="151" t="s">
        <v>241</v>
      </c>
      <c r="J63" s="53">
        <f>E63*2</f>
        <v>5.5</v>
      </c>
      <c r="O63" s="152"/>
    </row>
    <row r="64" spans="1:64" ht="12.75" customHeight="1">
      <c r="A64" s="130" t="s">
        <v>250</v>
      </c>
      <c r="B64" s="407" t="s">
        <v>305</v>
      </c>
      <c r="C64" s="407"/>
      <c r="D64" s="147"/>
      <c r="E64" s="102">
        <v>0</v>
      </c>
      <c r="F64" s="103">
        <f>+E65</f>
        <v>20</v>
      </c>
      <c r="G64" s="435"/>
      <c r="H64" s="435"/>
      <c r="I64" s="151" t="s">
        <v>241</v>
      </c>
      <c r="O64" s="152"/>
    </row>
    <row r="65" spans="1:64" ht="12.75" customHeight="1">
      <c r="A65" s="130" t="s">
        <v>254</v>
      </c>
      <c r="B65" s="407" t="s">
        <v>306</v>
      </c>
      <c r="C65" s="407"/>
      <c r="D65" s="95"/>
      <c r="E65" s="102">
        <f>Informações!B$36</f>
        <v>20</v>
      </c>
      <c r="F65" s="103">
        <f>+E66</f>
        <v>5</v>
      </c>
      <c r="G65" s="435"/>
      <c r="H65" s="435"/>
      <c r="I65" s="151" t="s">
        <v>241</v>
      </c>
    </row>
    <row r="66" spans="1:64" ht="12.75" customHeight="1">
      <c r="A66" s="130" t="s">
        <v>257</v>
      </c>
      <c r="B66" s="407" t="s">
        <v>307</v>
      </c>
      <c r="C66" s="407"/>
      <c r="E66" s="102">
        <f>Informações!B$35</f>
        <v>5</v>
      </c>
      <c r="F66" s="103">
        <f>+E66</f>
        <v>5</v>
      </c>
      <c r="G66" s="435"/>
      <c r="H66" s="435"/>
      <c r="I66" s="151" t="s">
        <v>241</v>
      </c>
    </row>
    <row r="67" spans="1:64" ht="21" customHeight="1">
      <c r="A67" s="398" t="s">
        <v>308</v>
      </c>
      <c r="B67" s="398"/>
      <c r="C67" s="398"/>
      <c r="D67" s="398"/>
      <c r="E67" s="138">
        <f>TRUNC(SUM(E60:E66),2)</f>
        <v>395.75</v>
      </c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20.25" customHeight="1">
      <c r="A68" s="408" t="s">
        <v>309</v>
      </c>
      <c r="B68" s="408"/>
      <c r="C68" s="408"/>
      <c r="D68" s="408"/>
      <c r="E68" s="408"/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 ht="12.75" customHeight="1">
      <c r="A69" s="169">
        <v>2</v>
      </c>
      <c r="B69" s="409" t="s">
        <v>310</v>
      </c>
      <c r="C69" s="409"/>
      <c r="D69" s="409"/>
      <c r="E69" s="170" t="s">
        <v>218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265</v>
      </c>
      <c r="B70" s="172" t="s">
        <v>266</v>
      </c>
      <c r="C70" s="173"/>
      <c r="D70" s="174"/>
      <c r="E70" s="175">
        <f>E43</f>
        <v>326.92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277</v>
      </c>
      <c r="B71" s="172" t="s">
        <v>278</v>
      </c>
      <c r="C71" s="173"/>
      <c r="D71" s="174"/>
      <c r="E71" s="175">
        <f>E57</f>
        <v>799.25</v>
      </c>
      <c r="G71" s="435"/>
      <c r="H71" s="435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1" t="s">
        <v>296</v>
      </c>
      <c r="B72" s="172" t="s">
        <v>297</v>
      </c>
      <c r="C72" s="173"/>
      <c r="D72" s="174"/>
      <c r="E72" s="175">
        <f>E67</f>
        <v>395.75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176"/>
      <c r="B73" s="177"/>
      <c r="C73" s="177"/>
      <c r="D73" s="178" t="s">
        <v>88</v>
      </c>
      <c r="E73" s="179">
        <f>TRUNC(SUM(E70:E72),2)</f>
        <v>1521.92</v>
      </c>
      <c r="G73" s="52"/>
      <c r="H73" s="52"/>
      <c r="I73" s="151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</row>
    <row r="74" spans="1:64">
      <c r="A74" s="391" t="s">
        <v>403</v>
      </c>
      <c r="B74" s="391"/>
      <c r="C74" s="391"/>
      <c r="D74" s="391"/>
      <c r="E74" s="391"/>
      <c r="G74" s="155"/>
      <c r="H74" s="52"/>
      <c r="I74" s="151"/>
      <c r="J74" s="155"/>
      <c r="K74" s="52"/>
      <c r="L74" s="216"/>
      <c r="M74" s="52"/>
      <c r="N74" s="52"/>
      <c r="O74" s="52"/>
      <c r="P74" s="52"/>
      <c r="Q74" s="52"/>
      <c r="R74" s="223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90">
        <v>3</v>
      </c>
      <c r="B75" s="386" t="s">
        <v>312</v>
      </c>
      <c r="C75" s="386"/>
      <c r="D75" s="386"/>
      <c r="E75" s="180" t="s">
        <v>218</v>
      </c>
      <c r="G75" s="155"/>
      <c r="H75" s="52"/>
      <c r="I75" s="151"/>
      <c r="J75" s="52"/>
      <c r="K75" s="52"/>
      <c r="L75" s="52"/>
      <c r="M75" s="52"/>
      <c r="N75" s="52"/>
      <c r="O75" s="52"/>
      <c r="P75" s="52"/>
      <c r="Q75" s="52"/>
      <c r="R75" s="219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187</v>
      </c>
      <c r="B76" s="410" t="s">
        <v>313</v>
      </c>
      <c r="C76" s="410"/>
      <c r="D76" s="131">
        <f>((1/12)*0.1)</f>
        <v>8.3333333333333332E-3</v>
      </c>
      <c r="E76" s="94">
        <f>TRUNC(+$E$36*D76,2)</f>
        <v>14.01</v>
      </c>
      <c r="G76" s="155"/>
      <c r="H76" s="52"/>
      <c r="I76" s="151" t="s">
        <v>245</v>
      </c>
      <c r="J76" s="52"/>
      <c r="K76" s="52"/>
      <c r="L76" s="217"/>
      <c r="M76" s="52"/>
      <c r="N76" s="52"/>
      <c r="O76" s="52">
        <f>E76*12</f>
        <v>168.12</v>
      </c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12.75" customHeight="1">
      <c r="A77" s="130" t="s">
        <v>190</v>
      </c>
      <c r="B77" s="410" t="s">
        <v>314</v>
      </c>
      <c r="C77" s="410"/>
      <c r="D77" s="131">
        <f>+D56</f>
        <v>0.08</v>
      </c>
      <c r="E77" s="94">
        <f>TRUNC(+E76*D77,2)</f>
        <v>1.1200000000000001</v>
      </c>
      <c r="F77" s="98"/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E76*6</f>
        <v>84.06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 ht="30" customHeight="1">
      <c r="A78" s="181" t="s">
        <v>194</v>
      </c>
      <c r="B78" s="410" t="s">
        <v>315</v>
      </c>
      <c r="C78" s="410"/>
      <c r="D78" s="131">
        <f>(0.08*0.4*0.1)</f>
        <v>3.2000000000000002E-3</v>
      </c>
      <c r="E78" s="94">
        <f>TRUNC(+$E$36*D78,2)</f>
        <v>5.38</v>
      </c>
      <c r="F78" s="182">
        <f>$E$36*D78</f>
        <v>5.3802560000000001</v>
      </c>
      <c r="G78" s="155"/>
      <c r="H78" s="52"/>
      <c r="I78" s="151" t="s">
        <v>245</v>
      </c>
      <c r="J78" s="52"/>
      <c r="K78" s="52"/>
      <c r="L78" s="52"/>
      <c r="M78" s="52"/>
      <c r="N78" s="52"/>
      <c r="O78" s="52"/>
      <c r="P78" s="52">
        <f>E76*6</f>
        <v>84.06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198</v>
      </c>
      <c r="B79" s="411" t="s">
        <v>316</v>
      </c>
      <c r="C79" s="411"/>
      <c r="D79" s="131">
        <f>((7/30)/12)*0.9</f>
        <v>1.7500000000000002E-2</v>
      </c>
      <c r="E79" s="94">
        <f>TRUNC(+D79*$E$36,2)</f>
        <v>29.42</v>
      </c>
      <c r="F79" s="98"/>
      <c r="G79" s="155"/>
      <c r="H79" s="52"/>
      <c r="I79" s="218" t="s">
        <v>317</v>
      </c>
      <c r="J79" s="52"/>
      <c r="K79" s="52"/>
      <c r="L79" s="52"/>
      <c r="M79" s="52"/>
      <c r="N79" s="52"/>
      <c r="O79" s="52"/>
      <c r="P79" s="52">
        <f>P78/12</f>
        <v>7.0049999999999999</v>
      </c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>
      <c r="A80" s="130" t="s">
        <v>250</v>
      </c>
      <c r="B80" s="412" t="s">
        <v>318</v>
      </c>
      <c r="C80" s="412"/>
      <c r="D80" s="131">
        <f>+D57</f>
        <v>0.39800000000000008</v>
      </c>
      <c r="E80" s="94">
        <f>TRUNC(+E79*D80,2)</f>
        <v>11.7</v>
      </c>
      <c r="G80" s="155"/>
      <c r="H80" s="183"/>
      <c r="I80" s="151" t="s">
        <v>319</v>
      </c>
      <c r="J80" s="52"/>
      <c r="K80" s="186"/>
      <c r="L80" s="52"/>
      <c r="M80" s="219">
        <f>(7/30/12)/30*3</f>
        <v>1.9444444444444444E-3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30.75" customHeight="1">
      <c r="A81" s="181" t="s">
        <v>254</v>
      </c>
      <c r="B81" s="410" t="s">
        <v>320</v>
      </c>
      <c r="C81" s="410"/>
      <c r="D81" s="131">
        <f>(0.08*0.4)*0.9</f>
        <v>2.8800000000000003E-2</v>
      </c>
      <c r="E81" s="94">
        <f>TRUNC($E$36*D81,2)</f>
        <v>48.42</v>
      </c>
      <c r="F81" s="103">
        <f>$E$36*D81</f>
        <v>48.422304000000004</v>
      </c>
      <c r="G81" s="155"/>
      <c r="H81" s="52"/>
      <c r="I81" s="151" t="s">
        <v>245</v>
      </c>
      <c r="J81" s="163"/>
      <c r="K81" s="220"/>
      <c r="L81" s="52"/>
      <c r="M81" s="52">
        <f>L80*M80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12.75" customHeight="1">
      <c r="A82" s="413" t="s">
        <v>88</v>
      </c>
      <c r="B82" s="413"/>
      <c r="C82" s="413"/>
      <c r="D82" s="413"/>
      <c r="E82" s="184">
        <f>TRUNC(SUM(E76:E81),2)</f>
        <v>110.05</v>
      </c>
      <c r="G82" s="52"/>
      <c r="H82" s="52"/>
      <c r="I82" s="151"/>
      <c r="J82" s="52"/>
      <c r="K82" s="52"/>
      <c r="L82" s="52"/>
      <c r="M82" s="52">
        <f>M81*12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 t="s">
        <v>321</v>
      </c>
      <c r="B83" s="434"/>
      <c r="C83" s="434"/>
      <c r="D83" s="120" t="s">
        <v>273</v>
      </c>
      <c r="E83" s="124">
        <f>E36</f>
        <v>1681.33</v>
      </c>
      <c r="G83" s="52"/>
      <c r="H83" s="52"/>
      <c r="I83" s="151"/>
      <c r="J83" s="52"/>
      <c r="K83" s="52"/>
      <c r="L83" s="52"/>
      <c r="M83" s="52">
        <f>L80*M80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322</v>
      </c>
      <c r="E84" s="124">
        <f>E73</f>
        <v>1521.92</v>
      </c>
      <c r="G84" s="52"/>
      <c r="H84" s="52"/>
      <c r="I84" s="151"/>
      <c r="J84" s="52"/>
      <c r="K84" s="157"/>
      <c r="L84" s="52"/>
      <c r="M84" s="52">
        <f>M83*12</f>
        <v>0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2.5" customHeight="1">
      <c r="A85" s="434"/>
      <c r="B85" s="434"/>
      <c r="C85" s="434"/>
      <c r="D85" s="120" t="s">
        <v>323</v>
      </c>
      <c r="E85" s="124">
        <f>E82</f>
        <v>110.05</v>
      </c>
      <c r="G85" s="52"/>
      <c r="H85" s="52"/>
      <c r="I85" s="151"/>
      <c r="J85" s="52"/>
      <c r="K85" s="52"/>
      <c r="L85" s="52">
        <f>L82</f>
        <v>0</v>
      </c>
      <c r="M85" s="168">
        <v>1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434"/>
      <c r="B86" s="434"/>
      <c r="C86" s="434"/>
      <c r="D86" s="185" t="s">
        <v>308</v>
      </c>
      <c r="E86" s="124">
        <f>TRUNC(SUM(E83:E85),2)</f>
        <v>3313.3</v>
      </c>
      <c r="G86" s="52"/>
      <c r="H86" s="52"/>
      <c r="I86" s="151"/>
      <c r="J86" s="52"/>
      <c r="K86" s="52"/>
      <c r="L86" s="52">
        <f>M84</f>
        <v>0</v>
      </c>
      <c r="M86" s="220" t="e">
        <f>L86*M85/L85</f>
        <v>#DIV/0!</v>
      </c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391" t="s">
        <v>324</v>
      </c>
      <c r="B87" s="391"/>
      <c r="C87" s="391"/>
      <c r="D87" s="391"/>
      <c r="E87" s="107" t="s">
        <v>237</v>
      </c>
      <c r="G87" s="52"/>
      <c r="H87" s="186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414" t="s">
        <v>325</v>
      </c>
      <c r="B88" s="414"/>
      <c r="C88" s="414"/>
      <c r="D88" s="414"/>
      <c r="E88" s="414"/>
      <c r="G88" s="163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90" t="s">
        <v>326</v>
      </c>
      <c r="B89" s="187" t="s">
        <v>327</v>
      </c>
      <c r="C89" s="188"/>
      <c r="D89" s="107" t="s">
        <v>328</v>
      </c>
      <c r="E89" s="75" t="s">
        <v>218</v>
      </c>
      <c r="G89" s="52"/>
      <c r="H89" s="52"/>
      <c r="I89" s="151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89" t="s">
        <v>187</v>
      </c>
      <c r="B90" s="415" t="s">
        <v>329</v>
      </c>
      <c r="C90" s="415"/>
      <c r="D90" s="147"/>
      <c r="E90" s="94">
        <f t="shared" ref="E90:E95" si="1">TRUNC(+D90*$E$86,2)</f>
        <v>0</v>
      </c>
      <c r="F90" s="117"/>
      <c r="G90" s="52"/>
      <c r="H90" s="52"/>
      <c r="I90" s="156" t="s">
        <v>245</v>
      </c>
      <c r="J90" s="52"/>
      <c r="K90" s="52"/>
      <c r="L90" s="164"/>
      <c r="M90" s="168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190</v>
      </c>
      <c r="B91" s="415" t="s">
        <v>330</v>
      </c>
      <c r="C91" s="415"/>
      <c r="D91" s="147">
        <f>((2/30)/12)</f>
        <v>5.5555555555555558E-3</v>
      </c>
      <c r="E91" s="94">
        <f t="shared" si="1"/>
        <v>18.399999999999999</v>
      </c>
      <c r="G91" s="52"/>
      <c r="H91" s="52"/>
      <c r="I91" s="156" t="s">
        <v>245</v>
      </c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194</v>
      </c>
      <c r="B92" s="415" t="s">
        <v>331</v>
      </c>
      <c r="C92" s="415"/>
      <c r="D92" s="147">
        <f>((5/30)/12)*0.02</f>
        <v>2.7777777777777778E-4</v>
      </c>
      <c r="E92" s="94">
        <f t="shared" si="1"/>
        <v>0.92</v>
      </c>
      <c r="G92" s="52"/>
      <c r="H92" s="52"/>
      <c r="I92" s="156" t="s">
        <v>245</v>
      </c>
      <c r="J92" s="52"/>
      <c r="K92" s="52"/>
      <c r="L92" s="155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198</v>
      </c>
      <c r="B93" s="415" t="s">
        <v>332</v>
      </c>
      <c r="C93" s="415"/>
      <c r="D93" s="147">
        <f>((15/30)/12)*0.02</f>
        <v>8.3333333333333328E-4</v>
      </c>
      <c r="E93" s="94">
        <f t="shared" si="1"/>
        <v>2.76</v>
      </c>
      <c r="G93" s="52"/>
      <c r="H93" s="52"/>
      <c r="I93" s="156" t="s">
        <v>245</v>
      </c>
      <c r="J93" s="52"/>
      <c r="K93" s="52"/>
      <c r="L93" s="52"/>
      <c r="M93" s="164"/>
      <c r="N93" s="168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250</v>
      </c>
      <c r="B94" s="415" t="s">
        <v>333</v>
      </c>
      <c r="C94" s="415"/>
      <c r="D94" s="157"/>
      <c r="E94" s="94">
        <f t="shared" si="1"/>
        <v>0</v>
      </c>
      <c r="G94" s="52"/>
      <c r="H94" s="52"/>
      <c r="I94" s="156" t="s">
        <v>245</v>
      </c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130" t="s">
        <v>254</v>
      </c>
      <c r="B95" s="415" t="s">
        <v>334</v>
      </c>
      <c r="C95" s="415"/>
      <c r="D95" s="131">
        <v>0</v>
      </c>
      <c r="E95" s="94">
        <f t="shared" si="1"/>
        <v>0</v>
      </c>
      <c r="G95" s="52"/>
      <c r="H95" s="52"/>
      <c r="I95" s="156" t="s">
        <v>245</v>
      </c>
      <c r="J95" s="52"/>
      <c r="K95" s="52"/>
      <c r="L95" s="155"/>
      <c r="M95" s="220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06" t="s">
        <v>88</v>
      </c>
      <c r="B96" s="406"/>
      <c r="C96" s="406"/>
      <c r="D96" s="190"/>
      <c r="E96" s="138">
        <f>TRUNC(SUM(E90:E95),2)</f>
        <v>22.08</v>
      </c>
      <c r="G96" s="52"/>
      <c r="H96" s="52"/>
      <c r="I96" s="151"/>
      <c r="J96" s="52"/>
      <c r="K96" s="220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416" t="s">
        <v>335</v>
      </c>
      <c r="B97" s="416"/>
      <c r="C97" s="416"/>
      <c r="D97" s="416"/>
      <c r="E97" s="416"/>
      <c r="G97" s="52"/>
      <c r="H97" s="52"/>
      <c r="I97" s="151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23.25" customHeight="1">
      <c r="A98" s="191" t="s">
        <v>336</v>
      </c>
      <c r="B98" s="192" t="s">
        <v>337</v>
      </c>
      <c r="C98" s="193"/>
      <c r="D98" s="107" t="s">
        <v>328</v>
      </c>
      <c r="E98" s="75" t="s">
        <v>218</v>
      </c>
      <c r="G98" s="52"/>
      <c r="H98" s="52"/>
      <c r="I98" s="151"/>
      <c r="J98" s="52"/>
      <c r="K98" s="52"/>
      <c r="L98" s="52"/>
      <c r="M98" s="52"/>
      <c r="N98" s="157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47.45" customHeight="1">
      <c r="A99" s="181" t="s">
        <v>187</v>
      </c>
      <c r="B99" s="417" t="s">
        <v>338</v>
      </c>
      <c r="C99" s="417"/>
      <c r="D99" s="131"/>
      <c r="E99" s="194">
        <v>0</v>
      </c>
      <c r="F99" s="103">
        <f>E99</f>
        <v>0</v>
      </c>
      <c r="G99" s="52"/>
      <c r="H99" s="52"/>
      <c r="I99" s="156" t="s">
        <v>245</v>
      </c>
      <c r="J99" s="52"/>
      <c r="K99" s="52"/>
      <c r="L99" s="164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12.75" customHeight="1">
      <c r="A100" s="406" t="s">
        <v>88</v>
      </c>
      <c r="B100" s="406"/>
      <c r="C100" s="406"/>
      <c r="D100" s="190"/>
      <c r="E100" s="138">
        <f>TRUNC(SUM(E99),2)</f>
        <v>0</v>
      </c>
      <c r="G100" s="52"/>
      <c r="H100" s="52"/>
      <c r="I100" s="156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</row>
    <row r="101" spans="1:64" ht="20.25" customHeight="1">
      <c r="A101" s="408" t="s">
        <v>339</v>
      </c>
      <c r="B101" s="408"/>
      <c r="C101" s="408"/>
      <c r="D101" s="408"/>
      <c r="E101" s="408"/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 ht="12.75" customHeight="1">
      <c r="A102" s="169">
        <v>4</v>
      </c>
      <c r="B102" s="409" t="s">
        <v>340</v>
      </c>
      <c r="C102" s="409"/>
      <c r="D102" s="409"/>
      <c r="E102" s="170" t="s">
        <v>218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326</v>
      </c>
      <c r="B103" s="172" t="s">
        <v>341</v>
      </c>
      <c r="C103" s="173"/>
      <c r="D103" s="174"/>
      <c r="E103" s="175">
        <f>+E96</f>
        <v>22.08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1" t="s">
        <v>336</v>
      </c>
      <c r="B104" s="172" t="s">
        <v>337</v>
      </c>
      <c r="C104" s="173"/>
      <c r="D104" s="174"/>
      <c r="E104" s="175">
        <f>+E100</f>
        <v>0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>
      <c r="A105" s="176"/>
      <c r="B105" s="177"/>
      <c r="C105" s="177"/>
      <c r="D105" s="178" t="s">
        <v>88</v>
      </c>
      <c r="E105" s="179">
        <f>TRUNC(SUM(E103:E104),2)</f>
        <v>22.08</v>
      </c>
      <c r="G105" s="52"/>
      <c r="H105" s="52"/>
      <c r="I105" s="151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 ht="25.5" customHeight="1">
      <c r="A106" s="396" t="s">
        <v>342</v>
      </c>
      <c r="B106" s="396"/>
      <c r="C106" s="396"/>
      <c r="D106" s="396"/>
      <c r="E106" s="102">
        <f>TRUNC(SUM(E105:E105),2)</f>
        <v>22.08</v>
      </c>
      <c r="G106" s="52"/>
      <c r="H106" s="52"/>
      <c r="I106" s="154"/>
      <c r="J106" s="116"/>
      <c r="K106" s="152"/>
      <c r="L106" s="152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</row>
    <row r="107" spans="1:64">
      <c r="A107" s="391" t="s">
        <v>343</v>
      </c>
      <c r="B107" s="391"/>
      <c r="C107" s="391"/>
      <c r="D107" s="391"/>
      <c r="E107" s="88"/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12.75" customHeight="1">
      <c r="A108" s="90">
        <v>5</v>
      </c>
      <c r="B108" s="392" t="s">
        <v>344</v>
      </c>
      <c r="C108" s="392"/>
      <c r="D108" s="107" t="s">
        <v>328</v>
      </c>
      <c r="E108" s="75" t="s">
        <v>218</v>
      </c>
      <c r="G108" s="52"/>
      <c r="H108" s="52"/>
      <c r="I108" s="151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5.5" customHeight="1">
      <c r="A109" s="130" t="s">
        <v>187</v>
      </c>
      <c r="B109" s="195" t="s">
        <v>345</v>
      </c>
      <c r="C109" s="418"/>
      <c r="D109" s="418"/>
      <c r="E109" s="94">
        <f>Uniformes!I46</f>
        <v>42.08</v>
      </c>
      <c r="G109" s="116"/>
      <c r="H109" s="116"/>
      <c r="I109" s="156" t="s">
        <v>346</v>
      </c>
      <c r="J109" s="52"/>
      <c r="K109" s="52"/>
      <c r="L109" s="149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190</v>
      </c>
      <c r="B110" s="195" t="s">
        <v>347</v>
      </c>
      <c r="C110" s="419" t="s">
        <v>37</v>
      </c>
      <c r="D110" s="419"/>
      <c r="E110" s="94"/>
      <c r="G110" s="116"/>
      <c r="H110" s="116"/>
      <c r="I110" s="156" t="s">
        <v>346</v>
      </c>
      <c r="J110" s="221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>
      <c r="A111" s="130" t="s">
        <v>194</v>
      </c>
      <c r="B111" s="196" t="s">
        <v>348</v>
      </c>
      <c r="C111" s="418"/>
      <c r="D111" s="418"/>
      <c r="E111" s="94"/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8.75" customHeight="1">
      <c r="A112" s="130" t="s">
        <v>198</v>
      </c>
      <c r="B112" s="197" t="s">
        <v>349</v>
      </c>
      <c r="C112" s="419"/>
      <c r="D112" s="419"/>
      <c r="E112" s="94"/>
      <c r="G112" s="52"/>
      <c r="H112" s="52"/>
      <c r="I112" s="156" t="s">
        <v>346</v>
      </c>
      <c r="J112" s="52"/>
      <c r="K112" s="52"/>
      <c r="L112" s="146"/>
      <c r="M112" s="52"/>
      <c r="N112" s="158"/>
      <c r="O112" s="52"/>
      <c r="P112" s="159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</row>
    <row r="113" spans="1:64" ht="12.75" customHeight="1">
      <c r="A113" s="396" t="s">
        <v>350</v>
      </c>
      <c r="B113" s="396"/>
      <c r="C113" s="396"/>
      <c r="D113" s="396"/>
      <c r="E113" s="138">
        <f>TRUNC(SUM(E109:E112),2)</f>
        <v>42.08</v>
      </c>
      <c r="G113" s="52"/>
      <c r="H113" s="52"/>
      <c r="I113" s="151"/>
      <c r="J113" s="116"/>
      <c r="K113" s="116"/>
      <c r="L113" s="146"/>
      <c r="M113" s="116"/>
      <c r="N113" s="222"/>
      <c r="O113" s="116"/>
      <c r="P113" s="159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</row>
    <row r="114" spans="1:64" ht="22.5" customHeight="1">
      <c r="A114" s="434" t="s">
        <v>351</v>
      </c>
      <c r="B114" s="434"/>
      <c r="C114" s="434"/>
      <c r="D114" s="120" t="s">
        <v>273</v>
      </c>
      <c r="E114" s="124">
        <f>E36</f>
        <v>1681.33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322</v>
      </c>
      <c r="E115" s="124">
        <f>E73</f>
        <v>1521.92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323</v>
      </c>
      <c r="E116" s="124">
        <f>E82</f>
        <v>110.05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352</v>
      </c>
      <c r="E117" s="124">
        <f>E106</f>
        <v>22.08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20" t="s">
        <v>353</v>
      </c>
      <c r="E118" s="124">
        <f>E113</f>
        <v>42.08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 ht="22.5" customHeight="1">
      <c r="A119" s="434"/>
      <c r="B119" s="434"/>
      <c r="C119" s="434"/>
      <c r="D119" s="185" t="s">
        <v>308</v>
      </c>
      <c r="E119" s="124">
        <f>TRUNC(SUM(E114:E118),2)</f>
        <v>3377.46</v>
      </c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>
      <c r="A120" s="391" t="s">
        <v>354</v>
      </c>
      <c r="B120" s="391"/>
      <c r="C120" s="391" t="s">
        <v>355</v>
      </c>
      <c r="D120" s="391" t="s">
        <v>356</v>
      </c>
      <c r="E120" s="88"/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 ht="12.75" customHeight="1">
      <c r="A121" s="90">
        <v>6</v>
      </c>
      <c r="B121" s="392" t="s">
        <v>357</v>
      </c>
      <c r="C121" s="392"/>
      <c r="D121" s="107" t="s">
        <v>237</v>
      </c>
      <c r="E121" s="75" t="s">
        <v>218</v>
      </c>
      <c r="G121" s="52"/>
      <c r="H121" s="52"/>
      <c r="I121" s="151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187</v>
      </c>
      <c r="B122" s="195" t="s">
        <v>358</v>
      </c>
      <c r="C122" s="420">
        <v>0.06</v>
      </c>
      <c r="D122" s="420"/>
      <c r="E122" s="102">
        <f>TRUNC(+E119*C122,2)</f>
        <v>202.64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>
      <c r="A123" s="199" t="s">
        <v>190</v>
      </c>
      <c r="B123" s="195" t="s">
        <v>359</v>
      </c>
      <c r="C123" s="421">
        <v>6.7900000000000002E-2</v>
      </c>
      <c r="D123" s="421"/>
      <c r="E123" s="94">
        <f>TRUNC(C123*(+E119+E122),2)</f>
        <v>243.08</v>
      </c>
      <c r="G123" s="52"/>
      <c r="H123" s="52"/>
      <c r="I123" s="151" t="s">
        <v>245</v>
      </c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 ht="27" customHeight="1">
      <c r="A124" s="200"/>
      <c r="B124" s="201" t="s">
        <v>360</v>
      </c>
      <c r="C124" s="422" t="s">
        <v>361</v>
      </c>
      <c r="D124" s="422"/>
      <c r="E124" s="202">
        <f>TRUNC((E119+E122+E123),2)</f>
        <v>3823.18</v>
      </c>
      <c r="G124" s="116"/>
      <c r="H124" s="116"/>
      <c r="I124" s="151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3" t="s">
        <v>194</v>
      </c>
      <c r="B125" s="204" t="s">
        <v>362</v>
      </c>
      <c r="C125" s="205">
        <f>(D132*100)</f>
        <v>8.6499999999999986</v>
      </c>
      <c r="D125" s="206">
        <f>+(100-C125)/100</f>
        <v>0.91349999999999998</v>
      </c>
      <c r="E125" s="207">
        <f>TRUNC(E124/D125,2)</f>
        <v>4185.1899999999996</v>
      </c>
      <c r="G125" s="52"/>
      <c r="H125" s="52"/>
      <c r="I125" s="151" t="s">
        <v>245</v>
      </c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09" t="s">
        <v>363</v>
      </c>
      <c r="C126" s="210"/>
      <c r="D126" s="211"/>
      <c r="E126" s="94"/>
      <c r="G126" s="52"/>
      <c r="H126" s="52"/>
      <c r="I126" s="151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364</v>
      </c>
      <c r="C127" s="213"/>
      <c r="D127" s="147">
        <v>6.4999999999999997E-3</v>
      </c>
      <c r="E127" s="94">
        <f>TRUNC(+E125*D127,2)</f>
        <v>27.2</v>
      </c>
      <c r="G127" s="52"/>
      <c r="H127" s="52"/>
      <c r="I127" s="151"/>
      <c r="J127" s="52"/>
      <c r="K127" s="52"/>
      <c r="L127" s="155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2" t="s">
        <v>365</v>
      </c>
      <c r="C128" s="213"/>
      <c r="D128" s="147">
        <v>0.03</v>
      </c>
      <c r="E128" s="94">
        <f>TRUNC(+E125*D128,2)</f>
        <v>125.55</v>
      </c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366</v>
      </c>
      <c r="C129" s="215"/>
      <c r="D129" s="145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14" t="s">
        <v>367</v>
      </c>
      <c r="C130" s="215"/>
      <c r="D130" s="224"/>
      <c r="E130" s="94"/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208"/>
      <c r="B131" s="225" t="s">
        <v>368</v>
      </c>
      <c r="C131" s="226"/>
      <c r="D131" s="227">
        <v>0.05</v>
      </c>
      <c r="E131" s="228">
        <f>TRUNC(+E125*D131,2)</f>
        <v>209.25</v>
      </c>
      <c r="G131" s="52"/>
      <c r="H131" s="52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>
      <c r="A132" s="196"/>
      <c r="B132" s="229" t="s">
        <v>369</v>
      </c>
      <c r="C132" s="229"/>
      <c r="D132" s="230">
        <f>SUM(D127:D131)</f>
        <v>8.6499999999999994E-2</v>
      </c>
      <c r="E132" s="231">
        <f>TRUNC(SUM(E127:E131),2)</f>
        <v>362</v>
      </c>
      <c r="G132" s="116"/>
      <c r="H132" s="116"/>
      <c r="I132" s="151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</row>
    <row r="133" spans="1:64" ht="12.75" customHeight="1">
      <c r="A133" s="423" t="s">
        <v>370</v>
      </c>
      <c r="B133" s="423"/>
      <c r="C133" s="423"/>
      <c r="D133" s="423"/>
      <c r="E133" s="232">
        <f>TRUNC((E122+E123+E132),2)</f>
        <v>807.72</v>
      </c>
      <c r="G133" s="116"/>
      <c r="H133" s="116"/>
      <c r="I133" s="151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25.5" customHeight="1">
      <c r="A134" s="406" t="s">
        <v>371</v>
      </c>
      <c r="B134" s="406"/>
      <c r="C134" s="406"/>
      <c r="D134" s="406"/>
      <c r="E134" s="102">
        <f>TRUNC(SUM(E133:E133),2)</f>
        <v>807.72</v>
      </c>
      <c r="F134" s="117"/>
      <c r="G134" s="116"/>
      <c r="H134" s="116"/>
      <c r="I134" s="154"/>
      <c r="J134" s="116"/>
      <c r="K134" s="152"/>
      <c r="L134" s="152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372</v>
      </c>
      <c r="B135" s="424"/>
      <c r="C135" s="424"/>
      <c r="D135" s="424"/>
      <c r="E135" s="424"/>
      <c r="G135" s="54"/>
      <c r="H135" s="54"/>
      <c r="I135" s="151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6"/>
      <c r="AW135" s="116"/>
      <c r="AX135" s="116"/>
      <c r="AY135" s="116"/>
      <c r="AZ135" s="116"/>
      <c r="BA135" s="116"/>
      <c r="BB135" s="116"/>
      <c r="BC135" s="116"/>
      <c r="BD135" s="116"/>
      <c r="BE135" s="116"/>
      <c r="BF135" s="116"/>
      <c r="BG135" s="116"/>
      <c r="BH135" s="116"/>
      <c r="BI135" s="116"/>
      <c r="BJ135" s="116"/>
      <c r="BK135" s="116"/>
      <c r="BL135" s="116"/>
    </row>
    <row r="136" spans="1:64" ht="12.75" customHeight="1">
      <c r="A136" s="424" t="s">
        <v>373</v>
      </c>
      <c r="B136" s="424"/>
      <c r="C136" s="424"/>
      <c r="D136" s="424"/>
      <c r="E136" s="233" t="s">
        <v>218</v>
      </c>
      <c r="G136" s="54"/>
      <c r="H136" s="54"/>
      <c r="I136" s="151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187</v>
      </c>
      <c r="B137" s="407" t="s">
        <v>374</v>
      </c>
      <c r="C137" s="407"/>
      <c r="D137" s="407"/>
      <c r="E137" s="94">
        <f>E36</f>
        <v>1681.33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190</v>
      </c>
      <c r="B138" s="407" t="s">
        <v>375</v>
      </c>
      <c r="C138" s="407"/>
      <c r="D138" s="407"/>
      <c r="E138" s="94">
        <f>+E73</f>
        <v>1521.92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194</v>
      </c>
      <c r="B139" s="407" t="s">
        <v>376</v>
      </c>
      <c r="C139" s="407"/>
      <c r="D139" s="407"/>
      <c r="E139" s="94">
        <f>+E82</f>
        <v>110.05</v>
      </c>
      <c r="G139" s="54"/>
      <c r="H139" s="54"/>
      <c r="I139" s="151"/>
      <c r="J139" s="52"/>
      <c r="K139" s="52"/>
      <c r="L139" s="24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 ht="12.75" customHeight="1">
      <c r="A140" s="199" t="s">
        <v>198</v>
      </c>
      <c r="B140" s="407" t="s">
        <v>377</v>
      </c>
      <c r="C140" s="407"/>
      <c r="D140" s="407"/>
      <c r="E140" s="94">
        <f>+E106</f>
        <v>22.08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>
      <c r="A141" s="199" t="s">
        <v>250</v>
      </c>
      <c r="B141" s="234" t="s">
        <v>378</v>
      </c>
      <c r="C141" s="235"/>
      <c r="D141" s="236"/>
      <c r="E141" s="94">
        <f>+E113</f>
        <v>42.08</v>
      </c>
      <c r="G141" s="54"/>
      <c r="H141" s="54"/>
      <c r="I141" s="151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406" t="s">
        <v>379</v>
      </c>
      <c r="B142" s="406"/>
      <c r="C142" s="406"/>
      <c r="D142" s="237"/>
      <c r="E142" s="138">
        <f>TRUNC(SUM(E137:E141),2)</f>
        <v>3377.46</v>
      </c>
      <c r="G142" s="54"/>
      <c r="H142" s="54"/>
      <c r="I142" s="151"/>
      <c r="J142" s="52"/>
      <c r="K142" s="52"/>
      <c r="L142" s="168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238" t="s">
        <v>254</v>
      </c>
      <c r="B143" s="425" t="s">
        <v>380</v>
      </c>
      <c r="C143" s="425"/>
      <c r="D143" s="425"/>
      <c r="E143" s="228">
        <f>E134</f>
        <v>807.72</v>
      </c>
      <c r="G143" s="54"/>
      <c r="H143" s="54"/>
      <c r="I143" s="151"/>
      <c r="J143" s="52"/>
      <c r="K143" s="52"/>
      <c r="L143" s="52"/>
      <c r="M143" s="52"/>
      <c r="N143" s="52"/>
      <c r="O143" s="243"/>
      <c r="P143" s="168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</row>
    <row r="144" spans="1:64" ht="12.75" customHeight="1">
      <c r="A144" s="426" t="s">
        <v>381</v>
      </c>
      <c r="B144" s="426"/>
      <c r="C144" s="426"/>
      <c r="D144" s="426"/>
      <c r="E144" s="239">
        <f>TRUNC((+E142+E143),2)</f>
        <v>4185.18</v>
      </c>
      <c r="F144" s="240">
        <f>SUM(F27:F143)</f>
        <v>2737.2604599999995</v>
      </c>
      <c r="G144" s="54"/>
      <c r="H144" s="54"/>
      <c r="I144" s="151"/>
      <c r="J144" s="427"/>
      <c r="K144" s="427"/>
      <c r="L144" s="116"/>
      <c r="M144" s="116"/>
      <c r="N144" s="116"/>
      <c r="O144" s="244"/>
      <c r="P144" s="245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6"/>
      <c r="AY144" s="116"/>
      <c r="AZ144" s="116"/>
      <c r="BA144" s="116"/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</row>
    <row r="145" spans="1:64">
      <c r="A145" s="53"/>
      <c r="B145" s="241"/>
      <c r="C145" s="241"/>
      <c r="D145" s="157"/>
      <c r="E145" s="152">
        <f>E144/E137</f>
        <v>2.489207948469367</v>
      </c>
      <c r="F145" s="52"/>
      <c r="G145" s="54"/>
      <c r="H145" s="54"/>
    </row>
    <row r="146" spans="1:64">
      <c r="A146" s="53"/>
      <c r="B146" s="241"/>
      <c r="C146" s="241"/>
      <c r="D146" s="157"/>
      <c r="E146" s="152"/>
      <c r="F146" s="52"/>
      <c r="G146" s="54"/>
      <c r="H146" s="54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</row>
    <row r="147" spans="1:64">
      <c r="A147" s="440" t="s">
        <v>382</v>
      </c>
      <c r="B147" s="440"/>
      <c r="C147" s="440"/>
      <c r="D147" s="440"/>
      <c r="E147" s="440"/>
      <c r="F147" s="52"/>
      <c r="G147" s="54"/>
      <c r="H147" s="54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</row>
    <row r="148" spans="1:64" ht="40.15" customHeight="1">
      <c r="A148" s="441" t="s">
        <v>383</v>
      </c>
      <c r="B148" s="441"/>
      <c r="C148" s="441"/>
      <c r="D148" s="441"/>
      <c r="E148" s="441"/>
      <c r="F148" s="52"/>
      <c r="G148" s="54"/>
      <c r="H148" s="54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</row>
    <row r="149" spans="1:64">
      <c r="A149" s="53"/>
      <c r="B149" s="241"/>
      <c r="C149" s="241"/>
      <c r="D149" s="157"/>
      <c r="E149" s="152"/>
      <c r="F149" s="52"/>
      <c r="G149" s="54"/>
      <c r="H149" s="54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</row>
    <row r="150" spans="1:64">
      <c r="A150" s="53"/>
      <c r="B150" s="241"/>
      <c r="C150" s="241"/>
      <c r="D150" s="157"/>
      <c r="E150" s="152"/>
      <c r="F150" s="52"/>
      <c r="G150" s="54"/>
      <c r="H150" s="54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</row>
    <row r="151" spans="1:64">
      <c r="A151" s="53"/>
      <c r="B151" s="241"/>
      <c r="C151" s="241"/>
      <c r="D151" s="157"/>
      <c r="E151" s="152"/>
      <c r="F151" s="52"/>
      <c r="G151" s="54"/>
      <c r="H151" s="54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</row>
    <row r="152" spans="1:64">
      <c r="A152" s="53"/>
      <c r="B152" s="241"/>
      <c r="C152" s="241"/>
      <c r="D152" s="157"/>
      <c r="E152" s="152"/>
      <c r="F152" s="52"/>
      <c r="G152" s="54"/>
      <c r="H152" s="54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</row>
    <row r="153" spans="1:64">
      <c r="A153" s="53"/>
      <c r="B153" s="241"/>
      <c r="C153" s="241"/>
      <c r="D153" s="157"/>
      <c r="E153" s="152"/>
      <c r="F153" s="52"/>
      <c r="G153" s="54"/>
      <c r="H153" s="54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</row>
    <row r="154" spans="1:64">
      <c r="A154" s="53"/>
      <c r="B154" s="241"/>
      <c r="C154" s="241"/>
      <c r="D154" s="157"/>
      <c r="E154" s="152"/>
      <c r="F154" s="52"/>
      <c r="G154" s="54"/>
      <c r="H154" s="54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</row>
    <row r="155" spans="1:64">
      <c r="A155" s="53"/>
      <c r="B155" s="241"/>
      <c r="C155" s="241"/>
      <c r="D155" s="157"/>
      <c r="E155" s="152"/>
      <c r="F155" s="52"/>
      <c r="G155" s="52"/>
      <c r="H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</row>
    <row r="156" spans="1:64">
      <c r="A156" s="53"/>
      <c r="B156" s="241"/>
      <c r="C156" s="241"/>
      <c r="D156" s="157"/>
      <c r="E156" s="152"/>
      <c r="F156" s="52"/>
      <c r="G156" s="52"/>
      <c r="H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</row>
    <row r="157" spans="1:64">
      <c r="A157" s="53"/>
      <c r="B157" s="241"/>
      <c r="C157" s="241"/>
      <c r="D157" s="157"/>
      <c r="E157" s="152"/>
      <c r="F157" s="52"/>
      <c r="G157" s="52"/>
      <c r="H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</row>
    <row r="158" spans="1:64">
      <c r="A158" s="53"/>
      <c r="B158" s="241"/>
      <c r="C158" s="241"/>
      <c r="D158" s="157"/>
      <c r="E158" s="152"/>
      <c r="F158" s="52"/>
      <c r="G158" s="52"/>
      <c r="H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</row>
    <row r="159" spans="1:64">
      <c r="A159" s="53"/>
      <c r="B159" s="241"/>
      <c r="C159" s="241"/>
      <c r="D159" s="157"/>
      <c r="E159" s="152"/>
      <c r="F159" s="52"/>
      <c r="G159" s="52"/>
      <c r="H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</row>
    <row r="160" spans="1:64">
      <c r="A160" s="53"/>
      <c r="B160" s="241"/>
      <c r="C160" s="241"/>
      <c r="D160" s="157"/>
      <c r="E160" s="152"/>
      <c r="F160" s="52"/>
      <c r="G160" s="52"/>
      <c r="H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</row>
    <row r="161" spans="1:64">
      <c r="A161" s="53"/>
      <c r="B161" s="241"/>
      <c r="C161" s="241"/>
      <c r="D161" s="157"/>
      <c r="E161" s="152"/>
      <c r="F161" s="52"/>
      <c r="G161" s="52"/>
      <c r="H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</row>
    <row r="162" spans="1:64">
      <c r="A162" s="53"/>
      <c r="B162" s="241"/>
      <c r="C162" s="241"/>
      <c r="D162" s="157"/>
      <c r="E162" s="152"/>
      <c r="F162" s="52"/>
      <c r="G162" s="52"/>
      <c r="H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</row>
    <row r="163" spans="1:64">
      <c r="A163" s="53"/>
      <c r="B163" s="241"/>
      <c r="C163" s="241"/>
      <c r="D163" s="157"/>
      <c r="E163" s="152"/>
      <c r="F163" s="52"/>
      <c r="G163" s="52"/>
      <c r="H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</row>
    <row r="164" spans="1:64">
      <c r="A164" s="53"/>
      <c r="B164" s="241"/>
      <c r="C164" s="241"/>
      <c r="D164" s="157"/>
      <c r="E164" s="152"/>
      <c r="F164" s="52"/>
      <c r="G164" s="52"/>
      <c r="H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</row>
    <row r="165" spans="1:64">
      <c r="A165" s="53"/>
      <c r="B165" s="241"/>
      <c r="C165" s="241"/>
      <c r="D165" s="157"/>
      <c r="E165" s="152"/>
      <c r="F165" s="52"/>
      <c r="G165" s="52"/>
      <c r="H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</row>
    <row r="166" spans="1:64">
      <c r="A166" s="53"/>
      <c r="B166" s="241"/>
      <c r="C166" s="241"/>
      <c r="D166" s="157"/>
      <c r="E166" s="152"/>
      <c r="F166" s="52"/>
      <c r="G166" s="52"/>
      <c r="H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</row>
    <row r="167" spans="1:64">
      <c r="A167" s="53"/>
      <c r="B167" s="241"/>
      <c r="C167" s="241"/>
      <c r="D167" s="157"/>
      <c r="E167" s="152"/>
      <c r="F167" s="52"/>
      <c r="G167" s="52"/>
      <c r="H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</row>
    <row r="168" spans="1:64">
      <c r="A168" s="53"/>
      <c r="B168" s="241"/>
      <c r="C168" s="241"/>
      <c r="D168" s="157"/>
      <c r="E168" s="152"/>
      <c r="F168" s="52"/>
      <c r="G168" s="52"/>
      <c r="H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</row>
    <row r="169" spans="1:64">
      <c r="A169" s="53"/>
      <c r="B169" s="241"/>
      <c r="C169" s="241"/>
      <c r="D169" s="157"/>
      <c r="E169" s="152"/>
      <c r="F169" s="52"/>
      <c r="G169" s="52"/>
      <c r="H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</row>
    <row r="170" spans="1:64">
      <c r="A170" s="53"/>
      <c r="B170" s="241"/>
      <c r="C170" s="241"/>
      <c r="D170" s="157"/>
      <c r="E170" s="152"/>
      <c r="F170" s="52"/>
      <c r="G170" s="52"/>
      <c r="H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</row>
    <row r="171" spans="1:64">
      <c r="A171" s="53"/>
      <c r="B171" s="241"/>
      <c r="C171" s="241"/>
      <c r="D171" s="157"/>
      <c r="E171" s="152"/>
      <c r="F171" s="52"/>
      <c r="G171" s="52"/>
      <c r="H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</row>
    <row r="172" spans="1:64">
      <c r="A172" s="53"/>
      <c r="B172" s="241"/>
      <c r="C172" s="241"/>
      <c r="D172" s="157"/>
      <c r="E172" s="152"/>
      <c r="F172" s="52"/>
      <c r="G172" s="52"/>
      <c r="H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</row>
    <row r="173" spans="1:64">
      <c r="A173" s="53"/>
      <c r="B173" s="241"/>
      <c r="C173" s="241"/>
      <c r="D173" s="157"/>
      <c r="E173" s="152"/>
      <c r="F173" s="52"/>
      <c r="G173" s="52"/>
      <c r="H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</row>
    <row r="174" spans="1:64">
      <c r="A174" s="53"/>
      <c r="B174" s="241"/>
      <c r="C174" s="241"/>
      <c r="D174" s="157"/>
      <c r="E174" s="152"/>
      <c r="F174" s="52"/>
      <c r="G174" s="52"/>
      <c r="H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</row>
    <row r="175" spans="1:64">
      <c r="A175" s="53"/>
      <c r="B175" s="241"/>
      <c r="C175" s="241"/>
      <c r="D175" s="157"/>
      <c r="E175" s="152"/>
      <c r="F175" s="52"/>
      <c r="G175" s="52"/>
      <c r="H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</row>
    <row r="176" spans="1:64">
      <c r="A176" s="53"/>
      <c r="B176" s="241"/>
      <c r="C176" s="241"/>
      <c r="D176" s="157"/>
      <c r="E176" s="152"/>
      <c r="F176" s="52"/>
      <c r="G176" s="52"/>
      <c r="H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</row>
    <row r="177" spans="1:64">
      <c r="A177" s="53"/>
      <c r="B177" s="241"/>
      <c r="C177" s="241"/>
      <c r="D177" s="157"/>
      <c r="E177" s="152"/>
      <c r="F177" s="52"/>
      <c r="G177" s="52"/>
      <c r="H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</row>
    <row r="178" spans="1:64">
      <c r="A178" s="53"/>
      <c r="B178" s="241"/>
      <c r="C178" s="241"/>
      <c r="D178" s="157"/>
      <c r="E178" s="152"/>
      <c r="F178" s="52"/>
      <c r="G178" s="52"/>
      <c r="H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</row>
    <row r="179" spans="1:64">
      <c r="A179" s="53"/>
      <c r="B179" s="241"/>
      <c r="C179" s="241"/>
      <c r="D179" s="157"/>
      <c r="E179" s="152"/>
      <c r="F179" s="52"/>
      <c r="G179" s="52"/>
      <c r="H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</row>
    <row r="180" spans="1:64">
      <c r="A180" s="53"/>
      <c r="B180" s="241"/>
      <c r="C180" s="241"/>
      <c r="D180" s="157"/>
      <c r="E180" s="152"/>
      <c r="F180" s="52"/>
      <c r="G180" s="52"/>
      <c r="H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</row>
    <row r="181" spans="1:64">
      <c r="A181" s="53"/>
      <c r="B181" s="241"/>
      <c r="C181" s="241"/>
      <c r="D181" s="157"/>
      <c r="E181" s="152"/>
      <c r="F181" s="52"/>
      <c r="G181" s="52"/>
      <c r="H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</row>
    <row r="182" spans="1:64">
      <c r="A182" s="53"/>
      <c r="B182" s="241"/>
      <c r="C182" s="241"/>
      <c r="D182" s="157"/>
      <c r="E182" s="152"/>
      <c r="F182" s="52"/>
      <c r="G182" s="52"/>
      <c r="H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</row>
    <row r="183" spans="1:64">
      <c r="A183" s="53"/>
      <c r="B183" s="241"/>
      <c r="C183" s="241"/>
      <c r="D183" s="157"/>
      <c r="E183" s="152"/>
      <c r="F183" s="52"/>
      <c r="G183" s="52"/>
      <c r="H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</row>
    <row r="184" spans="1:64">
      <c r="A184" s="53"/>
      <c r="B184" s="241"/>
      <c r="C184" s="241"/>
      <c r="D184" s="157"/>
      <c r="E184" s="152"/>
      <c r="F184" s="52"/>
      <c r="G184" s="52"/>
      <c r="H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</row>
    <row r="185" spans="1:64">
      <c r="A185" s="53"/>
      <c r="B185" s="241"/>
      <c r="C185" s="241"/>
      <c r="D185" s="157"/>
      <c r="E185" s="152"/>
      <c r="F185" s="52"/>
      <c r="G185" s="52"/>
      <c r="H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</row>
    <row r="186" spans="1:64">
      <c r="A186" s="53"/>
      <c r="B186" s="241"/>
      <c r="C186" s="241"/>
      <c r="D186" s="157"/>
      <c r="E186" s="152"/>
      <c r="F186" s="52"/>
      <c r="G186" s="52"/>
      <c r="H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</row>
    <row r="187" spans="1:64">
      <c r="A187" s="53"/>
      <c r="B187" s="241"/>
      <c r="C187" s="241"/>
      <c r="D187" s="157"/>
      <c r="E187" s="152"/>
      <c r="F187" s="52"/>
      <c r="G187" s="52"/>
      <c r="H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</row>
    <row r="188" spans="1:64">
      <c r="A188" s="53"/>
      <c r="B188" s="241"/>
      <c r="C188" s="241"/>
      <c r="D188" s="157"/>
      <c r="E188" s="152"/>
      <c r="F188" s="52"/>
      <c r="G188" s="52"/>
      <c r="H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</row>
    <row r="189" spans="1:64">
      <c r="A189" s="53"/>
      <c r="B189" s="241"/>
      <c r="C189" s="241"/>
      <c r="D189" s="157"/>
      <c r="E189" s="152"/>
      <c r="F189" s="52"/>
      <c r="G189" s="52"/>
      <c r="H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</row>
    <row r="190" spans="1:64">
      <c r="A190" s="53"/>
      <c r="B190" s="241"/>
      <c r="C190" s="241"/>
      <c r="D190" s="157"/>
      <c r="E190" s="152"/>
      <c r="F190" s="52"/>
      <c r="G190" s="52"/>
      <c r="H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</row>
    <row r="191" spans="1:64">
      <c r="A191" s="53"/>
      <c r="B191" s="241"/>
      <c r="C191" s="241"/>
      <c r="D191" s="157"/>
      <c r="E191" s="152"/>
      <c r="F191" s="52"/>
      <c r="G191" s="52"/>
      <c r="H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</row>
    <row r="192" spans="1:64">
      <c r="A192" s="53"/>
      <c r="B192" s="241"/>
      <c r="C192" s="241"/>
      <c r="D192" s="157"/>
      <c r="E192" s="152"/>
      <c r="F192" s="52"/>
      <c r="G192" s="52"/>
      <c r="H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</row>
    <row r="193" spans="1:64">
      <c r="A193" s="53"/>
      <c r="B193" s="241"/>
      <c r="C193" s="241"/>
      <c r="D193" s="157"/>
      <c r="E193" s="152"/>
      <c r="F193" s="52"/>
      <c r="G193" s="52"/>
      <c r="H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</row>
    <row r="194" spans="1:64">
      <c r="A194" s="53"/>
      <c r="B194" s="241"/>
      <c r="C194" s="241"/>
      <c r="D194" s="157"/>
      <c r="E194" s="152"/>
      <c r="F194" s="52"/>
      <c r="G194" s="52"/>
      <c r="H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</row>
    <row r="195" spans="1:64">
      <c r="A195" s="53"/>
      <c r="B195" s="241"/>
      <c r="C195" s="241"/>
      <c r="D195" s="157"/>
      <c r="E195" s="152"/>
      <c r="F195" s="52"/>
      <c r="G195" s="52"/>
      <c r="H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</row>
    <row r="196" spans="1:64">
      <c r="A196" s="53"/>
      <c r="B196" s="241"/>
      <c r="C196" s="241"/>
      <c r="D196" s="157"/>
      <c r="E196" s="152"/>
      <c r="F196" s="52"/>
      <c r="G196" s="52"/>
      <c r="H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</row>
    <row r="197" spans="1:64">
      <c r="A197" s="53"/>
      <c r="B197" s="241"/>
      <c r="C197" s="241"/>
      <c r="D197" s="157"/>
      <c r="E197" s="152"/>
      <c r="F197" s="52"/>
      <c r="G197" s="52"/>
      <c r="H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</row>
    <row r="198" spans="1:64">
      <c r="A198" s="53"/>
      <c r="B198" s="241"/>
      <c r="C198" s="241"/>
      <c r="D198" s="157"/>
      <c r="E198" s="152"/>
      <c r="F198" s="52"/>
      <c r="G198" s="52"/>
      <c r="H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</row>
    <row r="199" spans="1:64">
      <c r="A199" s="53"/>
      <c r="B199" s="241"/>
      <c r="C199" s="241"/>
      <c r="D199" s="157"/>
      <c r="E199" s="152"/>
      <c r="F199" s="52"/>
      <c r="G199" s="52"/>
      <c r="H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</row>
    <row r="200" spans="1:64">
      <c r="A200" s="53"/>
      <c r="B200" s="241"/>
      <c r="C200" s="241"/>
      <c r="D200" s="157"/>
      <c r="E200" s="152"/>
      <c r="F200" s="52"/>
      <c r="G200" s="52"/>
      <c r="H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</row>
    <row r="201" spans="1:64">
      <c r="A201" s="53"/>
      <c r="B201" s="241"/>
      <c r="C201" s="241"/>
      <c r="D201" s="157"/>
      <c r="E201" s="152"/>
      <c r="F201" s="52"/>
      <c r="G201" s="52"/>
      <c r="H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</row>
    <row r="202" spans="1:64">
      <c r="A202" s="53"/>
      <c r="B202" s="241"/>
      <c r="C202" s="241"/>
      <c r="D202" s="157"/>
      <c r="E202" s="152"/>
      <c r="F202" s="52"/>
      <c r="G202" s="52"/>
      <c r="H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</row>
    <row r="203" spans="1:64">
      <c r="A203" s="53"/>
      <c r="B203" s="241"/>
      <c r="C203" s="241"/>
      <c r="D203" s="157"/>
      <c r="E203" s="152"/>
      <c r="F203" s="52"/>
      <c r="G203" s="52"/>
      <c r="H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</row>
    <row r="204" spans="1:64">
      <c r="A204" s="53"/>
      <c r="B204" s="241"/>
      <c r="C204" s="241"/>
      <c r="D204" s="157"/>
      <c r="E204" s="152"/>
      <c r="F204" s="52"/>
      <c r="G204" s="52"/>
      <c r="H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</row>
    <row r="205" spans="1:64">
      <c r="A205" s="53"/>
      <c r="B205" s="241"/>
      <c r="C205" s="241"/>
      <c r="D205" s="157"/>
      <c r="E205" s="152"/>
      <c r="F205" s="52"/>
      <c r="G205" s="52"/>
      <c r="H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</row>
    <row r="206" spans="1:64">
      <c r="A206" s="53"/>
      <c r="B206" s="241"/>
      <c r="C206" s="241"/>
      <c r="D206" s="157"/>
      <c r="E206" s="152"/>
      <c r="F206" s="52"/>
      <c r="G206" s="52"/>
      <c r="H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</row>
    <row r="207" spans="1:64">
      <c r="A207" s="53"/>
      <c r="B207" s="241"/>
      <c r="C207" s="241"/>
      <c r="D207" s="157"/>
      <c r="E207" s="152"/>
      <c r="F207" s="52"/>
      <c r="G207" s="52"/>
      <c r="H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</row>
    <row r="208" spans="1:64">
      <c r="A208" s="53"/>
      <c r="B208" s="241"/>
      <c r="C208" s="241"/>
      <c r="D208" s="157"/>
      <c r="E208" s="152"/>
      <c r="F208" s="52"/>
      <c r="G208" s="52"/>
      <c r="H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</row>
    <row r="209" spans="1:64">
      <c r="A209" s="53"/>
      <c r="B209" s="241"/>
      <c r="C209" s="241"/>
      <c r="D209" s="157"/>
      <c r="E209" s="152"/>
      <c r="F209" s="52"/>
      <c r="G209" s="52"/>
      <c r="H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</row>
    <row r="210" spans="1:64">
      <c r="A210" s="53"/>
      <c r="B210" s="241"/>
      <c r="C210" s="241"/>
      <c r="D210" s="157"/>
      <c r="E210" s="152"/>
      <c r="F210" s="52"/>
      <c r="G210" s="52"/>
      <c r="H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</row>
    <row r="211" spans="1:64">
      <c r="A211" s="53"/>
      <c r="B211" s="241"/>
      <c r="C211" s="241"/>
      <c r="D211" s="157"/>
      <c r="E211" s="152"/>
      <c r="F211" s="52"/>
      <c r="G211" s="52"/>
      <c r="H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</row>
    <row r="212" spans="1:64">
      <c r="A212" s="53"/>
      <c r="B212" s="241"/>
      <c r="C212" s="241"/>
      <c r="D212" s="157"/>
      <c r="E212" s="152"/>
      <c r="F212" s="52"/>
      <c r="G212" s="52"/>
      <c r="H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</row>
    <row r="213" spans="1:64">
      <c r="A213" s="53"/>
      <c r="B213" s="241"/>
      <c r="C213" s="241"/>
      <c r="D213" s="157"/>
      <c r="E213" s="152"/>
      <c r="F213" s="52"/>
      <c r="G213" s="52"/>
      <c r="H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</row>
    <row r="214" spans="1:64">
      <c r="A214" s="53"/>
      <c r="B214" s="241"/>
      <c r="C214" s="241"/>
      <c r="D214" s="157"/>
      <c r="E214" s="152"/>
      <c r="F214" s="52"/>
      <c r="G214" s="52"/>
      <c r="H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</row>
    <row r="215" spans="1:64">
      <c r="A215" s="53"/>
      <c r="B215" s="241"/>
      <c r="C215" s="241"/>
      <c r="D215" s="157"/>
      <c r="E215" s="152"/>
      <c r="F215" s="52"/>
      <c r="G215" s="52"/>
      <c r="H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</row>
    <row r="216" spans="1:64">
      <c r="A216" s="53"/>
      <c r="B216" s="241"/>
      <c r="C216" s="241"/>
      <c r="D216" s="157"/>
      <c r="E216" s="152"/>
      <c r="F216" s="52"/>
      <c r="G216" s="52"/>
      <c r="H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</row>
    <row r="217" spans="1:64">
      <c r="A217" s="53"/>
      <c r="B217" s="241"/>
      <c r="C217" s="241"/>
      <c r="D217" s="157"/>
      <c r="E217" s="152"/>
      <c r="F217" s="52"/>
      <c r="G217" s="52"/>
      <c r="H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</row>
    <row r="218" spans="1:64">
      <c r="A218" s="53"/>
      <c r="B218" s="241"/>
      <c r="C218" s="241"/>
      <c r="D218" s="157"/>
      <c r="E218" s="152"/>
      <c r="F218" s="52"/>
      <c r="G218" s="52"/>
      <c r="H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</row>
    <row r="219" spans="1:64">
      <c r="A219" s="53"/>
      <c r="B219" s="241"/>
      <c r="C219" s="241"/>
      <c r="D219" s="157"/>
      <c r="E219" s="152"/>
      <c r="F219" s="52"/>
      <c r="G219" s="52"/>
      <c r="H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</row>
    <row r="220" spans="1:64">
      <c r="A220" s="53"/>
      <c r="B220" s="241"/>
      <c r="C220" s="241"/>
      <c r="D220" s="157"/>
      <c r="E220" s="152"/>
      <c r="F220" s="52"/>
      <c r="G220" s="52"/>
      <c r="H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</row>
    <row r="221" spans="1:64">
      <c r="A221" s="53"/>
      <c r="B221" s="241"/>
      <c r="C221" s="241"/>
      <c r="D221" s="157"/>
      <c r="E221" s="152"/>
      <c r="F221" s="52"/>
      <c r="G221" s="52"/>
      <c r="H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</row>
    <row r="222" spans="1:64">
      <c r="A222" s="53"/>
      <c r="B222" s="241"/>
      <c r="C222" s="241"/>
      <c r="D222" s="157"/>
      <c r="E222" s="152"/>
      <c r="F222" s="52"/>
      <c r="G222" s="52"/>
      <c r="H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</row>
    <row r="223" spans="1:64">
      <c r="A223" s="53"/>
      <c r="B223" s="241"/>
      <c r="C223" s="241"/>
      <c r="D223" s="157"/>
      <c r="E223" s="152"/>
      <c r="F223" s="52"/>
      <c r="G223" s="52"/>
      <c r="H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</row>
    <row r="224" spans="1:64">
      <c r="A224" s="53"/>
      <c r="B224" s="241"/>
      <c r="C224" s="241"/>
      <c r="D224" s="157"/>
      <c r="E224" s="152"/>
      <c r="F224" s="52"/>
      <c r="G224" s="52"/>
      <c r="H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</row>
    <row r="225" spans="1:64">
      <c r="A225" s="53"/>
      <c r="B225" s="241"/>
      <c r="C225" s="241"/>
      <c r="D225" s="157"/>
      <c r="E225" s="152"/>
      <c r="F225" s="52"/>
      <c r="G225" s="52"/>
      <c r="H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</row>
    <row r="226" spans="1:64">
      <c r="A226" s="53"/>
      <c r="B226" s="241"/>
      <c r="C226" s="241"/>
      <c r="D226" s="157"/>
      <c r="E226" s="152"/>
      <c r="F226" s="52"/>
      <c r="G226" s="52"/>
      <c r="H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</row>
    <row r="227" spans="1:64">
      <c r="A227" s="53"/>
      <c r="B227" s="241"/>
      <c r="C227" s="241"/>
      <c r="D227" s="157"/>
      <c r="E227" s="152"/>
      <c r="F227" s="52"/>
      <c r="G227" s="52"/>
      <c r="H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</row>
    <row r="228" spans="1:64">
      <c r="A228" s="53"/>
      <c r="B228" s="241"/>
      <c r="C228" s="241"/>
      <c r="D228" s="157"/>
      <c r="E228" s="152"/>
      <c r="F228" s="52"/>
      <c r="G228" s="52"/>
      <c r="H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</row>
    <row r="229" spans="1:64">
      <c r="A229" s="53"/>
      <c r="B229" s="241"/>
      <c r="C229" s="241"/>
      <c r="D229" s="157"/>
      <c r="E229" s="152"/>
      <c r="F229" s="52"/>
      <c r="G229" s="52"/>
      <c r="H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</row>
    <row r="230" spans="1:64">
      <c r="A230" s="53"/>
      <c r="B230" s="241"/>
      <c r="C230" s="241"/>
      <c r="D230" s="157"/>
      <c r="E230" s="152"/>
      <c r="F230" s="52"/>
      <c r="G230" s="52"/>
      <c r="H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</row>
    <row r="231" spans="1:64">
      <c r="A231" s="53"/>
      <c r="B231" s="241"/>
      <c r="C231" s="241"/>
      <c r="D231" s="157"/>
      <c r="E231" s="152"/>
      <c r="F231" s="52"/>
      <c r="G231" s="52"/>
      <c r="H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</row>
    <row r="232" spans="1:64">
      <c r="A232" s="53"/>
      <c r="B232" s="241"/>
      <c r="C232" s="241"/>
      <c r="D232" s="157"/>
      <c r="E232" s="152"/>
      <c r="F232" s="52"/>
      <c r="G232" s="52"/>
      <c r="H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</row>
    <row r="233" spans="1:64">
      <c r="A233" s="53"/>
      <c r="B233" s="241"/>
      <c r="C233" s="241"/>
      <c r="D233" s="157"/>
      <c r="E233" s="152"/>
      <c r="F233" s="52"/>
      <c r="G233" s="52"/>
      <c r="H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</row>
    <row r="234" spans="1:64">
      <c r="A234" s="53"/>
      <c r="B234" s="241"/>
      <c r="C234" s="241"/>
      <c r="D234" s="157"/>
      <c r="E234" s="152"/>
      <c r="F234" s="52"/>
      <c r="G234" s="52"/>
      <c r="H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</row>
    <row r="235" spans="1:64">
      <c r="A235" s="53"/>
      <c r="B235" s="241"/>
      <c r="C235" s="241"/>
      <c r="D235" s="157"/>
      <c r="E235" s="152"/>
      <c r="F235" s="52"/>
      <c r="G235" s="52"/>
      <c r="H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</row>
    <row r="236" spans="1:64">
      <c r="A236" s="53"/>
      <c r="B236" s="241"/>
      <c r="C236" s="241"/>
      <c r="D236" s="157"/>
      <c r="E236" s="152"/>
      <c r="F236" s="52"/>
      <c r="G236" s="52"/>
      <c r="H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</row>
    <row r="237" spans="1:64">
      <c r="A237" s="53"/>
      <c r="B237" s="241"/>
      <c r="C237" s="241"/>
      <c r="D237" s="157"/>
      <c r="E237" s="152"/>
      <c r="F237" s="52"/>
      <c r="G237" s="52"/>
      <c r="H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</row>
    <row r="238" spans="1:64">
      <c r="A238" s="53"/>
      <c r="B238" s="241"/>
      <c r="C238" s="241"/>
      <c r="D238" s="157"/>
      <c r="E238" s="152"/>
      <c r="F238" s="52"/>
      <c r="G238" s="52"/>
      <c r="H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</row>
    <row r="239" spans="1:64">
      <c r="A239" s="53"/>
      <c r="B239" s="241"/>
      <c r="C239" s="241"/>
      <c r="D239" s="157"/>
      <c r="E239" s="152"/>
      <c r="F239" s="52"/>
      <c r="G239" s="52"/>
      <c r="H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</row>
    <row r="240" spans="1:64">
      <c r="A240" s="53"/>
      <c r="B240" s="241"/>
      <c r="C240" s="241"/>
      <c r="D240" s="157"/>
      <c r="E240" s="152"/>
      <c r="F240" s="52"/>
      <c r="G240" s="52"/>
      <c r="H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</row>
    <row r="241" spans="1:64">
      <c r="A241" s="53"/>
      <c r="B241" s="241"/>
      <c r="C241" s="241"/>
      <c r="D241" s="157"/>
      <c r="E241" s="152"/>
      <c r="F241" s="52"/>
      <c r="G241" s="52"/>
      <c r="H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</row>
    <row r="242" spans="1:64">
      <c r="A242" s="53"/>
      <c r="B242" s="241"/>
      <c r="C242" s="241"/>
      <c r="D242" s="157"/>
      <c r="E242" s="152"/>
      <c r="F242" s="52"/>
      <c r="G242" s="52"/>
      <c r="H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</row>
    <row r="243" spans="1:64">
      <c r="A243" s="53"/>
      <c r="B243" s="241"/>
      <c r="C243" s="241"/>
      <c r="D243" s="157"/>
      <c r="E243" s="152"/>
      <c r="F243" s="52"/>
      <c r="G243" s="52"/>
      <c r="H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</row>
    <row r="244" spans="1:64">
      <c r="A244" s="53"/>
      <c r="B244" s="241"/>
      <c r="C244" s="241"/>
      <c r="D244" s="157"/>
      <c r="E244" s="152"/>
      <c r="F244" s="52"/>
      <c r="G244" s="52"/>
      <c r="H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</row>
    <row r="245" spans="1:64">
      <c r="A245" s="53"/>
      <c r="B245" s="241"/>
      <c r="C245" s="241"/>
      <c r="D245" s="157"/>
      <c r="E245" s="152"/>
      <c r="F245" s="52"/>
      <c r="G245" s="52"/>
      <c r="H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</row>
    <row r="246" spans="1:64">
      <c r="A246" s="53"/>
      <c r="B246" s="241"/>
      <c r="C246" s="241"/>
      <c r="D246" s="157"/>
      <c r="E246" s="152"/>
      <c r="F246" s="52"/>
      <c r="G246" s="52"/>
      <c r="H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</row>
    <row r="247" spans="1:64">
      <c r="A247" s="53"/>
      <c r="B247" s="241"/>
      <c r="C247" s="241"/>
      <c r="D247" s="157"/>
      <c r="E247" s="152"/>
      <c r="F247" s="52"/>
      <c r="G247" s="52"/>
      <c r="H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</row>
    <row r="248" spans="1:64">
      <c r="A248" s="53"/>
      <c r="B248" s="241"/>
      <c r="C248" s="241"/>
      <c r="D248" s="157"/>
      <c r="E248" s="152"/>
      <c r="F248" s="52"/>
      <c r="G248" s="52"/>
      <c r="H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</row>
    <row r="249" spans="1:64">
      <c r="A249" s="53"/>
      <c r="B249" s="241"/>
      <c r="C249" s="241"/>
      <c r="D249" s="157"/>
      <c r="E249" s="152"/>
      <c r="F249" s="52"/>
      <c r="G249" s="52"/>
      <c r="H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</row>
    <row r="250" spans="1:64">
      <c r="A250" s="53"/>
      <c r="B250" s="241"/>
      <c r="C250" s="241"/>
      <c r="D250" s="157"/>
      <c r="E250" s="152"/>
      <c r="F250" s="52"/>
      <c r="G250" s="52"/>
      <c r="H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</row>
    <row r="251" spans="1:64">
      <c r="A251" s="53"/>
      <c r="B251" s="241"/>
      <c r="C251" s="241"/>
      <c r="D251" s="157"/>
      <c r="E251" s="152"/>
      <c r="F251" s="52"/>
      <c r="G251" s="52"/>
      <c r="H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</row>
    <row r="252" spans="1:64">
      <c r="A252" s="53"/>
      <c r="B252" s="241"/>
      <c r="C252" s="241"/>
      <c r="D252" s="157"/>
      <c r="E252" s="152"/>
      <c r="F252" s="52"/>
      <c r="G252" s="52"/>
      <c r="H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</row>
    <row r="253" spans="1:64">
      <c r="A253" s="53"/>
      <c r="B253" s="241"/>
      <c r="C253" s="241"/>
      <c r="D253" s="157"/>
      <c r="E253" s="152"/>
      <c r="F253" s="52"/>
      <c r="G253" s="52"/>
      <c r="H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</row>
    <row r="254" spans="1:64">
      <c r="A254" s="53"/>
      <c r="B254" s="241"/>
      <c r="C254" s="241"/>
      <c r="D254" s="157"/>
      <c r="E254" s="152"/>
      <c r="F254" s="52"/>
      <c r="G254" s="52"/>
      <c r="H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</row>
    <row r="255" spans="1:64">
      <c r="A255" s="53"/>
      <c r="B255" s="241"/>
      <c r="C255" s="241"/>
      <c r="D255" s="157"/>
      <c r="E255" s="152"/>
      <c r="F255" s="52"/>
      <c r="G255" s="52"/>
      <c r="H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</row>
    <row r="256" spans="1:64">
      <c r="A256" s="53"/>
      <c r="B256" s="241"/>
      <c r="C256" s="241"/>
      <c r="D256" s="157"/>
      <c r="E256" s="152"/>
      <c r="F256" s="52"/>
      <c r="G256" s="52"/>
      <c r="H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</row>
    <row r="257" spans="1:64">
      <c r="A257" s="53"/>
      <c r="B257" s="241"/>
      <c r="C257" s="241"/>
      <c r="D257" s="157"/>
      <c r="E257" s="152"/>
      <c r="F257" s="52"/>
      <c r="G257" s="52"/>
      <c r="H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</row>
    <row r="258" spans="1:64">
      <c r="A258" s="53"/>
      <c r="B258" s="241"/>
      <c r="C258" s="241"/>
      <c r="D258" s="157"/>
      <c r="E258" s="152"/>
      <c r="F258" s="52"/>
      <c r="G258" s="52"/>
      <c r="H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</row>
    <row r="259" spans="1:64">
      <c r="A259" s="53"/>
      <c r="B259" s="241"/>
      <c r="C259" s="241"/>
      <c r="D259" s="157"/>
      <c r="E259" s="152"/>
      <c r="F259" s="52"/>
      <c r="G259" s="52"/>
      <c r="H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</row>
    <row r="260" spans="1:64">
      <c r="A260" s="53"/>
      <c r="B260" s="241"/>
      <c r="C260" s="241"/>
      <c r="D260" s="157"/>
      <c r="E260" s="152"/>
      <c r="F260" s="52"/>
      <c r="G260" s="52"/>
      <c r="H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</row>
    <row r="261" spans="1:64">
      <c r="A261" s="53"/>
      <c r="B261" s="241"/>
      <c r="C261" s="241"/>
      <c r="D261" s="157"/>
      <c r="E261" s="152"/>
      <c r="F261" s="52"/>
      <c r="G261" s="52"/>
      <c r="H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</row>
    <row r="262" spans="1:64">
      <c r="A262" s="53"/>
      <c r="B262" s="241"/>
      <c r="C262" s="241"/>
      <c r="D262" s="157"/>
      <c r="E262" s="152"/>
      <c r="F262" s="52"/>
      <c r="G262" s="52"/>
      <c r="H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</row>
    <row r="263" spans="1:64">
      <c r="A263" s="53"/>
      <c r="B263" s="241"/>
      <c r="C263" s="241"/>
      <c r="D263" s="157"/>
      <c r="E263" s="152"/>
      <c r="F263" s="52"/>
      <c r="G263" s="52"/>
      <c r="H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</row>
    <row r="264" spans="1:64">
      <c r="A264" s="53"/>
      <c r="B264" s="241"/>
      <c r="C264" s="241"/>
      <c r="D264" s="157"/>
      <c r="E264" s="152"/>
      <c r="F264" s="52"/>
      <c r="G264" s="52"/>
      <c r="H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</row>
    <row r="265" spans="1:64">
      <c r="A265" s="53"/>
      <c r="B265" s="241"/>
      <c r="C265" s="241"/>
      <c r="D265" s="157"/>
      <c r="E265" s="152"/>
      <c r="F265" s="52"/>
      <c r="G265" s="52"/>
      <c r="H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</row>
    <row r="266" spans="1:64">
      <c r="A266" s="53"/>
      <c r="B266" s="241"/>
      <c r="C266" s="241"/>
      <c r="D266" s="157"/>
      <c r="E266" s="152"/>
      <c r="F266" s="52"/>
      <c r="G266" s="52"/>
      <c r="H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</row>
    <row r="267" spans="1:64">
      <c r="A267" s="53"/>
      <c r="B267" s="241"/>
      <c r="C267" s="241"/>
      <c r="D267" s="157"/>
      <c r="E267" s="152"/>
      <c r="F267" s="52"/>
      <c r="G267" s="52"/>
      <c r="H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</row>
    <row r="268" spans="1:64">
      <c r="A268" s="53"/>
      <c r="B268" s="241"/>
      <c r="C268" s="241"/>
      <c r="D268" s="157"/>
      <c r="E268" s="152"/>
      <c r="F268" s="52"/>
      <c r="G268" s="52"/>
      <c r="H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</row>
    <row r="269" spans="1:64">
      <c r="A269" s="53"/>
      <c r="B269" s="241"/>
      <c r="C269" s="241"/>
      <c r="D269" s="157"/>
      <c r="E269" s="152"/>
      <c r="F269" s="52"/>
      <c r="G269" s="52"/>
      <c r="H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</row>
    <row r="270" spans="1:64">
      <c r="A270" s="53"/>
      <c r="B270" s="241"/>
      <c r="C270" s="241"/>
      <c r="D270" s="157"/>
      <c r="E270" s="152"/>
      <c r="F270" s="52"/>
      <c r="G270" s="52"/>
      <c r="H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</row>
    <row r="271" spans="1:64">
      <c r="A271" s="53"/>
      <c r="B271" s="241"/>
      <c r="C271" s="241"/>
      <c r="D271" s="157"/>
      <c r="E271" s="152"/>
      <c r="F271" s="52"/>
      <c r="G271" s="52"/>
      <c r="H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</row>
    <row r="272" spans="1:64">
      <c r="A272" s="53"/>
      <c r="B272" s="241"/>
      <c r="C272" s="241"/>
      <c r="D272" s="157"/>
      <c r="E272" s="152"/>
      <c r="F272" s="52"/>
      <c r="G272" s="52"/>
      <c r="H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</row>
    <row r="273" spans="1:64">
      <c r="A273" s="53"/>
      <c r="B273" s="241"/>
      <c r="C273" s="241"/>
      <c r="D273" s="157"/>
      <c r="E273" s="152"/>
      <c r="F273" s="52"/>
      <c r="G273" s="52"/>
      <c r="H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</row>
    <row r="274" spans="1:64">
      <c r="A274" s="53"/>
      <c r="B274" s="241"/>
      <c r="C274" s="241"/>
      <c r="D274" s="157"/>
      <c r="E274" s="152"/>
      <c r="F274" s="52"/>
      <c r="G274" s="52"/>
      <c r="H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</row>
    <row r="275" spans="1:64">
      <c r="A275" s="53"/>
      <c r="B275" s="241"/>
      <c r="C275" s="241"/>
      <c r="D275" s="157"/>
      <c r="E275" s="152"/>
      <c r="F275" s="52"/>
      <c r="G275" s="52"/>
      <c r="H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</row>
    <row r="276" spans="1:64">
      <c r="A276" s="53"/>
      <c r="B276" s="241"/>
      <c r="C276" s="241"/>
      <c r="D276" s="157"/>
      <c r="E276" s="152"/>
      <c r="F276" s="52"/>
      <c r="G276" s="52"/>
      <c r="H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</row>
    <row r="277" spans="1:64">
      <c r="A277" s="53"/>
      <c r="B277" s="241"/>
      <c r="C277" s="241"/>
      <c r="D277" s="157"/>
      <c r="E277" s="152"/>
      <c r="F277" s="52"/>
      <c r="G277" s="52"/>
      <c r="H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</row>
    <row r="278" spans="1:64">
      <c r="A278" s="53"/>
      <c r="B278" s="241"/>
      <c r="C278" s="241"/>
      <c r="D278" s="157"/>
      <c r="E278" s="152"/>
      <c r="F278" s="52"/>
      <c r="G278" s="52"/>
      <c r="H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</row>
    <row r="279" spans="1:64">
      <c r="A279" s="53"/>
      <c r="B279" s="241"/>
      <c r="C279" s="241"/>
      <c r="D279" s="157"/>
      <c r="E279" s="152"/>
      <c r="F279" s="52"/>
      <c r="G279" s="52"/>
      <c r="H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</row>
    <row r="280" spans="1:64">
      <c r="A280" s="53"/>
      <c r="B280" s="241"/>
      <c r="C280" s="241"/>
      <c r="D280" s="157"/>
      <c r="E280" s="152"/>
      <c r="F280" s="52"/>
      <c r="G280" s="52"/>
      <c r="H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</row>
    <row r="281" spans="1:64">
      <c r="A281" s="53"/>
      <c r="B281" s="241"/>
      <c r="C281" s="241"/>
      <c r="D281" s="157"/>
      <c r="E281" s="152"/>
      <c r="F281" s="52"/>
      <c r="G281" s="52"/>
      <c r="H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</row>
    <row r="282" spans="1:64">
      <c r="A282" s="53"/>
      <c r="B282" s="241"/>
      <c r="C282" s="241"/>
      <c r="D282" s="157"/>
      <c r="E282" s="152"/>
      <c r="F282" s="52"/>
      <c r="G282" s="52"/>
      <c r="H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</row>
    <row r="283" spans="1:64">
      <c r="A283" s="53"/>
      <c r="B283" s="241"/>
      <c r="C283" s="241"/>
      <c r="D283" s="157"/>
      <c r="E283" s="152"/>
      <c r="F283" s="52"/>
      <c r="G283" s="52"/>
      <c r="H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</row>
    <row r="284" spans="1:64">
      <c r="A284" s="53"/>
      <c r="B284" s="241"/>
      <c r="C284" s="241"/>
      <c r="D284" s="157"/>
      <c r="E284" s="152"/>
      <c r="F284" s="52"/>
      <c r="G284" s="52"/>
      <c r="H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</row>
    <row r="285" spans="1:64">
      <c r="A285" s="53"/>
      <c r="B285" s="241"/>
      <c r="C285" s="241"/>
      <c r="D285" s="157"/>
      <c r="E285" s="152"/>
      <c r="F285" s="52"/>
      <c r="G285" s="52"/>
      <c r="H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</row>
    <row r="286" spans="1:64">
      <c r="A286" s="53"/>
      <c r="B286" s="241"/>
      <c r="C286" s="241"/>
      <c r="D286" s="157"/>
      <c r="E286" s="152"/>
      <c r="F286" s="52"/>
      <c r="G286" s="52"/>
      <c r="H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</row>
    <row r="287" spans="1:64">
      <c r="A287" s="53"/>
      <c r="B287" s="241"/>
      <c r="C287" s="241"/>
      <c r="D287" s="157"/>
      <c r="E287" s="152"/>
      <c r="F287" s="52"/>
      <c r="G287" s="52"/>
      <c r="H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</row>
    <row r="288" spans="1:64">
      <c r="A288" s="53"/>
      <c r="B288" s="241"/>
      <c r="C288" s="241"/>
      <c r="D288" s="157"/>
      <c r="E288" s="152"/>
      <c r="F288" s="52"/>
      <c r="G288" s="52"/>
      <c r="H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</row>
    <row r="289" spans="1:64">
      <c r="A289" s="53"/>
      <c r="B289" s="241"/>
      <c r="C289" s="241"/>
      <c r="D289" s="157"/>
      <c r="E289" s="152"/>
      <c r="F289" s="52"/>
      <c r="G289" s="52"/>
      <c r="H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</row>
    <row r="290" spans="1:64">
      <c r="A290" s="53"/>
      <c r="B290" s="241"/>
      <c r="C290" s="241"/>
      <c r="D290" s="157"/>
      <c r="E290" s="152"/>
      <c r="F290" s="52"/>
      <c r="G290" s="52"/>
      <c r="H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</row>
    <row r="291" spans="1:64">
      <c r="A291" s="53"/>
      <c r="B291" s="241"/>
      <c r="C291" s="241"/>
      <c r="D291" s="157"/>
      <c r="E291" s="152"/>
      <c r="F291" s="52"/>
      <c r="G291" s="52"/>
      <c r="H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</row>
    <row r="292" spans="1:64">
      <c r="A292" s="53"/>
      <c r="B292" s="241"/>
      <c r="C292" s="241"/>
      <c r="D292" s="157"/>
      <c r="E292" s="152"/>
      <c r="F292" s="52"/>
      <c r="G292" s="52"/>
      <c r="H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</row>
    <row r="293" spans="1:64">
      <c r="A293" s="53"/>
      <c r="B293" s="241"/>
      <c r="C293" s="241"/>
      <c r="D293" s="157"/>
      <c r="E293" s="152"/>
      <c r="F293" s="52"/>
      <c r="G293" s="52"/>
      <c r="H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</row>
    <row r="294" spans="1:64">
      <c r="A294" s="53"/>
      <c r="B294" s="241"/>
      <c r="C294" s="241"/>
      <c r="D294" s="157"/>
      <c r="E294" s="152"/>
      <c r="F294" s="52"/>
      <c r="G294" s="52"/>
      <c r="H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</row>
    <row r="295" spans="1:64">
      <c r="A295" s="53"/>
      <c r="B295" s="241"/>
      <c r="C295" s="241"/>
      <c r="D295" s="157"/>
      <c r="E295" s="152"/>
      <c r="F295" s="52"/>
      <c r="G295" s="52"/>
      <c r="H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</row>
    <row r="296" spans="1:64">
      <c r="A296" s="53"/>
      <c r="B296" s="241"/>
      <c r="C296" s="241"/>
      <c r="D296" s="157"/>
      <c r="E296" s="152"/>
      <c r="F296" s="52"/>
      <c r="G296" s="52"/>
      <c r="H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</row>
    <row r="297" spans="1:64">
      <c r="A297" s="53"/>
      <c r="B297" s="241"/>
      <c r="C297" s="241"/>
      <c r="D297" s="157"/>
      <c r="E297" s="152"/>
      <c r="F297" s="52"/>
      <c r="G297" s="52"/>
      <c r="H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</row>
    <row r="298" spans="1:64">
      <c r="A298" s="53"/>
      <c r="B298" s="241"/>
      <c r="C298" s="241"/>
      <c r="D298" s="157"/>
      <c r="E298" s="152"/>
      <c r="F298" s="52"/>
      <c r="G298" s="52"/>
      <c r="H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</row>
    <row r="299" spans="1:64">
      <c r="A299" s="53"/>
      <c r="B299" s="241"/>
      <c r="C299" s="241"/>
      <c r="D299" s="157"/>
      <c r="E299" s="152"/>
      <c r="F299" s="52"/>
      <c r="G299" s="52"/>
      <c r="H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</row>
    <row r="300" spans="1:64">
      <c r="A300" s="53"/>
      <c r="B300" s="241"/>
      <c r="C300" s="241"/>
      <c r="D300" s="157"/>
      <c r="E300" s="152"/>
      <c r="F300" s="52"/>
      <c r="G300" s="52"/>
      <c r="H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</row>
    <row r="301" spans="1:64">
      <c r="A301" s="53"/>
      <c r="B301" s="241"/>
      <c r="C301" s="241"/>
      <c r="D301" s="157"/>
      <c r="E301" s="152"/>
      <c r="F301" s="52"/>
      <c r="G301" s="52"/>
      <c r="H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</row>
    <row r="302" spans="1:64">
      <c r="A302" s="53"/>
      <c r="B302" s="241"/>
      <c r="C302" s="241"/>
      <c r="D302" s="157"/>
      <c r="E302" s="152"/>
      <c r="F302" s="52"/>
      <c r="G302" s="52"/>
      <c r="H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  <c r="BI302" s="52"/>
      <c r="BJ302" s="52"/>
      <c r="BK302" s="52"/>
      <c r="BL302" s="52"/>
    </row>
    <row r="303" spans="1:64">
      <c r="A303" s="53"/>
      <c r="B303" s="241"/>
      <c r="C303" s="241"/>
      <c r="D303" s="157"/>
      <c r="E303" s="152"/>
      <c r="F303" s="52"/>
      <c r="G303" s="52"/>
      <c r="H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  <c r="BI303" s="52"/>
      <c r="BJ303" s="52"/>
      <c r="BK303" s="52"/>
      <c r="BL303" s="52"/>
    </row>
    <row r="304" spans="1:64">
      <c r="A304" s="53"/>
      <c r="B304" s="241"/>
      <c r="C304" s="241"/>
      <c r="D304" s="157"/>
      <c r="E304" s="152"/>
      <c r="F304" s="52"/>
      <c r="G304" s="52"/>
      <c r="H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  <c r="BH304" s="52"/>
      <c r="BI304" s="52"/>
      <c r="BJ304" s="52"/>
      <c r="BK304" s="52"/>
      <c r="BL304" s="52"/>
    </row>
    <row r="305" spans="1:64">
      <c r="A305" s="53"/>
      <c r="B305" s="241"/>
      <c r="C305" s="241"/>
      <c r="D305" s="157"/>
      <c r="E305" s="152"/>
      <c r="F305" s="52"/>
      <c r="G305" s="52"/>
      <c r="H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  <c r="BI305" s="52"/>
      <c r="BJ305" s="52"/>
      <c r="BK305" s="52"/>
      <c r="BL305" s="52"/>
    </row>
    <row r="306" spans="1:64">
      <c r="A306" s="53"/>
      <c r="B306" s="241"/>
      <c r="C306" s="241"/>
      <c r="D306" s="157"/>
      <c r="E306" s="152"/>
      <c r="F306" s="52"/>
      <c r="G306" s="52"/>
      <c r="H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  <c r="BI306" s="52"/>
      <c r="BJ306" s="52"/>
      <c r="BK306" s="52"/>
      <c r="BL306" s="52"/>
    </row>
    <row r="307" spans="1:64">
      <c r="A307" s="53"/>
      <c r="B307" s="241"/>
      <c r="C307" s="241"/>
      <c r="D307" s="157"/>
      <c r="E307" s="152"/>
      <c r="F307" s="52"/>
      <c r="G307" s="52"/>
      <c r="H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  <c r="BH307" s="52"/>
      <c r="BI307" s="52"/>
      <c r="BJ307" s="52"/>
      <c r="BK307" s="52"/>
      <c r="BL307" s="52"/>
    </row>
    <row r="308" spans="1:64">
      <c r="A308" s="53"/>
      <c r="B308" s="241"/>
      <c r="C308" s="241"/>
      <c r="D308" s="157"/>
      <c r="E308" s="152"/>
      <c r="F308" s="52"/>
      <c r="G308" s="52"/>
      <c r="H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  <c r="BI308" s="52"/>
      <c r="BJ308" s="52"/>
      <c r="BK308" s="52"/>
      <c r="BL308" s="52"/>
    </row>
    <row r="309" spans="1:64">
      <c r="A309" s="53"/>
      <c r="B309" s="241"/>
      <c r="C309" s="241"/>
      <c r="D309" s="157"/>
      <c r="E309" s="152"/>
      <c r="F309" s="52"/>
      <c r="G309" s="52"/>
      <c r="H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  <c r="BI309" s="52"/>
      <c r="BJ309" s="52"/>
      <c r="BK309" s="52"/>
      <c r="BL309" s="52"/>
    </row>
    <row r="310" spans="1:64">
      <c r="A310" s="53"/>
      <c r="B310" s="241"/>
      <c r="C310" s="241"/>
      <c r="D310" s="157"/>
      <c r="E310" s="152"/>
      <c r="F310" s="52"/>
      <c r="G310" s="52"/>
      <c r="H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  <c r="BI310" s="52"/>
      <c r="BJ310" s="52"/>
      <c r="BK310" s="52"/>
      <c r="BL310" s="52"/>
    </row>
    <row r="311" spans="1:64">
      <c r="A311" s="53"/>
      <c r="B311" s="241"/>
      <c r="C311" s="241"/>
      <c r="D311" s="157"/>
      <c r="E311" s="152"/>
      <c r="F311" s="52"/>
      <c r="G311" s="52"/>
      <c r="H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  <c r="BI311" s="52"/>
      <c r="BJ311" s="52"/>
      <c r="BK311" s="52"/>
      <c r="BL311" s="52"/>
    </row>
    <row r="312" spans="1:64">
      <c r="A312" s="53"/>
      <c r="B312" s="241"/>
      <c r="C312" s="241"/>
      <c r="D312" s="157"/>
      <c r="E312" s="152"/>
      <c r="F312" s="52"/>
      <c r="G312" s="52"/>
      <c r="H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  <c r="BI312" s="52"/>
      <c r="BJ312" s="52"/>
      <c r="BK312" s="52"/>
      <c r="BL312" s="52"/>
    </row>
    <row r="313" spans="1:64">
      <c r="A313" s="53"/>
      <c r="B313" s="241"/>
      <c r="C313" s="241"/>
      <c r="D313" s="157"/>
      <c r="E313" s="152"/>
      <c r="F313" s="52"/>
      <c r="G313" s="52"/>
      <c r="H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  <c r="BI313" s="52"/>
      <c r="BJ313" s="52"/>
      <c r="BK313" s="52"/>
      <c r="BL313" s="52"/>
    </row>
    <row r="314" spans="1:64">
      <c r="A314" s="53"/>
      <c r="B314" s="241"/>
      <c r="C314" s="241"/>
      <c r="D314" s="157"/>
      <c r="E314" s="152"/>
      <c r="F314" s="52"/>
      <c r="G314" s="52"/>
      <c r="H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  <c r="BI314" s="52"/>
      <c r="BJ314" s="52"/>
      <c r="BK314" s="52"/>
      <c r="BL314" s="52"/>
    </row>
    <row r="315" spans="1:64">
      <c r="A315" s="53"/>
      <c r="B315" s="241"/>
      <c r="C315" s="241"/>
      <c r="D315" s="157"/>
      <c r="E315" s="152"/>
      <c r="F315" s="52"/>
      <c r="G315" s="52"/>
      <c r="H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  <c r="BI315" s="52"/>
      <c r="BJ315" s="52"/>
      <c r="BK315" s="52"/>
      <c r="BL315" s="52"/>
    </row>
    <row r="316" spans="1:64">
      <c r="A316" s="53"/>
      <c r="B316" s="241"/>
      <c r="C316" s="241"/>
      <c r="D316" s="157"/>
      <c r="E316" s="152"/>
      <c r="F316" s="52"/>
      <c r="G316" s="52"/>
      <c r="H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  <c r="BI316" s="52"/>
      <c r="BJ316" s="52"/>
      <c r="BK316" s="52"/>
      <c r="BL316" s="52"/>
    </row>
    <row r="317" spans="1:64">
      <c r="A317" s="53"/>
      <c r="B317" s="241"/>
      <c r="C317" s="241"/>
      <c r="D317" s="157"/>
      <c r="E317" s="152"/>
      <c r="F317" s="52"/>
      <c r="G317" s="52"/>
      <c r="H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  <c r="BH317" s="52"/>
      <c r="BI317" s="52"/>
      <c r="BJ317" s="52"/>
      <c r="BK317" s="52"/>
      <c r="BL317" s="52"/>
    </row>
    <row r="318" spans="1:64">
      <c r="A318" s="53"/>
      <c r="B318" s="241"/>
      <c r="C318" s="241"/>
      <c r="D318" s="157"/>
      <c r="E318" s="152"/>
      <c r="F318" s="52"/>
      <c r="G318" s="52"/>
      <c r="H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  <c r="BH318" s="52"/>
      <c r="BI318" s="52"/>
      <c r="BJ318" s="52"/>
      <c r="BK318" s="52"/>
      <c r="BL318" s="52"/>
    </row>
    <row r="319" spans="1:64">
      <c r="A319" s="53"/>
      <c r="B319" s="241"/>
      <c r="C319" s="241"/>
      <c r="D319" s="157"/>
      <c r="E319" s="152"/>
      <c r="F319" s="52"/>
      <c r="G319" s="52"/>
      <c r="H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  <c r="BH319" s="52"/>
      <c r="BI319" s="52"/>
      <c r="BJ319" s="52"/>
      <c r="BK319" s="52"/>
      <c r="BL319" s="52"/>
    </row>
    <row r="320" spans="1:64">
      <c r="A320" s="53"/>
      <c r="B320" s="241"/>
      <c r="C320" s="241"/>
      <c r="D320" s="157"/>
      <c r="E320" s="152"/>
      <c r="F320" s="52"/>
      <c r="G320" s="52"/>
      <c r="H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  <c r="BH320" s="52"/>
      <c r="BI320" s="52"/>
      <c r="BJ320" s="52"/>
      <c r="BK320" s="52"/>
      <c r="BL320" s="52"/>
    </row>
    <row r="321" spans="1:64">
      <c r="A321" s="53"/>
      <c r="B321" s="241"/>
      <c r="C321" s="241"/>
      <c r="D321" s="157"/>
      <c r="E321" s="152"/>
      <c r="F321" s="52"/>
      <c r="G321" s="52"/>
      <c r="H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  <c r="BH321" s="52"/>
      <c r="BI321" s="52"/>
      <c r="BJ321" s="52"/>
      <c r="BK321" s="52"/>
      <c r="BL321" s="52"/>
    </row>
    <row r="322" spans="1:64">
      <c r="A322" s="53"/>
      <c r="B322" s="241"/>
      <c r="C322" s="241"/>
      <c r="D322" s="157"/>
      <c r="E322" s="152"/>
      <c r="F322" s="52"/>
      <c r="G322" s="52"/>
      <c r="H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  <c r="BI322" s="52"/>
      <c r="BJ322" s="52"/>
      <c r="BK322" s="52"/>
      <c r="BL322" s="52"/>
    </row>
    <row r="323" spans="1:64">
      <c r="A323" s="53"/>
      <c r="B323" s="241"/>
      <c r="C323" s="241"/>
      <c r="D323" s="157"/>
      <c r="E323" s="152"/>
      <c r="F323" s="52"/>
      <c r="G323" s="52"/>
      <c r="H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  <c r="BH323" s="52"/>
      <c r="BI323" s="52"/>
      <c r="BJ323" s="52"/>
      <c r="BK323" s="52"/>
      <c r="BL323" s="52"/>
    </row>
    <row r="324" spans="1:64">
      <c r="A324" s="53"/>
      <c r="B324" s="241"/>
      <c r="C324" s="241"/>
      <c r="D324" s="157"/>
      <c r="E324" s="152"/>
      <c r="F324" s="52"/>
      <c r="G324" s="52"/>
      <c r="H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  <c r="BH324" s="52"/>
      <c r="BI324" s="52"/>
      <c r="BJ324" s="52"/>
      <c r="BK324" s="52"/>
      <c r="BL324" s="52"/>
    </row>
    <row r="325" spans="1:64">
      <c r="A325" s="53"/>
      <c r="B325" s="241"/>
      <c r="C325" s="241"/>
      <c r="D325" s="157"/>
      <c r="E325" s="152"/>
      <c r="F325" s="52"/>
      <c r="G325" s="52"/>
      <c r="H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  <c r="BH325" s="52"/>
      <c r="BI325" s="52"/>
      <c r="BJ325" s="52"/>
      <c r="BK325" s="52"/>
      <c r="BL325" s="52"/>
    </row>
    <row r="326" spans="1:64">
      <c r="A326" s="53"/>
      <c r="B326" s="241"/>
      <c r="C326" s="241"/>
      <c r="D326" s="157"/>
      <c r="E326" s="152"/>
      <c r="F326" s="52"/>
      <c r="G326" s="52"/>
      <c r="H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  <c r="BI326" s="52"/>
      <c r="BJ326" s="52"/>
      <c r="BK326" s="52"/>
      <c r="BL326" s="52"/>
    </row>
    <row r="327" spans="1:64">
      <c r="A327" s="53"/>
      <c r="B327" s="241"/>
      <c r="C327" s="241"/>
      <c r="D327" s="157"/>
      <c r="E327" s="152"/>
      <c r="F327" s="52"/>
      <c r="G327" s="52"/>
      <c r="H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  <c r="BH327" s="52"/>
      <c r="BI327" s="52"/>
      <c r="BJ327" s="52"/>
      <c r="BK327" s="52"/>
      <c r="BL327" s="52"/>
    </row>
    <row r="328" spans="1:64">
      <c r="A328" s="53"/>
      <c r="B328" s="241"/>
      <c r="C328" s="241"/>
      <c r="D328" s="157"/>
      <c r="E328" s="152"/>
      <c r="F328" s="52"/>
      <c r="G328" s="52"/>
      <c r="H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  <c r="BH328" s="52"/>
      <c r="BI328" s="52"/>
      <c r="BJ328" s="52"/>
      <c r="BK328" s="52"/>
      <c r="BL328" s="52"/>
    </row>
    <row r="329" spans="1:64">
      <c r="A329" s="53"/>
      <c r="B329" s="241"/>
      <c r="C329" s="241"/>
      <c r="D329" s="157"/>
      <c r="E329" s="152"/>
      <c r="F329" s="52"/>
      <c r="G329" s="52"/>
      <c r="H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  <c r="BI329" s="52"/>
      <c r="BJ329" s="52"/>
      <c r="BK329" s="52"/>
      <c r="BL329" s="52"/>
    </row>
    <row r="330" spans="1:64">
      <c r="A330" s="53"/>
      <c r="B330" s="241"/>
      <c r="C330" s="241"/>
      <c r="D330" s="157"/>
      <c r="E330" s="152"/>
      <c r="F330" s="52"/>
      <c r="G330" s="52"/>
      <c r="H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  <c r="BI330" s="52"/>
      <c r="BJ330" s="52"/>
      <c r="BK330" s="52"/>
      <c r="BL330" s="52"/>
    </row>
    <row r="331" spans="1:64">
      <c r="A331" s="53"/>
      <c r="B331" s="241"/>
      <c r="C331" s="241"/>
      <c r="D331" s="157"/>
      <c r="E331" s="152"/>
      <c r="F331" s="52"/>
      <c r="G331" s="52"/>
      <c r="H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  <c r="BI331" s="52"/>
      <c r="BJ331" s="52"/>
      <c r="BK331" s="52"/>
      <c r="BL331" s="52"/>
    </row>
    <row r="332" spans="1:64">
      <c r="A332" s="53"/>
      <c r="B332" s="241"/>
      <c r="C332" s="241"/>
      <c r="D332" s="157"/>
      <c r="E332" s="152"/>
      <c r="F332" s="52"/>
      <c r="G332" s="52"/>
      <c r="H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  <c r="BI332" s="52"/>
      <c r="BJ332" s="52"/>
      <c r="BK332" s="52"/>
      <c r="BL332" s="52"/>
    </row>
    <row r="333" spans="1:64">
      <c r="A333" s="53"/>
      <c r="B333" s="241"/>
      <c r="C333" s="241"/>
      <c r="D333" s="157"/>
      <c r="E333" s="152"/>
      <c r="F333" s="52"/>
      <c r="G333" s="52"/>
      <c r="H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  <c r="BH333" s="52"/>
      <c r="BI333" s="52"/>
      <c r="BJ333" s="52"/>
      <c r="BK333" s="52"/>
      <c r="BL333" s="52"/>
    </row>
    <row r="334" spans="1:64">
      <c r="A334" s="53"/>
      <c r="B334" s="241"/>
      <c r="C334" s="241"/>
      <c r="D334" s="157"/>
      <c r="E334" s="152"/>
      <c r="F334" s="52"/>
      <c r="G334" s="52"/>
      <c r="H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  <c r="BH334" s="52"/>
      <c r="BI334" s="52"/>
      <c r="BJ334" s="52"/>
      <c r="BK334" s="52"/>
      <c r="BL334" s="52"/>
    </row>
    <row r="335" spans="1:64">
      <c r="A335" s="53"/>
      <c r="B335" s="241"/>
      <c r="C335" s="241"/>
      <c r="D335" s="157"/>
      <c r="E335" s="152"/>
      <c r="F335" s="52"/>
      <c r="G335" s="52"/>
      <c r="H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  <c r="BH335" s="52"/>
      <c r="BI335" s="52"/>
      <c r="BJ335" s="52"/>
      <c r="BK335" s="52"/>
      <c r="BL335" s="52"/>
    </row>
    <row r="336" spans="1:64">
      <c r="A336" s="53"/>
      <c r="B336" s="241"/>
      <c r="C336" s="241"/>
      <c r="D336" s="157"/>
      <c r="E336" s="152"/>
      <c r="F336" s="52"/>
      <c r="G336" s="52"/>
      <c r="H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  <c r="BH336" s="52"/>
      <c r="BI336" s="52"/>
      <c r="BJ336" s="52"/>
      <c r="BK336" s="52"/>
      <c r="BL336" s="52"/>
    </row>
    <row r="337" spans="1:64">
      <c r="A337" s="53"/>
      <c r="B337" s="241"/>
      <c r="C337" s="241"/>
      <c r="D337" s="157"/>
      <c r="E337" s="152"/>
      <c r="F337" s="52"/>
      <c r="G337" s="52"/>
      <c r="H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  <c r="BH337" s="52"/>
      <c r="BI337" s="52"/>
      <c r="BJ337" s="52"/>
      <c r="BK337" s="52"/>
      <c r="BL337" s="52"/>
    </row>
    <row r="338" spans="1:64">
      <c r="A338" s="53"/>
      <c r="B338" s="241"/>
      <c r="C338" s="241"/>
      <c r="D338" s="157"/>
      <c r="E338" s="152"/>
      <c r="F338" s="52"/>
      <c r="G338" s="52"/>
      <c r="H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  <c r="BH338" s="52"/>
      <c r="BI338" s="52"/>
      <c r="BJ338" s="52"/>
      <c r="BK338" s="52"/>
      <c r="BL338" s="52"/>
    </row>
    <row r="339" spans="1:64">
      <c r="A339" s="53"/>
      <c r="B339" s="241"/>
      <c r="C339" s="241"/>
      <c r="D339" s="157"/>
      <c r="E339" s="152"/>
      <c r="F339" s="52"/>
      <c r="G339" s="52"/>
      <c r="H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  <c r="BI339" s="52"/>
      <c r="BJ339" s="52"/>
      <c r="BK339" s="52"/>
      <c r="BL339" s="52"/>
    </row>
    <row r="340" spans="1:64">
      <c r="A340" s="53"/>
      <c r="B340" s="241"/>
      <c r="C340" s="241"/>
      <c r="D340" s="157"/>
      <c r="E340" s="152"/>
      <c r="F340" s="52"/>
      <c r="G340" s="52"/>
      <c r="H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  <c r="BH340" s="52"/>
      <c r="BI340" s="52"/>
      <c r="BJ340" s="52"/>
      <c r="BK340" s="52"/>
      <c r="BL340" s="52"/>
    </row>
    <row r="341" spans="1:64">
      <c r="A341" s="53"/>
      <c r="B341" s="241"/>
      <c r="C341" s="241"/>
      <c r="D341" s="157"/>
      <c r="E341" s="152"/>
      <c r="F341" s="52"/>
      <c r="G341" s="52"/>
      <c r="H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  <c r="BD341" s="52"/>
      <c r="BE341" s="52"/>
      <c r="BF341" s="52"/>
      <c r="BG341" s="52"/>
      <c r="BH341" s="52"/>
      <c r="BI341" s="52"/>
      <c r="BJ341" s="52"/>
      <c r="BK341" s="52"/>
      <c r="BL341" s="52"/>
    </row>
    <row r="342" spans="1:64">
      <c r="A342" s="53"/>
      <c r="B342" s="241"/>
      <c r="C342" s="241"/>
      <c r="D342" s="157"/>
      <c r="E342" s="152"/>
      <c r="F342" s="52"/>
      <c r="G342" s="52"/>
      <c r="H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  <c r="BD342" s="52"/>
      <c r="BE342" s="52"/>
      <c r="BF342" s="52"/>
      <c r="BG342" s="52"/>
      <c r="BH342" s="52"/>
      <c r="BI342" s="52"/>
      <c r="BJ342" s="52"/>
      <c r="BK342" s="52"/>
      <c r="BL342" s="52"/>
    </row>
    <row r="343" spans="1:64">
      <c r="A343" s="53"/>
      <c r="B343" s="241"/>
      <c r="C343" s="241"/>
      <c r="D343" s="157"/>
      <c r="E343" s="152"/>
      <c r="F343" s="52"/>
      <c r="G343" s="52"/>
      <c r="H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  <c r="BD343" s="52"/>
      <c r="BE343" s="52"/>
      <c r="BF343" s="52"/>
      <c r="BG343" s="52"/>
      <c r="BH343" s="52"/>
      <c r="BI343" s="52"/>
      <c r="BJ343" s="52"/>
      <c r="BK343" s="52"/>
      <c r="BL343" s="52"/>
    </row>
    <row r="344" spans="1:64">
      <c r="A344" s="53"/>
      <c r="B344" s="241"/>
      <c r="C344" s="241"/>
      <c r="D344" s="157"/>
      <c r="E344" s="152"/>
      <c r="F344" s="52"/>
      <c r="G344" s="52"/>
      <c r="H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  <c r="BH344" s="52"/>
      <c r="BI344" s="52"/>
      <c r="BJ344" s="52"/>
      <c r="BK344" s="52"/>
      <c r="BL344" s="52"/>
    </row>
    <row r="345" spans="1:64">
      <c r="A345" s="53"/>
      <c r="B345" s="241"/>
      <c r="C345" s="241"/>
      <c r="D345" s="157"/>
      <c r="E345" s="152"/>
      <c r="F345" s="52"/>
      <c r="G345" s="52"/>
      <c r="H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  <c r="BD345" s="52"/>
      <c r="BE345" s="52"/>
      <c r="BF345" s="52"/>
      <c r="BG345" s="52"/>
      <c r="BH345" s="52"/>
      <c r="BI345" s="52"/>
      <c r="BJ345" s="52"/>
      <c r="BK345" s="52"/>
      <c r="BL345" s="52"/>
    </row>
    <row r="346" spans="1:64">
      <c r="A346" s="53"/>
      <c r="B346" s="241"/>
      <c r="C346" s="241"/>
      <c r="D346" s="157"/>
      <c r="E346" s="152"/>
      <c r="F346" s="52"/>
      <c r="G346" s="52"/>
      <c r="H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  <c r="BH346" s="52"/>
      <c r="BI346" s="52"/>
      <c r="BJ346" s="52"/>
      <c r="BK346" s="52"/>
      <c r="BL346" s="52"/>
    </row>
    <row r="347" spans="1:64">
      <c r="A347" s="53"/>
      <c r="B347" s="241"/>
      <c r="C347" s="241"/>
      <c r="D347" s="157"/>
      <c r="E347" s="152"/>
      <c r="F347" s="52"/>
      <c r="G347" s="52"/>
      <c r="H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  <c r="BH347" s="52"/>
      <c r="BI347" s="52"/>
      <c r="BJ347" s="52"/>
      <c r="BK347" s="52"/>
      <c r="BL347" s="52"/>
    </row>
    <row r="348" spans="1:64">
      <c r="A348" s="53"/>
      <c r="B348" s="241"/>
      <c r="C348" s="241"/>
      <c r="D348" s="157"/>
      <c r="E348" s="152"/>
      <c r="F348" s="52"/>
      <c r="G348" s="52"/>
      <c r="H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  <c r="BH348" s="52"/>
      <c r="BI348" s="52"/>
      <c r="BJ348" s="52"/>
      <c r="BK348" s="52"/>
      <c r="BL348" s="52"/>
    </row>
    <row r="349" spans="1:64">
      <c r="A349" s="53"/>
      <c r="B349" s="241"/>
      <c r="C349" s="241"/>
      <c r="D349" s="157"/>
      <c r="E349" s="152"/>
      <c r="F349" s="52"/>
      <c r="G349" s="52"/>
      <c r="H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  <c r="BH349" s="52"/>
      <c r="BI349" s="52"/>
      <c r="BJ349" s="52"/>
      <c r="BK349" s="52"/>
      <c r="BL349" s="52"/>
    </row>
    <row r="350" spans="1:64">
      <c r="A350" s="53"/>
      <c r="B350" s="241"/>
      <c r="C350" s="241"/>
      <c r="D350" s="157"/>
      <c r="E350" s="152"/>
      <c r="F350" s="52"/>
      <c r="G350" s="52"/>
      <c r="H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  <c r="BH350" s="52"/>
      <c r="BI350" s="52"/>
      <c r="BJ350" s="52"/>
      <c r="BK350" s="52"/>
      <c r="BL350" s="52"/>
    </row>
    <row r="351" spans="1:64">
      <c r="A351" s="53"/>
      <c r="B351" s="241"/>
      <c r="C351" s="241"/>
      <c r="D351" s="157"/>
      <c r="E351" s="152"/>
      <c r="F351" s="52"/>
      <c r="G351" s="52"/>
      <c r="H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  <c r="BD351" s="52"/>
      <c r="BE351" s="52"/>
      <c r="BF351" s="52"/>
      <c r="BG351" s="52"/>
      <c r="BH351" s="52"/>
      <c r="BI351" s="52"/>
      <c r="BJ351" s="52"/>
      <c r="BK351" s="52"/>
      <c r="BL351" s="52"/>
    </row>
    <row r="352" spans="1:64">
      <c r="A352" s="53"/>
      <c r="B352" s="241"/>
      <c r="C352" s="241"/>
      <c r="D352" s="157"/>
      <c r="E352" s="152"/>
      <c r="F352" s="52"/>
      <c r="G352" s="52"/>
      <c r="H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  <c r="BD352" s="52"/>
      <c r="BE352" s="52"/>
      <c r="BF352" s="52"/>
      <c r="BG352" s="52"/>
      <c r="BH352" s="52"/>
      <c r="BI352" s="52"/>
      <c r="BJ352" s="52"/>
      <c r="BK352" s="52"/>
      <c r="BL352" s="52"/>
    </row>
    <row r="353" spans="1:64">
      <c r="A353" s="53"/>
      <c r="B353" s="241"/>
      <c r="C353" s="241"/>
      <c r="D353" s="157"/>
      <c r="E353" s="152"/>
      <c r="F353" s="52"/>
      <c r="G353" s="52"/>
      <c r="H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  <c r="BD353" s="52"/>
      <c r="BE353" s="52"/>
      <c r="BF353" s="52"/>
      <c r="BG353" s="52"/>
      <c r="BH353" s="52"/>
      <c r="BI353" s="52"/>
      <c r="BJ353" s="52"/>
      <c r="BK353" s="52"/>
      <c r="BL353" s="52"/>
    </row>
    <row r="354" spans="1:64">
      <c r="A354" s="53"/>
      <c r="B354" s="241"/>
      <c r="C354" s="241"/>
      <c r="D354" s="157"/>
      <c r="E354" s="152"/>
      <c r="F354" s="52"/>
      <c r="G354" s="52"/>
      <c r="H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  <c r="BD354" s="52"/>
      <c r="BE354" s="52"/>
      <c r="BF354" s="52"/>
      <c r="BG354" s="52"/>
      <c r="BH354" s="52"/>
      <c r="BI354" s="52"/>
      <c r="BJ354" s="52"/>
      <c r="BK354" s="52"/>
      <c r="BL354" s="52"/>
    </row>
    <row r="355" spans="1:64">
      <c r="A355" s="53"/>
      <c r="B355" s="241"/>
      <c r="C355" s="241"/>
      <c r="D355" s="157"/>
      <c r="E355" s="152"/>
      <c r="F355" s="52"/>
      <c r="G355" s="52"/>
      <c r="H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  <c r="BD355" s="52"/>
      <c r="BE355" s="52"/>
      <c r="BF355" s="52"/>
      <c r="BG355" s="52"/>
      <c r="BH355" s="52"/>
      <c r="BI355" s="52"/>
      <c r="BJ355" s="52"/>
      <c r="BK355" s="52"/>
      <c r="BL355" s="52"/>
    </row>
    <row r="356" spans="1:64">
      <c r="A356" s="53"/>
      <c r="B356" s="241"/>
      <c r="C356" s="241"/>
      <c r="D356" s="157"/>
      <c r="E356" s="152"/>
      <c r="F356" s="52"/>
      <c r="G356" s="52"/>
      <c r="H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  <c r="BH356" s="52"/>
      <c r="BI356" s="52"/>
      <c r="BJ356" s="52"/>
      <c r="BK356" s="52"/>
      <c r="BL356" s="52"/>
    </row>
    <row r="357" spans="1:64">
      <c r="A357" s="53"/>
      <c r="B357" s="241"/>
      <c r="C357" s="241"/>
      <c r="D357" s="157"/>
      <c r="E357" s="152"/>
      <c r="F357" s="52"/>
      <c r="G357" s="52"/>
      <c r="H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  <c r="BD357" s="52"/>
      <c r="BE357" s="52"/>
      <c r="BF357" s="52"/>
      <c r="BG357" s="52"/>
      <c r="BH357" s="52"/>
      <c r="BI357" s="52"/>
      <c r="BJ357" s="52"/>
      <c r="BK357" s="52"/>
      <c r="BL357" s="52"/>
    </row>
    <row r="358" spans="1:64">
      <c r="A358" s="53"/>
      <c r="B358" s="241"/>
      <c r="C358" s="241"/>
      <c r="D358" s="157"/>
      <c r="E358" s="152"/>
      <c r="F358" s="52"/>
      <c r="G358" s="52"/>
      <c r="H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  <c r="BD358" s="52"/>
      <c r="BE358" s="52"/>
      <c r="BF358" s="52"/>
      <c r="BG358" s="52"/>
      <c r="BH358" s="52"/>
      <c r="BI358" s="52"/>
      <c r="BJ358" s="52"/>
      <c r="BK358" s="52"/>
      <c r="BL358" s="52"/>
    </row>
    <row r="359" spans="1:64">
      <c r="A359" s="53"/>
      <c r="B359" s="241"/>
      <c r="C359" s="241"/>
      <c r="D359" s="157"/>
      <c r="E359" s="152"/>
      <c r="F359" s="52"/>
      <c r="G359" s="52"/>
      <c r="H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  <c r="BH359" s="52"/>
      <c r="BI359" s="52"/>
      <c r="BJ359" s="52"/>
      <c r="BK359" s="52"/>
      <c r="BL359" s="52"/>
    </row>
    <row r="360" spans="1:64">
      <c r="A360" s="53"/>
      <c r="B360" s="241"/>
      <c r="C360" s="241"/>
      <c r="D360" s="157"/>
      <c r="E360" s="152"/>
      <c r="F360" s="52"/>
      <c r="G360" s="52"/>
      <c r="H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  <c r="BD360" s="52"/>
      <c r="BE360" s="52"/>
      <c r="BF360" s="52"/>
      <c r="BG360" s="52"/>
      <c r="BH360" s="52"/>
      <c r="BI360" s="52"/>
      <c r="BJ360" s="52"/>
      <c r="BK360" s="52"/>
      <c r="BL360" s="52"/>
    </row>
    <row r="361" spans="1:64">
      <c r="A361" s="53"/>
      <c r="B361" s="241"/>
      <c r="C361" s="241"/>
      <c r="D361" s="157"/>
      <c r="E361" s="152"/>
      <c r="F361" s="52"/>
      <c r="G361" s="52"/>
      <c r="H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  <c r="BD361" s="52"/>
      <c r="BE361" s="52"/>
      <c r="BF361" s="52"/>
      <c r="BG361" s="52"/>
      <c r="BH361" s="52"/>
      <c r="BI361" s="52"/>
      <c r="BJ361" s="52"/>
      <c r="BK361" s="52"/>
      <c r="BL361" s="52"/>
    </row>
    <row r="362" spans="1:64">
      <c r="A362" s="53"/>
      <c r="B362" s="241"/>
      <c r="C362" s="241"/>
      <c r="D362" s="157"/>
      <c r="E362" s="152"/>
      <c r="F362" s="52"/>
      <c r="G362" s="52"/>
      <c r="H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  <c r="BH362" s="52"/>
      <c r="BI362" s="52"/>
      <c r="BJ362" s="52"/>
      <c r="BK362" s="52"/>
      <c r="BL362" s="52"/>
    </row>
    <row r="363" spans="1:64">
      <c r="A363" s="53"/>
      <c r="B363" s="241"/>
      <c r="C363" s="241"/>
      <c r="D363" s="157"/>
      <c r="E363" s="152"/>
      <c r="F363" s="52"/>
      <c r="G363" s="52"/>
      <c r="H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  <c r="BH363" s="52"/>
      <c r="BI363" s="52"/>
      <c r="BJ363" s="52"/>
      <c r="BK363" s="52"/>
      <c r="BL363" s="52"/>
    </row>
    <row r="364" spans="1:64">
      <c r="A364" s="53"/>
      <c r="B364" s="241"/>
      <c r="C364" s="241"/>
      <c r="D364" s="157"/>
      <c r="E364" s="152"/>
      <c r="F364" s="52"/>
      <c r="G364" s="52"/>
      <c r="H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  <c r="BH364" s="52"/>
      <c r="BI364" s="52"/>
      <c r="BJ364" s="52"/>
      <c r="BK364" s="52"/>
      <c r="BL364" s="52"/>
    </row>
    <row r="365" spans="1:64">
      <c r="A365" s="53"/>
      <c r="B365" s="241"/>
      <c r="C365" s="241"/>
      <c r="D365" s="157"/>
      <c r="E365" s="152"/>
      <c r="F365" s="52"/>
      <c r="G365" s="52"/>
      <c r="H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  <c r="BD365" s="52"/>
      <c r="BE365" s="52"/>
      <c r="BF365" s="52"/>
      <c r="BG365" s="52"/>
      <c r="BH365" s="52"/>
      <c r="BI365" s="52"/>
      <c r="BJ365" s="52"/>
      <c r="BK365" s="52"/>
      <c r="BL365" s="52"/>
    </row>
    <row r="366" spans="1:64">
      <c r="A366" s="53"/>
      <c r="B366" s="241"/>
      <c r="C366" s="241"/>
      <c r="D366" s="157"/>
      <c r="E366" s="152"/>
      <c r="F366" s="52"/>
      <c r="G366" s="52"/>
      <c r="H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  <c r="BH366" s="52"/>
      <c r="BI366" s="52"/>
      <c r="BJ366" s="52"/>
      <c r="BK366" s="52"/>
      <c r="BL366" s="52"/>
    </row>
    <row r="367" spans="1:64">
      <c r="A367" s="53"/>
      <c r="B367" s="241"/>
      <c r="C367" s="241"/>
      <c r="D367" s="157"/>
      <c r="E367" s="152"/>
      <c r="F367" s="52"/>
      <c r="G367" s="52"/>
      <c r="H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  <c r="BH367" s="52"/>
      <c r="BI367" s="52"/>
      <c r="BJ367" s="52"/>
      <c r="BK367" s="52"/>
      <c r="BL367" s="52"/>
    </row>
    <row r="368" spans="1:64">
      <c r="A368" s="53"/>
      <c r="B368" s="241"/>
      <c r="C368" s="241"/>
      <c r="D368" s="157"/>
      <c r="E368" s="152"/>
      <c r="F368" s="52"/>
      <c r="G368" s="52"/>
      <c r="H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  <c r="BH368" s="52"/>
      <c r="BI368" s="52"/>
      <c r="BJ368" s="52"/>
      <c r="BK368" s="52"/>
      <c r="BL368" s="52"/>
    </row>
    <row r="369" spans="1:64">
      <c r="A369" s="53"/>
      <c r="B369" s="241"/>
      <c r="C369" s="241"/>
      <c r="D369" s="157"/>
      <c r="E369" s="152"/>
      <c r="F369" s="52"/>
      <c r="G369" s="52"/>
      <c r="H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  <c r="BH369" s="52"/>
      <c r="BI369" s="52"/>
      <c r="BJ369" s="52"/>
      <c r="BK369" s="52"/>
      <c r="BL369" s="52"/>
    </row>
    <row r="370" spans="1:64">
      <c r="A370" s="53"/>
      <c r="B370" s="241"/>
      <c r="C370" s="241"/>
      <c r="D370" s="157"/>
      <c r="E370" s="152"/>
      <c r="F370" s="52"/>
      <c r="G370" s="52"/>
      <c r="H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  <c r="BD370" s="52"/>
      <c r="BE370" s="52"/>
      <c r="BF370" s="52"/>
      <c r="BG370" s="52"/>
      <c r="BH370" s="52"/>
      <c r="BI370" s="52"/>
      <c r="BJ370" s="52"/>
      <c r="BK370" s="52"/>
      <c r="BL370" s="52"/>
    </row>
    <row r="371" spans="1:64">
      <c r="A371" s="53"/>
      <c r="B371" s="241"/>
      <c r="C371" s="241"/>
      <c r="D371" s="157"/>
      <c r="E371" s="152"/>
      <c r="F371" s="52"/>
      <c r="G371" s="52"/>
      <c r="H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  <c r="BD371" s="52"/>
      <c r="BE371" s="52"/>
      <c r="BF371" s="52"/>
      <c r="BG371" s="52"/>
      <c r="BH371" s="52"/>
      <c r="BI371" s="52"/>
      <c r="BJ371" s="52"/>
      <c r="BK371" s="52"/>
      <c r="BL371" s="52"/>
    </row>
    <row r="372" spans="1:64">
      <c r="A372" s="53"/>
      <c r="B372" s="241"/>
      <c r="C372" s="241"/>
      <c r="D372" s="157"/>
      <c r="E372" s="152"/>
      <c r="F372" s="52"/>
      <c r="G372" s="52"/>
      <c r="H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  <c r="BD372" s="52"/>
      <c r="BE372" s="52"/>
      <c r="BF372" s="52"/>
      <c r="BG372" s="52"/>
      <c r="BH372" s="52"/>
      <c r="BI372" s="52"/>
      <c r="BJ372" s="52"/>
      <c r="BK372" s="52"/>
      <c r="BL372" s="52"/>
    </row>
    <row r="373" spans="1:64">
      <c r="A373" s="53"/>
      <c r="B373" s="241"/>
      <c r="C373" s="241"/>
      <c r="D373" s="157"/>
      <c r="E373" s="152"/>
      <c r="F373" s="52"/>
      <c r="G373" s="52"/>
      <c r="H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  <c r="BH373" s="52"/>
      <c r="BI373" s="52"/>
      <c r="BJ373" s="52"/>
      <c r="BK373" s="52"/>
      <c r="BL373" s="52"/>
    </row>
    <row r="374" spans="1:64">
      <c r="A374" s="53"/>
      <c r="B374" s="241"/>
      <c r="C374" s="241"/>
      <c r="D374" s="157"/>
      <c r="E374" s="152"/>
      <c r="F374" s="52"/>
      <c r="G374" s="52"/>
      <c r="H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  <c r="BD374" s="52"/>
      <c r="BE374" s="52"/>
      <c r="BF374" s="52"/>
      <c r="BG374" s="52"/>
      <c r="BH374" s="52"/>
      <c r="BI374" s="52"/>
      <c r="BJ374" s="52"/>
      <c r="BK374" s="52"/>
      <c r="BL374" s="52"/>
    </row>
    <row r="375" spans="1:64">
      <c r="A375" s="53"/>
      <c r="B375" s="241"/>
      <c r="C375" s="241"/>
      <c r="D375" s="157"/>
      <c r="E375" s="152"/>
      <c r="F375" s="52"/>
      <c r="G375" s="52"/>
      <c r="H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  <c r="BH375" s="52"/>
      <c r="BI375" s="52"/>
      <c r="BJ375" s="52"/>
      <c r="BK375" s="52"/>
      <c r="BL375" s="52"/>
    </row>
    <row r="376" spans="1:64">
      <c r="A376" s="53"/>
      <c r="B376" s="241"/>
      <c r="C376" s="241"/>
      <c r="D376" s="157"/>
      <c r="E376" s="152"/>
      <c r="F376" s="52"/>
      <c r="G376" s="52"/>
      <c r="H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  <c r="BH376" s="52"/>
      <c r="BI376" s="52"/>
      <c r="BJ376" s="52"/>
      <c r="BK376" s="52"/>
      <c r="BL376" s="52"/>
    </row>
    <row r="377" spans="1:64">
      <c r="A377" s="53"/>
      <c r="B377" s="241"/>
      <c r="C377" s="241"/>
      <c r="D377" s="157"/>
      <c r="E377" s="152"/>
      <c r="F377" s="52"/>
      <c r="G377" s="52"/>
      <c r="H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  <c r="BH377" s="52"/>
      <c r="BI377" s="52"/>
      <c r="BJ377" s="52"/>
      <c r="BK377" s="52"/>
      <c r="BL377" s="52"/>
    </row>
    <row r="378" spans="1:64">
      <c r="A378" s="53"/>
      <c r="B378" s="241"/>
      <c r="C378" s="241"/>
      <c r="D378" s="157"/>
      <c r="E378" s="152"/>
      <c r="F378" s="52"/>
      <c r="G378" s="52"/>
      <c r="H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  <c r="BH378" s="52"/>
      <c r="BI378" s="52"/>
      <c r="BJ378" s="52"/>
      <c r="BK378" s="52"/>
      <c r="BL378" s="52"/>
    </row>
    <row r="379" spans="1:64">
      <c r="A379" s="53"/>
      <c r="B379" s="241"/>
      <c r="C379" s="241"/>
      <c r="D379" s="157"/>
      <c r="E379" s="152"/>
      <c r="F379" s="52"/>
      <c r="G379" s="52"/>
      <c r="H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  <c r="BH379" s="52"/>
      <c r="BI379" s="52"/>
      <c r="BJ379" s="52"/>
      <c r="BK379" s="52"/>
      <c r="BL379" s="52"/>
    </row>
    <row r="380" spans="1:64">
      <c r="A380" s="53"/>
      <c r="B380" s="241"/>
      <c r="C380" s="241"/>
      <c r="D380" s="157"/>
      <c r="E380" s="152"/>
      <c r="F380" s="52"/>
      <c r="G380" s="52"/>
      <c r="H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  <c r="BH380" s="52"/>
      <c r="BI380" s="52"/>
      <c r="BJ380" s="52"/>
      <c r="BK380" s="52"/>
      <c r="BL380" s="52"/>
    </row>
    <row r="381" spans="1:64">
      <c r="A381" s="53"/>
      <c r="B381" s="241"/>
      <c r="C381" s="241"/>
      <c r="D381" s="157"/>
      <c r="E381" s="152"/>
      <c r="F381" s="52"/>
      <c r="G381" s="52"/>
      <c r="H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  <c r="BH381" s="52"/>
      <c r="BI381" s="52"/>
      <c r="BJ381" s="52"/>
      <c r="BK381" s="52"/>
      <c r="BL381" s="52"/>
    </row>
    <row r="382" spans="1:64">
      <c r="A382" s="53"/>
      <c r="B382" s="241"/>
      <c r="C382" s="241"/>
      <c r="D382" s="157"/>
      <c r="E382" s="152"/>
      <c r="F382" s="52"/>
      <c r="G382" s="52"/>
      <c r="H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  <c r="BH382" s="52"/>
      <c r="BI382" s="52"/>
      <c r="BJ382" s="52"/>
      <c r="BK382" s="52"/>
      <c r="BL382" s="52"/>
    </row>
    <row r="383" spans="1:64">
      <c r="A383" s="53"/>
      <c r="B383" s="241"/>
      <c r="C383" s="241"/>
      <c r="D383" s="157"/>
      <c r="E383" s="152"/>
      <c r="F383" s="52"/>
      <c r="G383" s="52"/>
      <c r="H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  <c r="BH383" s="52"/>
      <c r="BI383" s="52"/>
      <c r="BJ383" s="52"/>
      <c r="BK383" s="52"/>
      <c r="BL383" s="52"/>
    </row>
    <row r="384" spans="1:64">
      <c r="A384" s="53"/>
      <c r="B384" s="241"/>
      <c r="C384" s="241"/>
      <c r="D384" s="157"/>
      <c r="E384" s="152"/>
      <c r="F384" s="52"/>
      <c r="G384" s="52"/>
      <c r="H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  <c r="BH384" s="52"/>
      <c r="BI384" s="52"/>
      <c r="BJ384" s="52"/>
      <c r="BK384" s="52"/>
      <c r="BL384" s="52"/>
    </row>
    <row r="385" spans="1:64">
      <c r="A385" s="53"/>
      <c r="B385" s="241"/>
      <c r="C385" s="241"/>
      <c r="D385" s="157"/>
      <c r="E385" s="152"/>
      <c r="F385" s="52"/>
      <c r="G385" s="52"/>
      <c r="H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  <c r="BH385" s="52"/>
      <c r="BI385" s="52"/>
      <c r="BJ385" s="52"/>
      <c r="BK385" s="52"/>
      <c r="BL385" s="52"/>
    </row>
    <row r="386" spans="1:64">
      <c r="A386" s="53"/>
      <c r="B386" s="241"/>
      <c r="C386" s="241"/>
      <c r="D386" s="157"/>
      <c r="E386" s="152"/>
      <c r="F386" s="52"/>
      <c r="G386" s="52"/>
      <c r="H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  <c r="BH386" s="52"/>
      <c r="BI386" s="52"/>
      <c r="BJ386" s="52"/>
      <c r="BK386" s="52"/>
      <c r="BL386" s="52"/>
    </row>
    <row r="387" spans="1:64">
      <c r="A387" s="53"/>
      <c r="B387" s="241"/>
      <c r="C387" s="241"/>
      <c r="D387" s="157"/>
      <c r="E387" s="152"/>
      <c r="F387" s="52"/>
      <c r="G387" s="52"/>
      <c r="H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  <c r="BD387" s="52"/>
      <c r="BE387" s="52"/>
      <c r="BF387" s="52"/>
      <c r="BG387" s="52"/>
      <c r="BH387" s="52"/>
      <c r="BI387" s="52"/>
      <c r="BJ387" s="52"/>
      <c r="BK387" s="52"/>
      <c r="BL387" s="52"/>
    </row>
    <row r="388" spans="1:64">
      <c r="A388" s="53"/>
      <c r="B388" s="241"/>
      <c r="C388" s="241"/>
      <c r="D388" s="157"/>
      <c r="E388" s="152"/>
      <c r="F388" s="52"/>
      <c r="G388" s="52"/>
      <c r="H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  <c r="BD388" s="52"/>
      <c r="BE388" s="52"/>
      <c r="BF388" s="52"/>
      <c r="BG388" s="52"/>
      <c r="BH388" s="52"/>
      <c r="BI388" s="52"/>
      <c r="BJ388" s="52"/>
      <c r="BK388" s="52"/>
      <c r="BL388" s="52"/>
    </row>
    <row r="389" spans="1:64">
      <c r="A389" s="53"/>
      <c r="B389" s="241"/>
      <c r="C389" s="241"/>
      <c r="D389" s="157"/>
      <c r="E389" s="152"/>
      <c r="F389" s="52"/>
      <c r="G389" s="52"/>
      <c r="H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  <c r="BH389" s="52"/>
      <c r="BI389" s="52"/>
      <c r="BJ389" s="52"/>
      <c r="BK389" s="52"/>
      <c r="BL389" s="52"/>
    </row>
    <row r="390" spans="1:64">
      <c r="A390" s="53"/>
      <c r="B390" s="241"/>
      <c r="C390" s="241"/>
      <c r="D390" s="157"/>
      <c r="E390" s="152"/>
      <c r="F390" s="52"/>
      <c r="G390" s="52"/>
      <c r="H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  <c r="BH390" s="52"/>
      <c r="BI390" s="52"/>
      <c r="BJ390" s="52"/>
      <c r="BK390" s="52"/>
      <c r="BL390" s="52"/>
    </row>
    <row r="391" spans="1:64">
      <c r="A391" s="53"/>
      <c r="B391" s="241"/>
      <c r="C391" s="241"/>
      <c r="D391" s="157"/>
      <c r="E391" s="152"/>
      <c r="F391" s="52"/>
      <c r="G391" s="52"/>
      <c r="H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  <c r="BD391" s="52"/>
      <c r="BE391" s="52"/>
      <c r="BF391" s="52"/>
      <c r="BG391" s="52"/>
      <c r="BH391" s="52"/>
      <c r="BI391" s="52"/>
      <c r="BJ391" s="52"/>
      <c r="BK391" s="52"/>
      <c r="BL391" s="52"/>
    </row>
    <row r="392" spans="1:64">
      <c r="A392" s="53"/>
      <c r="B392" s="241"/>
      <c r="C392" s="241"/>
      <c r="D392" s="157"/>
      <c r="E392" s="152"/>
      <c r="F392" s="52"/>
      <c r="G392" s="52"/>
      <c r="H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  <c r="BH392" s="52"/>
      <c r="BI392" s="52"/>
      <c r="BJ392" s="52"/>
      <c r="BK392" s="52"/>
      <c r="BL392" s="52"/>
    </row>
    <row r="393" spans="1:64">
      <c r="A393" s="53"/>
      <c r="B393" s="241"/>
      <c r="C393" s="241"/>
      <c r="D393" s="157"/>
      <c r="E393" s="152"/>
      <c r="F393" s="52"/>
      <c r="G393" s="52"/>
      <c r="H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  <c r="BD393" s="52"/>
      <c r="BE393" s="52"/>
      <c r="BF393" s="52"/>
      <c r="BG393" s="52"/>
      <c r="BH393" s="52"/>
      <c r="BI393" s="52"/>
      <c r="BJ393" s="52"/>
      <c r="BK393" s="52"/>
      <c r="BL393" s="52"/>
    </row>
    <row r="394" spans="1:64">
      <c r="A394" s="53"/>
      <c r="B394" s="241"/>
      <c r="C394" s="241"/>
      <c r="D394" s="157"/>
      <c r="E394" s="152"/>
      <c r="F394" s="52"/>
      <c r="G394" s="52"/>
      <c r="H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  <c r="BD394" s="52"/>
      <c r="BE394" s="52"/>
      <c r="BF394" s="52"/>
      <c r="BG394" s="52"/>
      <c r="BH394" s="52"/>
      <c r="BI394" s="52"/>
      <c r="BJ394" s="52"/>
      <c r="BK394" s="52"/>
      <c r="BL394" s="52"/>
    </row>
    <row r="395" spans="1:64">
      <c r="A395" s="53"/>
      <c r="B395" s="241"/>
      <c r="C395" s="241"/>
      <c r="D395" s="157"/>
      <c r="E395" s="152"/>
      <c r="F395" s="52"/>
      <c r="G395" s="52"/>
      <c r="H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  <c r="BH395" s="52"/>
      <c r="BI395" s="52"/>
      <c r="BJ395" s="52"/>
      <c r="BK395" s="52"/>
      <c r="BL395" s="52"/>
    </row>
    <row r="396" spans="1:64">
      <c r="A396" s="53"/>
      <c r="B396" s="241"/>
      <c r="C396" s="241"/>
      <c r="D396" s="157"/>
      <c r="E396" s="152"/>
      <c r="F396" s="52"/>
      <c r="G396" s="52"/>
      <c r="H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  <c r="BH396" s="52"/>
      <c r="BI396" s="52"/>
      <c r="BJ396" s="52"/>
      <c r="BK396" s="52"/>
      <c r="BL396" s="52"/>
    </row>
    <row r="397" spans="1:64">
      <c r="A397" s="53"/>
      <c r="B397" s="241"/>
      <c r="C397" s="241"/>
      <c r="D397" s="157"/>
      <c r="E397" s="152"/>
      <c r="F397" s="52"/>
      <c r="G397" s="52"/>
      <c r="H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  <c r="BH397" s="52"/>
      <c r="BI397" s="52"/>
      <c r="BJ397" s="52"/>
      <c r="BK397" s="52"/>
      <c r="BL397" s="52"/>
    </row>
    <row r="398" spans="1:64">
      <c r="A398" s="53"/>
      <c r="B398" s="241"/>
      <c r="C398" s="241"/>
      <c r="D398" s="157"/>
      <c r="E398" s="152"/>
      <c r="F398" s="52"/>
      <c r="G398" s="52"/>
      <c r="H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  <c r="BH398" s="52"/>
      <c r="BI398" s="52"/>
      <c r="BJ398" s="52"/>
      <c r="BK398" s="52"/>
      <c r="BL398" s="52"/>
    </row>
    <row r="399" spans="1:64">
      <c r="A399" s="53"/>
      <c r="B399" s="241"/>
      <c r="C399" s="241"/>
      <c r="D399" s="157"/>
      <c r="E399" s="152"/>
      <c r="F399" s="52"/>
      <c r="G399" s="52"/>
      <c r="H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  <c r="BH399" s="52"/>
      <c r="BI399" s="52"/>
      <c r="BJ399" s="52"/>
      <c r="BK399" s="52"/>
      <c r="BL399" s="52"/>
    </row>
    <row r="400" spans="1:64">
      <c r="A400" s="53"/>
      <c r="B400" s="241"/>
      <c r="C400" s="241"/>
      <c r="D400" s="157"/>
      <c r="E400" s="152"/>
      <c r="F400" s="52"/>
      <c r="G400" s="52"/>
      <c r="H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  <c r="BH400" s="52"/>
      <c r="BI400" s="52"/>
      <c r="BJ400" s="52"/>
      <c r="BK400" s="52"/>
      <c r="BL400" s="52"/>
    </row>
    <row r="401" spans="1:64">
      <c r="A401" s="53"/>
      <c r="B401" s="241"/>
      <c r="C401" s="241"/>
      <c r="D401" s="157"/>
      <c r="E401" s="152"/>
      <c r="F401" s="52"/>
      <c r="G401" s="52"/>
      <c r="H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  <c r="BD401" s="52"/>
      <c r="BE401" s="52"/>
      <c r="BF401" s="52"/>
      <c r="BG401" s="52"/>
      <c r="BH401" s="52"/>
      <c r="BI401" s="52"/>
      <c r="BJ401" s="52"/>
      <c r="BK401" s="52"/>
      <c r="BL401" s="52"/>
    </row>
    <row r="402" spans="1:64">
      <c r="A402" s="53"/>
      <c r="B402" s="241"/>
      <c r="C402" s="241"/>
      <c r="D402" s="157"/>
      <c r="E402" s="152"/>
      <c r="F402" s="52"/>
      <c r="G402" s="52"/>
      <c r="H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  <c r="BH402" s="52"/>
      <c r="BI402" s="52"/>
      <c r="BJ402" s="52"/>
      <c r="BK402" s="52"/>
      <c r="BL402" s="52"/>
    </row>
    <row r="403" spans="1:64">
      <c r="A403" s="53"/>
      <c r="B403" s="241"/>
      <c r="C403" s="241"/>
      <c r="D403" s="157"/>
      <c r="E403" s="152"/>
      <c r="F403" s="52"/>
      <c r="G403" s="52"/>
      <c r="H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  <c r="BD403" s="52"/>
      <c r="BE403" s="52"/>
      <c r="BF403" s="52"/>
      <c r="BG403" s="52"/>
      <c r="BH403" s="52"/>
      <c r="BI403" s="52"/>
      <c r="BJ403" s="52"/>
      <c r="BK403" s="52"/>
      <c r="BL403" s="52"/>
    </row>
    <row r="404" spans="1:64">
      <c r="A404" s="53"/>
      <c r="B404" s="241"/>
      <c r="C404" s="241"/>
      <c r="D404" s="157"/>
      <c r="E404" s="152"/>
      <c r="F404" s="52"/>
      <c r="G404" s="52"/>
      <c r="H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  <c r="BD404" s="52"/>
      <c r="BE404" s="52"/>
      <c r="BF404" s="52"/>
      <c r="BG404" s="52"/>
      <c r="BH404" s="52"/>
      <c r="BI404" s="52"/>
      <c r="BJ404" s="52"/>
      <c r="BK404" s="52"/>
      <c r="BL404" s="52"/>
    </row>
    <row r="405" spans="1:64">
      <c r="A405" s="53"/>
      <c r="B405" s="241"/>
      <c r="C405" s="241"/>
      <c r="D405" s="157"/>
      <c r="E405" s="152"/>
      <c r="F405" s="52"/>
      <c r="G405" s="52"/>
      <c r="H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  <c r="BD405" s="52"/>
      <c r="BE405" s="52"/>
      <c r="BF405" s="52"/>
      <c r="BG405" s="52"/>
      <c r="BH405" s="52"/>
      <c r="BI405" s="52"/>
      <c r="BJ405" s="52"/>
      <c r="BK405" s="52"/>
      <c r="BL405" s="52"/>
    </row>
    <row r="406" spans="1:64">
      <c r="A406" s="53"/>
      <c r="B406" s="241"/>
      <c r="C406" s="241"/>
      <c r="D406" s="157"/>
      <c r="E406" s="152"/>
      <c r="F406" s="52"/>
      <c r="G406" s="52"/>
      <c r="H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  <c r="BD406" s="52"/>
      <c r="BE406" s="52"/>
      <c r="BF406" s="52"/>
      <c r="BG406" s="52"/>
      <c r="BH406" s="52"/>
      <c r="BI406" s="52"/>
      <c r="BJ406" s="52"/>
      <c r="BK406" s="52"/>
      <c r="BL406" s="52"/>
    </row>
    <row r="407" spans="1:64">
      <c r="A407" s="53"/>
      <c r="B407" s="241"/>
      <c r="C407" s="241"/>
      <c r="D407" s="157"/>
      <c r="E407" s="152"/>
      <c r="F407" s="52"/>
      <c r="G407" s="52"/>
      <c r="H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  <c r="BD407" s="52"/>
      <c r="BE407" s="52"/>
      <c r="BF407" s="52"/>
      <c r="BG407" s="52"/>
      <c r="BH407" s="52"/>
      <c r="BI407" s="52"/>
      <c r="BJ407" s="52"/>
      <c r="BK407" s="52"/>
      <c r="BL407" s="52"/>
    </row>
    <row r="408" spans="1:64">
      <c r="A408" s="53"/>
      <c r="B408" s="241"/>
      <c r="C408" s="241"/>
      <c r="D408" s="157"/>
      <c r="E408" s="152"/>
      <c r="F408" s="52"/>
      <c r="G408" s="52"/>
      <c r="H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  <c r="BD408" s="52"/>
      <c r="BE408" s="52"/>
      <c r="BF408" s="52"/>
      <c r="BG408" s="52"/>
      <c r="BH408" s="52"/>
      <c r="BI408" s="52"/>
      <c r="BJ408" s="52"/>
      <c r="BK408" s="52"/>
      <c r="BL408" s="52"/>
    </row>
    <row r="409" spans="1:64">
      <c r="A409" s="53"/>
      <c r="B409" s="241"/>
      <c r="C409" s="241"/>
      <c r="D409" s="157"/>
      <c r="E409" s="152"/>
      <c r="F409" s="52"/>
      <c r="G409" s="52"/>
      <c r="H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  <c r="BH409" s="52"/>
      <c r="BI409" s="52"/>
      <c r="BJ409" s="52"/>
      <c r="BK409" s="52"/>
      <c r="BL409" s="52"/>
    </row>
    <row r="410" spans="1:64">
      <c r="A410" s="53"/>
      <c r="B410" s="241"/>
      <c r="C410" s="241"/>
      <c r="D410" s="157"/>
      <c r="E410" s="152"/>
      <c r="F410" s="52"/>
      <c r="G410" s="52"/>
      <c r="H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  <c r="BH410" s="52"/>
      <c r="BI410" s="52"/>
      <c r="BJ410" s="52"/>
      <c r="BK410" s="52"/>
      <c r="BL410" s="52"/>
    </row>
    <row r="411" spans="1:64">
      <c r="A411" s="53"/>
      <c r="B411" s="241"/>
      <c r="C411" s="241"/>
      <c r="D411" s="157"/>
      <c r="E411" s="152"/>
      <c r="F411" s="52"/>
      <c r="G411" s="52"/>
      <c r="H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  <c r="BD411" s="52"/>
      <c r="BE411" s="52"/>
      <c r="BF411" s="52"/>
      <c r="BG411" s="52"/>
      <c r="BH411" s="52"/>
      <c r="BI411" s="52"/>
      <c r="BJ411" s="52"/>
      <c r="BK411" s="52"/>
      <c r="BL411" s="52"/>
    </row>
    <row r="412" spans="1:64">
      <c r="A412" s="53"/>
      <c r="B412" s="241"/>
      <c r="C412" s="241"/>
      <c r="D412" s="157"/>
      <c r="E412" s="152"/>
      <c r="F412" s="52"/>
      <c r="G412" s="52"/>
      <c r="H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  <c r="BH412" s="52"/>
      <c r="BI412" s="52"/>
      <c r="BJ412" s="52"/>
      <c r="BK412" s="52"/>
      <c r="BL412" s="52"/>
    </row>
    <row r="413" spans="1:64">
      <c r="A413" s="53"/>
      <c r="B413" s="241"/>
      <c r="C413" s="241"/>
      <c r="D413" s="157"/>
      <c r="E413" s="152"/>
      <c r="F413" s="52"/>
      <c r="G413" s="52"/>
      <c r="H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  <c r="BD413" s="52"/>
      <c r="BE413" s="52"/>
      <c r="BF413" s="52"/>
      <c r="BG413" s="52"/>
      <c r="BH413" s="52"/>
      <c r="BI413" s="52"/>
      <c r="BJ413" s="52"/>
      <c r="BK413" s="52"/>
      <c r="BL413" s="52"/>
    </row>
    <row r="414" spans="1:64">
      <c r="A414" s="53"/>
      <c r="B414" s="241"/>
      <c r="C414" s="241"/>
      <c r="D414" s="157"/>
      <c r="E414" s="152"/>
      <c r="F414" s="52"/>
      <c r="G414" s="52"/>
      <c r="H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  <c r="BD414" s="52"/>
      <c r="BE414" s="52"/>
      <c r="BF414" s="52"/>
      <c r="BG414" s="52"/>
      <c r="BH414" s="52"/>
      <c r="BI414" s="52"/>
      <c r="BJ414" s="52"/>
      <c r="BK414" s="52"/>
      <c r="BL414" s="52"/>
    </row>
    <row r="415" spans="1:64">
      <c r="A415" s="53"/>
      <c r="B415" s="241"/>
      <c r="C415" s="241"/>
      <c r="D415" s="157"/>
      <c r="E415" s="152"/>
      <c r="F415" s="52"/>
      <c r="G415" s="52"/>
      <c r="H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  <c r="BD415" s="52"/>
      <c r="BE415" s="52"/>
      <c r="BF415" s="52"/>
      <c r="BG415" s="52"/>
      <c r="BH415" s="52"/>
      <c r="BI415" s="52"/>
      <c r="BJ415" s="52"/>
      <c r="BK415" s="52"/>
      <c r="BL415" s="52"/>
    </row>
    <row r="416" spans="1:64">
      <c r="A416" s="53"/>
      <c r="B416" s="241"/>
      <c r="C416" s="241"/>
      <c r="D416" s="157"/>
      <c r="E416" s="152"/>
      <c r="F416" s="52"/>
      <c r="G416" s="52"/>
      <c r="H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  <c r="BD416" s="52"/>
      <c r="BE416" s="52"/>
      <c r="BF416" s="52"/>
      <c r="BG416" s="52"/>
      <c r="BH416" s="52"/>
      <c r="BI416" s="52"/>
      <c r="BJ416" s="52"/>
      <c r="BK416" s="52"/>
      <c r="BL416" s="52"/>
    </row>
    <row r="417" spans="1:64">
      <c r="A417" s="53"/>
      <c r="B417" s="241"/>
      <c r="C417" s="241"/>
      <c r="D417" s="157"/>
      <c r="E417" s="152"/>
      <c r="F417" s="52"/>
      <c r="G417" s="52"/>
      <c r="H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  <c r="BD417" s="52"/>
      <c r="BE417" s="52"/>
      <c r="BF417" s="52"/>
      <c r="BG417" s="52"/>
      <c r="BH417" s="52"/>
      <c r="BI417" s="52"/>
      <c r="BJ417" s="52"/>
      <c r="BK417" s="52"/>
      <c r="BL417" s="52"/>
    </row>
    <row r="418" spans="1:64">
      <c r="A418" s="53"/>
      <c r="B418" s="241"/>
      <c r="C418" s="241"/>
      <c r="D418" s="157"/>
      <c r="E418" s="152"/>
      <c r="F418" s="52"/>
      <c r="G418" s="52"/>
      <c r="H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  <c r="BD418" s="52"/>
      <c r="BE418" s="52"/>
      <c r="BF418" s="52"/>
      <c r="BG418" s="52"/>
      <c r="BH418" s="52"/>
      <c r="BI418" s="52"/>
      <c r="BJ418" s="52"/>
      <c r="BK418" s="52"/>
      <c r="BL418" s="52"/>
    </row>
    <row r="419" spans="1:64">
      <c r="A419" s="53"/>
      <c r="B419" s="241"/>
      <c r="C419" s="241"/>
      <c r="D419" s="157"/>
      <c r="E419" s="152"/>
      <c r="F419" s="52"/>
      <c r="G419" s="52"/>
      <c r="H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  <c r="BH419" s="52"/>
      <c r="BI419" s="52"/>
      <c r="BJ419" s="52"/>
      <c r="BK419" s="52"/>
      <c r="BL419" s="52"/>
    </row>
    <row r="420" spans="1:64">
      <c r="A420" s="53"/>
      <c r="B420" s="241"/>
      <c r="C420" s="241"/>
      <c r="D420" s="157"/>
      <c r="E420" s="152"/>
      <c r="F420" s="52"/>
      <c r="G420" s="52"/>
      <c r="H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  <c r="BD420" s="52"/>
      <c r="BE420" s="52"/>
      <c r="BF420" s="52"/>
      <c r="BG420" s="52"/>
      <c r="BH420" s="52"/>
      <c r="BI420" s="52"/>
      <c r="BJ420" s="52"/>
      <c r="BK420" s="52"/>
      <c r="BL420" s="52"/>
    </row>
    <row r="421" spans="1:64">
      <c r="A421" s="53"/>
      <c r="B421" s="241"/>
      <c r="C421" s="241"/>
      <c r="D421" s="157"/>
      <c r="E421" s="152"/>
      <c r="F421" s="52"/>
      <c r="G421" s="52"/>
      <c r="H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  <c r="BD421" s="52"/>
      <c r="BE421" s="52"/>
      <c r="BF421" s="52"/>
      <c r="BG421" s="52"/>
      <c r="BH421" s="52"/>
      <c r="BI421" s="52"/>
      <c r="BJ421" s="52"/>
      <c r="BK421" s="52"/>
      <c r="BL421" s="52"/>
    </row>
    <row r="422" spans="1:64">
      <c r="A422" s="53"/>
      <c r="B422" s="241"/>
      <c r="C422" s="241"/>
      <c r="D422" s="157"/>
      <c r="E422" s="152"/>
      <c r="F422" s="52"/>
      <c r="G422" s="52"/>
      <c r="H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  <c r="BH422" s="52"/>
      <c r="BI422" s="52"/>
      <c r="BJ422" s="52"/>
      <c r="BK422" s="52"/>
      <c r="BL422" s="52"/>
    </row>
    <row r="423" spans="1:64">
      <c r="A423" s="53"/>
      <c r="B423" s="241"/>
      <c r="C423" s="241"/>
      <c r="D423" s="157"/>
      <c r="E423" s="152"/>
      <c r="F423" s="52"/>
      <c r="G423" s="52"/>
      <c r="H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  <c r="BD423" s="52"/>
      <c r="BE423" s="52"/>
      <c r="BF423" s="52"/>
      <c r="BG423" s="52"/>
      <c r="BH423" s="52"/>
      <c r="BI423" s="52"/>
      <c r="BJ423" s="52"/>
      <c r="BK423" s="52"/>
      <c r="BL423" s="52"/>
    </row>
    <row r="424" spans="1:64">
      <c r="A424" s="53"/>
      <c r="B424" s="241"/>
      <c r="C424" s="241"/>
      <c r="D424" s="157"/>
      <c r="E424" s="152"/>
      <c r="F424" s="52"/>
      <c r="G424" s="52"/>
      <c r="H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  <c r="BD424" s="52"/>
      <c r="BE424" s="52"/>
      <c r="BF424" s="52"/>
      <c r="BG424" s="52"/>
      <c r="BH424" s="52"/>
      <c r="BI424" s="52"/>
      <c r="BJ424" s="52"/>
      <c r="BK424" s="52"/>
      <c r="BL424" s="52"/>
    </row>
    <row r="425" spans="1:64">
      <c r="A425" s="53"/>
      <c r="B425" s="241"/>
      <c r="C425" s="241"/>
      <c r="D425" s="157"/>
      <c r="E425" s="152"/>
      <c r="F425" s="52"/>
      <c r="G425" s="52"/>
      <c r="H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  <c r="BH425" s="52"/>
      <c r="BI425" s="52"/>
      <c r="BJ425" s="52"/>
      <c r="BK425" s="52"/>
      <c r="BL425" s="52"/>
    </row>
    <row r="426" spans="1:64">
      <c r="A426" s="53"/>
      <c r="B426" s="241"/>
      <c r="C426" s="241"/>
      <c r="D426" s="157"/>
      <c r="E426" s="152"/>
      <c r="F426" s="52"/>
      <c r="G426" s="52"/>
      <c r="H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  <c r="BH426" s="52"/>
      <c r="BI426" s="52"/>
      <c r="BJ426" s="52"/>
      <c r="BK426" s="52"/>
      <c r="BL426" s="52"/>
    </row>
    <row r="427" spans="1:64">
      <c r="A427" s="53"/>
      <c r="B427" s="241"/>
      <c r="C427" s="241"/>
      <c r="D427" s="157"/>
      <c r="E427" s="152"/>
      <c r="F427" s="52"/>
      <c r="G427" s="52"/>
      <c r="H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  <c r="BH427" s="52"/>
      <c r="BI427" s="52"/>
      <c r="BJ427" s="52"/>
      <c r="BK427" s="52"/>
      <c r="BL427" s="52"/>
    </row>
    <row r="428" spans="1:64">
      <c r="A428" s="53"/>
      <c r="B428" s="241"/>
      <c r="C428" s="241"/>
      <c r="D428" s="157"/>
      <c r="E428" s="152"/>
      <c r="F428" s="52"/>
      <c r="G428" s="52"/>
      <c r="H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  <c r="BH428" s="52"/>
      <c r="BI428" s="52"/>
      <c r="BJ428" s="52"/>
      <c r="BK428" s="52"/>
      <c r="BL428" s="52"/>
    </row>
    <row r="429" spans="1:64">
      <c r="A429" s="53"/>
      <c r="B429" s="241"/>
      <c r="C429" s="241"/>
      <c r="D429" s="157"/>
      <c r="E429" s="152"/>
      <c r="F429" s="52"/>
      <c r="G429" s="52"/>
      <c r="H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  <c r="BD429" s="52"/>
      <c r="BE429" s="52"/>
      <c r="BF429" s="52"/>
      <c r="BG429" s="52"/>
      <c r="BH429" s="52"/>
      <c r="BI429" s="52"/>
      <c r="BJ429" s="52"/>
      <c r="BK429" s="52"/>
      <c r="BL429" s="52"/>
    </row>
    <row r="430" spans="1:64">
      <c r="A430" s="53"/>
      <c r="B430" s="241"/>
      <c r="C430" s="241"/>
      <c r="D430" s="157"/>
      <c r="E430" s="152"/>
      <c r="F430" s="52"/>
      <c r="G430" s="52"/>
      <c r="H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  <c r="BD430" s="52"/>
      <c r="BE430" s="52"/>
      <c r="BF430" s="52"/>
      <c r="BG430" s="52"/>
      <c r="BH430" s="52"/>
      <c r="BI430" s="52"/>
      <c r="BJ430" s="52"/>
      <c r="BK430" s="52"/>
      <c r="BL430" s="52"/>
    </row>
    <row r="431" spans="1:64">
      <c r="A431" s="53"/>
      <c r="B431" s="241"/>
      <c r="C431" s="241"/>
      <c r="D431" s="157"/>
      <c r="E431" s="152"/>
      <c r="F431" s="52"/>
      <c r="G431" s="52"/>
      <c r="H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  <c r="BD431" s="52"/>
      <c r="BE431" s="52"/>
      <c r="BF431" s="52"/>
      <c r="BG431" s="52"/>
      <c r="BH431" s="52"/>
      <c r="BI431" s="52"/>
      <c r="BJ431" s="52"/>
      <c r="BK431" s="52"/>
      <c r="BL431" s="52"/>
    </row>
    <row r="432" spans="1:64">
      <c r="A432" s="53"/>
      <c r="B432" s="241"/>
      <c r="C432" s="241"/>
      <c r="D432" s="157"/>
      <c r="E432" s="152"/>
      <c r="F432" s="52"/>
      <c r="G432" s="52"/>
      <c r="H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  <c r="BH432" s="52"/>
      <c r="BI432" s="52"/>
      <c r="BJ432" s="52"/>
      <c r="BK432" s="52"/>
      <c r="BL432" s="52"/>
    </row>
    <row r="433" spans="1:64">
      <c r="A433" s="53"/>
      <c r="B433" s="241"/>
      <c r="C433" s="241"/>
      <c r="D433" s="157"/>
      <c r="E433" s="152"/>
      <c r="F433" s="52"/>
      <c r="G433" s="52"/>
      <c r="H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  <c r="BH433" s="52"/>
      <c r="BI433" s="52"/>
      <c r="BJ433" s="52"/>
      <c r="BK433" s="52"/>
      <c r="BL433" s="52"/>
    </row>
    <row r="434" spans="1:64">
      <c r="A434" s="53"/>
      <c r="B434" s="241"/>
      <c r="C434" s="241"/>
      <c r="D434" s="157"/>
      <c r="E434" s="152"/>
      <c r="F434" s="52"/>
      <c r="G434" s="52"/>
      <c r="H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  <c r="BD434" s="52"/>
      <c r="BE434" s="52"/>
      <c r="BF434" s="52"/>
      <c r="BG434" s="52"/>
      <c r="BH434" s="52"/>
      <c r="BI434" s="52"/>
      <c r="BJ434" s="52"/>
      <c r="BK434" s="52"/>
      <c r="BL434" s="52"/>
    </row>
    <row r="435" spans="1:64">
      <c r="A435" s="53"/>
      <c r="B435" s="241"/>
      <c r="C435" s="241"/>
      <c r="D435" s="157"/>
      <c r="E435" s="152"/>
      <c r="F435" s="52"/>
      <c r="G435" s="52"/>
      <c r="H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  <c r="BD435" s="52"/>
      <c r="BE435" s="52"/>
      <c r="BF435" s="52"/>
      <c r="BG435" s="52"/>
      <c r="BH435" s="52"/>
      <c r="BI435" s="52"/>
      <c r="BJ435" s="52"/>
      <c r="BK435" s="52"/>
      <c r="BL435" s="52"/>
    </row>
    <row r="436" spans="1:64">
      <c r="A436" s="53"/>
      <c r="B436" s="241"/>
      <c r="C436" s="241"/>
      <c r="D436" s="157"/>
      <c r="E436" s="152"/>
      <c r="F436" s="52"/>
      <c r="G436" s="52"/>
      <c r="H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  <c r="BD436" s="52"/>
      <c r="BE436" s="52"/>
      <c r="BF436" s="52"/>
      <c r="BG436" s="52"/>
      <c r="BH436" s="52"/>
      <c r="BI436" s="52"/>
      <c r="BJ436" s="52"/>
      <c r="BK436" s="52"/>
      <c r="BL436" s="52"/>
    </row>
    <row r="437" spans="1:64">
      <c r="A437" s="53"/>
      <c r="B437" s="241"/>
      <c r="C437" s="241"/>
      <c r="D437" s="157"/>
      <c r="E437" s="152"/>
      <c r="F437" s="52"/>
      <c r="G437" s="52"/>
      <c r="H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  <c r="BD437" s="52"/>
      <c r="BE437" s="52"/>
      <c r="BF437" s="52"/>
      <c r="BG437" s="52"/>
      <c r="BH437" s="52"/>
      <c r="BI437" s="52"/>
      <c r="BJ437" s="52"/>
      <c r="BK437" s="52"/>
      <c r="BL437" s="52"/>
    </row>
    <row r="438" spans="1:64">
      <c r="A438" s="53"/>
      <c r="B438" s="241"/>
      <c r="C438" s="241"/>
      <c r="D438" s="157"/>
      <c r="E438" s="152"/>
      <c r="F438" s="52"/>
      <c r="G438" s="52"/>
      <c r="H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  <c r="BD438" s="52"/>
      <c r="BE438" s="52"/>
      <c r="BF438" s="52"/>
      <c r="BG438" s="52"/>
      <c r="BH438" s="52"/>
      <c r="BI438" s="52"/>
      <c r="BJ438" s="52"/>
      <c r="BK438" s="52"/>
      <c r="BL438" s="52"/>
    </row>
    <row r="439" spans="1:64">
      <c r="A439" s="53"/>
      <c r="B439" s="241"/>
      <c r="C439" s="241"/>
      <c r="D439" s="157"/>
      <c r="E439" s="152"/>
      <c r="F439" s="52"/>
      <c r="G439" s="52"/>
      <c r="H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  <c r="BD439" s="52"/>
      <c r="BE439" s="52"/>
      <c r="BF439" s="52"/>
      <c r="BG439" s="52"/>
      <c r="BH439" s="52"/>
      <c r="BI439" s="52"/>
      <c r="BJ439" s="52"/>
      <c r="BK439" s="52"/>
      <c r="BL439" s="52"/>
    </row>
    <row r="440" spans="1:64">
      <c r="A440" s="53"/>
      <c r="B440" s="241"/>
      <c r="C440" s="241"/>
      <c r="D440" s="157"/>
      <c r="E440" s="152"/>
      <c r="F440" s="52"/>
      <c r="G440" s="52"/>
      <c r="H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  <c r="BD440" s="52"/>
      <c r="BE440" s="52"/>
      <c r="BF440" s="52"/>
      <c r="BG440" s="52"/>
      <c r="BH440" s="52"/>
      <c r="BI440" s="52"/>
      <c r="BJ440" s="52"/>
      <c r="BK440" s="52"/>
      <c r="BL440" s="52"/>
    </row>
    <row r="441" spans="1:64">
      <c r="A441" s="53"/>
      <c r="B441" s="241"/>
      <c r="C441" s="241"/>
      <c r="D441" s="157"/>
      <c r="E441" s="152"/>
      <c r="F441" s="52"/>
      <c r="G441" s="52"/>
      <c r="H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  <c r="BD441" s="52"/>
      <c r="BE441" s="52"/>
      <c r="BF441" s="52"/>
      <c r="BG441" s="52"/>
      <c r="BH441" s="52"/>
      <c r="BI441" s="52"/>
      <c r="BJ441" s="52"/>
      <c r="BK441" s="52"/>
      <c r="BL441" s="52"/>
    </row>
    <row r="442" spans="1:64">
      <c r="A442" s="53"/>
      <c r="B442" s="241"/>
      <c r="C442" s="241"/>
      <c r="D442" s="157"/>
      <c r="E442" s="152"/>
      <c r="F442" s="52"/>
      <c r="G442" s="52"/>
      <c r="H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  <c r="BH442" s="52"/>
      <c r="BI442" s="52"/>
      <c r="BJ442" s="52"/>
      <c r="BK442" s="52"/>
      <c r="BL442" s="52"/>
    </row>
    <row r="443" spans="1:64">
      <c r="A443" s="53"/>
      <c r="B443" s="241"/>
      <c r="C443" s="241"/>
      <c r="D443" s="157"/>
      <c r="E443" s="152"/>
      <c r="F443" s="52"/>
      <c r="G443" s="52"/>
      <c r="H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  <c r="BD443" s="52"/>
      <c r="BE443" s="52"/>
      <c r="BF443" s="52"/>
      <c r="BG443" s="52"/>
      <c r="BH443" s="52"/>
      <c r="BI443" s="52"/>
      <c r="BJ443" s="52"/>
      <c r="BK443" s="52"/>
      <c r="BL443" s="52"/>
    </row>
    <row r="444" spans="1:64">
      <c r="A444" s="53"/>
      <c r="B444" s="241"/>
      <c r="C444" s="241"/>
      <c r="D444" s="157"/>
      <c r="E444" s="152"/>
      <c r="F444" s="52"/>
      <c r="G444" s="52"/>
      <c r="H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  <c r="BD444" s="52"/>
      <c r="BE444" s="52"/>
      <c r="BF444" s="52"/>
      <c r="BG444" s="52"/>
      <c r="BH444" s="52"/>
      <c r="BI444" s="52"/>
      <c r="BJ444" s="52"/>
      <c r="BK444" s="52"/>
      <c r="BL444" s="52"/>
    </row>
    <row r="445" spans="1:64">
      <c r="A445" s="53"/>
      <c r="B445" s="241"/>
      <c r="C445" s="241"/>
      <c r="D445" s="157"/>
      <c r="E445" s="152"/>
      <c r="F445" s="52"/>
      <c r="G445" s="52"/>
      <c r="H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  <c r="BD445" s="52"/>
      <c r="BE445" s="52"/>
      <c r="BF445" s="52"/>
      <c r="BG445" s="52"/>
      <c r="BH445" s="52"/>
      <c r="BI445" s="52"/>
      <c r="BJ445" s="52"/>
      <c r="BK445" s="52"/>
      <c r="BL445" s="52"/>
    </row>
    <row r="446" spans="1:64">
      <c r="A446" s="53"/>
      <c r="B446" s="241"/>
      <c r="C446" s="241"/>
      <c r="D446" s="157"/>
      <c r="E446" s="152"/>
      <c r="F446" s="52"/>
      <c r="G446" s="52"/>
      <c r="H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  <c r="BH446" s="52"/>
      <c r="BI446" s="52"/>
      <c r="BJ446" s="52"/>
      <c r="BK446" s="52"/>
      <c r="BL446" s="52"/>
    </row>
    <row r="447" spans="1:64">
      <c r="A447" s="53"/>
      <c r="B447" s="241"/>
      <c r="C447" s="241"/>
      <c r="D447" s="157"/>
      <c r="E447" s="152"/>
      <c r="F447" s="52"/>
      <c r="G447" s="52"/>
      <c r="H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  <c r="BD447" s="52"/>
      <c r="BE447" s="52"/>
      <c r="BF447" s="52"/>
      <c r="BG447" s="52"/>
      <c r="BH447" s="52"/>
      <c r="BI447" s="52"/>
      <c r="BJ447" s="52"/>
      <c r="BK447" s="52"/>
      <c r="BL447" s="52"/>
    </row>
    <row r="448" spans="1:64">
      <c r="A448" s="53"/>
      <c r="B448" s="241"/>
      <c r="C448" s="241"/>
      <c r="D448" s="157"/>
      <c r="E448" s="152"/>
      <c r="F448" s="52"/>
      <c r="G448" s="52"/>
      <c r="H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  <c r="BD448" s="52"/>
      <c r="BE448" s="52"/>
      <c r="BF448" s="52"/>
      <c r="BG448" s="52"/>
      <c r="BH448" s="52"/>
      <c r="BI448" s="52"/>
      <c r="BJ448" s="52"/>
      <c r="BK448" s="52"/>
      <c r="BL448" s="52"/>
    </row>
    <row r="449" spans="1:64">
      <c r="A449" s="53"/>
      <c r="B449" s="241"/>
      <c r="C449" s="241"/>
      <c r="D449" s="157"/>
      <c r="E449" s="152"/>
      <c r="F449" s="52"/>
      <c r="G449" s="52"/>
      <c r="H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  <c r="BD449" s="52"/>
      <c r="BE449" s="52"/>
      <c r="BF449" s="52"/>
      <c r="BG449" s="52"/>
      <c r="BH449" s="52"/>
      <c r="BI449" s="52"/>
      <c r="BJ449" s="52"/>
      <c r="BK449" s="52"/>
      <c r="BL449" s="52"/>
    </row>
    <row r="450" spans="1:64">
      <c r="A450" s="53"/>
      <c r="B450" s="241"/>
      <c r="C450" s="241"/>
      <c r="D450" s="157"/>
      <c r="E450" s="152"/>
      <c r="F450" s="52"/>
      <c r="G450" s="52"/>
      <c r="H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  <c r="BD450" s="52"/>
      <c r="BE450" s="52"/>
      <c r="BF450" s="52"/>
      <c r="BG450" s="52"/>
      <c r="BH450" s="52"/>
      <c r="BI450" s="52"/>
      <c r="BJ450" s="52"/>
      <c r="BK450" s="52"/>
      <c r="BL450" s="52"/>
    </row>
    <row r="451" spans="1:64">
      <c r="A451" s="53"/>
      <c r="B451" s="241"/>
      <c r="C451" s="241"/>
      <c r="D451" s="157"/>
      <c r="E451" s="152"/>
      <c r="F451" s="52"/>
      <c r="G451" s="52"/>
      <c r="H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  <c r="BD451" s="52"/>
      <c r="BE451" s="52"/>
      <c r="BF451" s="52"/>
      <c r="BG451" s="52"/>
      <c r="BH451" s="52"/>
      <c r="BI451" s="52"/>
      <c r="BJ451" s="52"/>
      <c r="BK451" s="52"/>
      <c r="BL451" s="52"/>
    </row>
    <row r="452" spans="1:64">
      <c r="A452" s="53"/>
      <c r="B452" s="241"/>
      <c r="C452" s="241"/>
      <c r="D452" s="157"/>
      <c r="E452" s="152"/>
      <c r="F452" s="52"/>
      <c r="G452" s="52"/>
      <c r="H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  <c r="BH452" s="52"/>
      <c r="BI452" s="52"/>
      <c r="BJ452" s="52"/>
      <c r="BK452" s="52"/>
      <c r="BL452" s="52"/>
    </row>
    <row r="453" spans="1:64">
      <c r="A453" s="53"/>
      <c r="B453" s="241"/>
      <c r="C453" s="241"/>
      <c r="D453" s="157"/>
      <c r="E453" s="152"/>
      <c r="F453" s="52"/>
      <c r="G453" s="52"/>
      <c r="H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  <c r="BD453" s="52"/>
      <c r="BE453" s="52"/>
      <c r="BF453" s="52"/>
      <c r="BG453" s="52"/>
      <c r="BH453" s="52"/>
      <c r="BI453" s="52"/>
      <c r="BJ453" s="52"/>
      <c r="BK453" s="52"/>
      <c r="BL453" s="52"/>
    </row>
    <row r="454" spans="1:64">
      <c r="A454" s="53"/>
      <c r="B454" s="241"/>
      <c r="C454" s="241"/>
      <c r="D454" s="157"/>
      <c r="E454" s="152"/>
      <c r="F454" s="52"/>
      <c r="G454" s="52"/>
      <c r="H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  <c r="BD454" s="52"/>
      <c r="BE454" s="52"/>
      <c r="BF454" s="52"/>
      <c r="BG454" s="52"/>
      <c r="BH454" s="52"/>
      <c r="BI454" s="52"/>
      <c r="BJ454" s="52"/>
      <c r="BK454" s="52"/>
      <c r="BL454" s="52"/>
    </row>
    <row r="455" spans="1:64">
      <c r="A455" s="53"/>
      <c r="B455" s="241"/>
      <c r="C455" s="241"/>
      <c r="D455" s="157"/>
      <c r="E455" s="152"/>
      <c r="F455" s="52"/>
      <c r="G455" s="52"/>
      <c r="H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52"/>
      <c r="BC455" s="52"/>
      <c r="BD455" s="52"/>
      <c r="BE455" s="52"/>
      <c r="BF455" s="52"/>
      <c r="BG455" s="52"/>
      <c r="BH455" s="52"/>
      <c r="BI455" s="52"/>
      <c r="BJ455" s="52"/>
      <c r="BK455" s="52"/>
      <c r="BL455" s="52"/>
    </row>
    <row r="456" spans="1:64">
      <c r="A456" s="53"/>
      <c r="B456" s="241"/>
      <c r="C456" s="241"/>
      <c r="D456" s="157"/>
      <c r="E456" s="152"/>
      <c r="F456" s="52"/>
      <c r="G456" s="52"/>
      <c r="H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52"/>
      <c r="BC456" s="52"/>
      <c r="BD456" s="52"/>
      <c r="BE456" s="52"/>
      <c r="BF456" s="52"/>
      <c r="BG456" s="52"/>
      <c r="BH456" s="52"/>
      <c r="BI456" s="52"/>
      <c r="BJ456" s="52"/>
      <c r="BK456" s="52"/>
      <c r="BL456" s="52"/>
    </row>
    <row r="457" spans="1:64">
      <c r="A457" s="53"/>
      <c r="B457" s="241"/>
      <c r="C457" s="241"/>
      <c r="D457" s="157"/>
      <c r="E457" s="152"/>
      <c r="F457" s="52"/>
      <c r="G457" s="52"/>
      <c r="H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52"/>
      <c r="BC457" s="52"/>
      <c r="BD457" s="52"/>
      <c r="BE457" s="52"/>
      <c r="BF457" s="52"/>
      <c r="BG457" s="52"/>
      <c r="BH457" s="52"/>
      <c r="BI457" s="52"/>
      <c r="BJ457" s="52"/>
      <c r="BK457" s="52"/>
      <c r="BL457" s="52"/>
    </row>
    <row r="458" spans="1:64">
      <c r="A458" s="53"/>
      <c r="B458" s="241"/>
      <c r="C458" s="241"/>
      <c r="D458" s="157"/>
      <c r="E458" s="152"/>
      <c r="F458" s="52"/>
      <c r="G458" s="52"/>
      <c r="H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52"/>
      <c r="BC458" s="52"/>
      <c r="BD458" s="52"/>
      <c r="BE458" s="52"/>
      <c r="BF458" s="52"/>
      <c r="BG458" s="52"/>
      <c r="BH458" s="52"/>
      <c r="BI458" s="52"/>
      <c r="BJ458" s="52"/>
      <c r="BK458" s="52"/>
      <c r="BL458" s="52"/>
    </row>
    <row r="459" spans="1:64">
      <c r="A459" s="53"/>
      <c r="B459" s="241"/>
      <c r="C459" s="241"/>
      <c r="D459" s="157"/>
      <c r="E459" s="152"/>
      <c r="F459" s="52"/>
      <c r="G459" s="52"/>
      <c r="H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52"/>
      <c r="BC459" s="52"/>
      <c r="BD459" s="52"/>
      <c r="BE459" s="52"/>
      <c r="BF459" s="52"/>
      <c r="BG459" s="52"/>
      <c r="BH459" s="52"/>
      <c r="BI459" s="52"/>
      <c r="BJ459" s="52"/>
      <c r="BK459" s="52"/>
      <c r="BL459" s="52"/>
    </row>
    <row r="460" spans="1:64">
      <c r="A460" s="53"/>
      <c r="B460" s="241"/>
      <c r="C460" s="241"/>
      <c r="D460" s="157"/>
      <c r="E460" s="152"/>
      <c r="F460" s="52"/>
      <c r="G460" s="52"/>
      <c r="H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  <c r="AY460" s="52"/>
      <c r="AZ460" s="52"/>
      <c r="BA460" s="52"/>
      <c r="BB460" s="52"/>
      <c r="BC460" s="52"/>
      <c r="BD460" s="52"/>
      <c r="BE460" s="52"/>
      <c r="BF460" s="52"/>
      <c r="BG460" s="52"/>
      <c r="BH460" s="52"/>
      <c r="BI460" s="52"/>
      <c r="BJ460" s="52"/>
      <c r="BK460" s="52"/>
      <c r="BL460" s="52"/>
    </row>
    <row r="461" spans="1:64">
      <c r="A461" s="53"/>
      <c r="B461" s="241"/>
      <c r="C461" s="241"/>
      <c r="D461" s="157"/>
      <c r="E461" s="152"/>
      <c r="F461" s="52"/>
      <c r="G461" s="52"/>
      <c r="H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  <c r="AY461" s="52"/>
      <c r="AZ461" s="52"/>
      <c r="BA461" s="52"/>
      <c r="BB461" s="52"/>
      <c r="BC461" s="52"/>
      <c r="BD461" s="52"/>
      <c r="BE461" s="52"/>
      <c r="BF461" s="52"/>
      <c r="BG461" s="52"/>
      <c r="BH461" s="52"/>
      <c r="BI461" s="52"/>
      <c r="BJ461" s="52"/>
      <c r="BK461" s="52"/>
      <c r="BL461" s="52"/>
    </row>
    <row r="462" spans="1:64">
      <c r="A462" s="53"/>
      <c r="B462" s="241"/>
      <c r="C462" s="241"/>
      <c r="D462" s="157"/>
      <c r="E462" s="152"/>
      <c r="F462" s="52"/>
      <c r="G462" s="52"/>
      <c r="H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  <c r="AY462" s="52"/>
      <c r="AZ462" s="52"/>
      <c r="BA462" s="52"/>
      <c r="BB462" s="52"/>
      <c r="BC462" s="52"/>
      <c r="BD462" s="52"/>
      <c r="BE462" s="52"/>
      <c r="BF462" s="52"/>
      <c r="BG462" s="52"/>
      <c r="BH462" s="52"/>
      <c r="BI462" s="52"/>
      <c r="BJ462" s="52"/>
      <c r="BK462" s="52"/>
      <c r="BL462" s="52"/>
    </row>
    <row r="463" spans="1:64">
      <c r="A463" s="53"/>
      <c r="B463" s="241"/>
      <c r="C463" s="241"/>
      <c r="D463" s="157"/>
      <c r="E463" s="152"/>
      <c r="F463" s="52"/>
      <c r="G463" s="52"/>
      <c r="H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52"/>
      <c r="BC463" s="52"/>
      <c r="BD463" s="52"/>
      <c r="BE463" s="52"/>
      <c r="BF463" s="52"/>
      <c r="BG463" s="52"/>
      <c r="BH463" s="52"/>
      <c r="BI463" s="52"/>
      <c r="BJ463" s="52"/>
      <c r="BK463" s="52"/>
      <c r="BL463" s="52"/>
    </row>
    <row r="464" spans="1:64">
      <c r="A464" s="53"/>
      <c r="B464" s="241"/>
      <c r="C464" s="241"/>
      <c r="D464" s="157"/>
      <c r="E464" s="152"/>
      <c r="F464" s="52"/>
      <c r="G464" s="52"/>
      <c r="H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  <c r="AY464" s="52"/>
      <c r="AZ464" s="52"/>
      <c r="BA464" s="52"/>
      <c r="BB464" s="52"/>
      <c r="BC464" s="52"/>
      <c r="BD464" s="52"/>
      <c r="BE464" s="52"/>
      <c r="BF464" s="52"/>
      <c r="BG464" s="52"/>
      <c r="BH464" s="52"/>
      <c r="BI464" s="52"/>
      <c r="BJ464" s="52"/>
      <c r="BK464" s="52"/>
      <c r="BL464" s="52"/>
    </row>
    <row r="465" spans="1:64">
      <c r="A465" s="53"/>
      <c r="B465" s="241"/>
      <c r="C465" s="241"/>
      <c r="D465" s="157"/>
      <c r="E465" s="152"/>
      <c r="F465" s="52"/>
      <c r="G465" s="52"/>
      <c r="H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  <c r="BD465" s="52"/>
      <c r="BE465" s="52"/>
      <c r="BF465" s="52"/>
      <c r="BG465" s="52"/>
      <c r="BH465" s="52"/>
      <c r="BI465" s="52"/>
      <c r="BJ465" s="52"/>
      <c r="BK465" s="52"/>
      <c r="BL465" s="52"/>
    </row>
    <row r="466" spans="1:64">
      <c r="A466" s="53"/>
      <c r="B466" s="241"/>
      <c r="C466" s="241"/>
      <c r="D466" s="157"/>
      <c r="E466" s="152"/>
      <c r="F466" s="52"/>
      <c r="G466" s="52"/>
      <c r="H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  <c r="AY466" s="52"/>
      <c r="AZ466" s="52"/>
      <c r="BA466" s="52"/>
      <c r="BB466" s="52"/>
      <c r="BC466" s="52"/>
      <c r="BD466" s="52"/>
      <c r="BE466" s="52"/>
      <c r="BF466" s="52"/>
      <c r="BG466" s="52"/>
      <c r="BH466" s="52"/>
      <c r="BI466" s="52"/>
      <c r="BJ466" s="52"/>
      <c r="BK466" s="52"/>
      <c r="BL466" s="52"/>
    </row>
    <row r="467" spans="1:64">
      <c r="A467" s="53"/>
      <c r="B467" s="241"/>
      <c r="C467" s="241"/>
      <c r="D467" s="157"/>
      <c r="E467" s="152"/>
      <c r="F467" s="52"/>
      <c r="G467" s="52"/>
      <c r="H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  <c r="AY467" s="52"/>
      <c r="AZ467" s="52"/>
      <c r="BA467" s="52"/>
      <c r="BB467" s="52"/>
      <c r="BC467" s="52"/>
      <c r="BD467" s="52"/>
      <c r="BE467" s="52"/>
      <c r="BF467" s="52"/>
      <c r="BG467" s="52"/>
      <c r="BH467" s="52"/>
      <c r="BI467" s="52"/>
      <c r="BJ467" s="52"/>
      <c r="BK467" s="52"/>
      <c r="BL467" s="52"/>
    </row>
    <row r="468" spans="1:64">
      <c r="A468" s="53"/>
      <c r="B468" s="241"/>
      <c r="C468" s="241"/>
      <c r="D468" s="157"/>
      <c r="E468" s="152"/>
      <c r="F468" s="52"/>
      <c r="G468" s="52"/>
      <c r="H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  <c r="AY468" s="52"/>
      <c r="AZ468" s="52"/>
      <c r="BA468" s="52"/>
      <c r="BB468" s="52"/>
      <c r="BC468" s="52"/>
      <c r="BD468" s="52"/>
      <c r="BE468" s="52"/>
      <c r="BF468" s="52"/>
      <c r="BG468" s="52"/>
      <c r="BH468" s="52"/>
      <c r="BI468" s="52"/>
      <c r="BJ468" s="52"/>
      <c r="BK468" s="52"/>
      <c r="BL468" s="52"/>
    </row>
    <row r="469" spans="1:64">
      <c r="A469" s="53"/>
      <c r="B469" s="241"/>
      <c r="C469" s="241"/>
      <c r="D469" s="157"/>
      <c r="E469" s="152"/>
      <c r="F469" s="52"/>
      <c r="G469" s="52"/>
      <c r="H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  <c r="AY469" s="52"/>
      <c r="AZ469" s="52"/>
      <c r="BA469" s="52"/>
      <c r="BB469" s="52"/>
      <c r="BC469" s="52"/>
      <c r="BD469" s="52"/>
      <c r="BE469" s="52"/>
      <c r="BF469" s="52"/>
      <c r="BG469" s="52"/>
      <c r="BH469" s="52"/>
      <c r="BI469" s="52"/>
      <c r="BJ469" s="52"/>
      <c r="BK469" s="52"/>
      <c r="BL469" s="52"/>
    </row>
    <row r="470" spans="1:64">
      <c r="A470" s="53"/>
      <c r="B470" s="241"/>
      <c r="C470" s="241"/>
      <c r="D470" s="157"/>
      <c r="E470" s="152"/>
      <c r="F470" s="52"/>
      <c r="G470" s="52"/>
      <c r="H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  <c r="AY470" s="52"/>
      <c r="AZ470" s="52"/>
      <c r="BA470" s="52"/>
      <c r="BB470" s="52"/>
      <c r="BC470" s="52"/>
      <c r="BD470" s="52"/>
      <c r="BE470" s="52"/>
      <c r="BF470" s="52"/>
      <c r="BG470" s="52"/>
      <c r="BH470" s="52"/>
      <c r="BI470" s="52"/>
      <c r="BJ470" s="52"/>
      <c r="BK470" s="52"/>
      <c r="BL470" s="52"/>
    </row>
    <row r="471" spans="1:64">
      <c r="A471" s="53"/>
      <c r="B471" s="241"/>
      <c r="C471" s="241"/>
      <c r="D471" s="157"/>
      <c r="E471" s="152"/>
      <c r="F471" s="52"/>
      <c r="G471" s="52"/>
      <c r="H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  <c r="AY471" s="52"/>
      <c r="AZ471" s="52"/>
      <c r="BA471" s="52"/>
      <c r="BB471" s="52"/>
      <c r="BC471" s="52"/>
      <c r="BD471" s="52"/>
      <c r="BE471" s="52"/>
      <c r="BF471" s="52"/>
      <c r="BG471" s="52"/>
      <c r="BH471" s="52"/>
      <c r="BI471" s="52"/>
      <c r="BJ471" s="52"/>
      <c r="BK471" s="52"/>
      <c r="BL471" s="52"/>
    </row>
    <row r="472" spans="1:64">
      <c r="A472" s="53"/>
      <c r="B472" s="241"/>
      <c r="C472" s="241"/>
      <c r="D472" s="157"/>
      <c r="E472" s="152"/>
      <c r="F472" s="52"/>
      <c r="G472" s="52"/>
      <c r="H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  <c r="AY472" s="52"/>
      <c r="AZ472" s="52"/>
      <c r="BA472" s="52"/>
      <c r="BB472" s="52"/>
      <c r="BC472" s="52"/>
      <c r="BD472" s="52"/>
      <c r="BE472" s="52"/>
      <c r="BF472" s="52"/>
      <c r="BG472" s="52"/>
      <c r="BH472" s="52"/>
      <c r="BI472" s="52"/>
      <c r="BJ472" s="52"/>
      <c r="BK472" s="52"/>
      <c r="BL472" s="52"/>
    </row>
    <row r="473" spans="1:64">
      <c r="A473" s="53"/>
      <c r="B473" s="241"/>
      <c r="C473" s="241"/>
      <c r="D473" s="157"/>
      <c r="E473" s="152"/>
      <c r="F473" s="52"/>
      <c r="G473" s="52"/>
      <c r="H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  <c r="AY473" s="52"/>
      <c r="AZ473" s="52"/>
      <c r="BA473" s="52"/>
      <c r="BB473" s="52"/>
      <c r="BC473" s="52"/>
      <c r="BD473" s="52"/>
      <c r="BE473" s="52"/>
      <c r="BF473" s="52"/>
      <c r="BG473" s="52"/>
      <c r="BH473" s="52"/>
      <c r="BI473" s="52"/>
      <c r="BJ473" s="52"/>
      <c r="BK473" s="52"/>
      <c r="BL473" s="52"/>
    </row>
    <row r="474" spans="1:64">
      <c r="A474" s="53"/>
      <c r="B474" s="241"/>
      <c r="C474" s="241"/>
      <c r="D474" s="157"/>
      <c r="E474" s="152"/>
      <c r="F474" s="52"/>
      <c r="G474" s="52"/>
      <c r="H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  <c r="AY474" s="52"/>
      <c r="AZ474" s="52"/>
      <c r="BA474" s="52"/>
      <c r="BB474" s="52"/>
      <c r="BC474" s="52"/>
      <c r="BD474" s="52"/>
      <c r="BE474" s="52"/>
      <c r="BF474" s="52"/>
      <c r="BG474" s="52"/>
      <c r="BH474" s="52"/>
      <c r="BI474" s="52"/>
      <c r="BJ474" s="52"/>
      <c r="BK474" s="52"/>
      <c r="BL474" s="52"/>
    </row>
    <row r="475" spans="1:64">
      <c r="A475" s="53"/>
      <c r="B475" s="241"/>
      <c r="C475" s="241"/>
      <c r="D475" s="157"/>
      <c r="E475" s="152"/>
      <c r="F475" s="52"/>
      <c r="G475" s="52"/>
      <c r="H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  <c r="AY475" s="52"/>
      <c r="AZ475" s="52"/>
      <c r="BA475" s="52"/>
      <c r="BB475" s="52"/>
      <c r="BC475" s="52"/>
      <c r="BD475" s="52"/>
      <c r="BE475" s="52"/>
      <c r="BF475" s="52"/>
      <c r="BG475" s="52"/>
      <c r="BH475" s="52"/>
      <c r="BI475" s="52"/>
      <c r="BJ475" s="52"/>
      <c r="BK475" s="52"/>
      <c r="BL475" s="52"/>
    </row>
    <row r="476" spans="1:64">
      <c r="A476" s="53"/>
      <c r="B476" s="241"/>
      <c r="C476" s="241"/>
      <c r="D476" s="157"/>
      <c r="E476" s="152"/>
      <c r="F476" s="52"/>
      <c r="G476" s="52"/>
      <c r="H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  <c r="AY476" s="52"/>
      <c r="AZ476" s="52"/>
      <c r="BA476" s="52"/>
      <c r="BB476" s="52"/>
      <c r="BC476" s="52"/>
      <c r="BD476" s="52"/>
      <c r="BE476" s="52"/>
      <c r="BF476" s="52"/>
      <c r="BG476" s="52"/>
      <c r="BH476" s="52"/>
      <c r="BI476" s="52"/>
      <c r="BJ476" s="52"/>
      <c r="BK476" s="52"/>
      <c r="BL476" s="52"/>
    </row>
    <row r="477" spans="1:64">
      <c r="A477" s="53"/>
      <c r="B477" s="241"/>
      <c r="C477" s="241"/>
      <c r="D477" s="157"/>
      <c r="E477" s="152"/>
      <c r="F477" s="52"/>
      <c r="G477" s="52"/>
      <c r="H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  <c r="AY477" s="52"/>
      <c r="AZ477" s="52"/>
      <c r="BA477" s="52"/>
      <c r="BB477" s="52"/>
      <c r="BC477" s="52"/>
      <c r="BD477" s="52"/>
      <c r="BE477" s="52"/>
      <c r="BF477" s="52"/>
      <c r="BG477" s="52"/>
      <c r="BH477" s="52"/>
      <c r="BI477" s="52"/>
      <c r="BJ477" s="52"/>
      <c r="BK477" s="52"/>
      <c r="BL477" s="52"/>
    </row>
    <row r="478" spans="1:64">
      <c r="A478" s="53"/>
      <c r="B478" s="241"/>
      <c r="C478" s="241"/>
      <c r="D478" s="157"/>
      <c r="E478" s="152"/>
      <c r="F478" s="52"/>
      <c r="G478" s="52"/>
      <c r="H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  <c r="AY478" s="52"/>
      <c r="AZ478" s="52"/>
      <c r="BA478" s="52"/>
      <c r="BB478" s="52"/>
      <c r="BC478" s="52"/>
      <c r="BD478" s="52"/>
      <c r="BE478" s="52"/>
      <c r="BF478" s="52"/>
      <c r="BG478" s="52"/>
      <c r="BH478" s="52"/>
      <c r="BI478" s="52"/>
      <c r="BJ478" s="52"/>
      <c r="BK478" s="52"/>
      <c r="BL478" s="52"/>
    </row>
    <row r="479" spans="1:64">
      <c r="A479" s="53"/>
      <c r="B479" s="241"/>
      <c r="C479" s="241"/>
      <c r="D479" s="157"/>
      <c r="E479" s="152"/>
      <c r="F479" s="52"/>
      <c r="G479" s="52"/>
      <c r="H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  <c r="AY479" s="52"/>
      <c r="AZ479" s="52"/>
      <c r="BA479" s="52"/>
      <c r="BB479" s="52"/>
      <c r="BC479" s="52"/>
      <c r="BD479" s="52"/>
      <c r="BE479" s="52"/>
      <c r="BF479" s="52"/>
      <c r="BG479" s="52"/>
      <c r="BH479" s="52"/>
      <c r="BI479" s="52"/>
      <c r="BJ479" s="52"/>
      <c r="BK479" s="52"/>
      <c r="BL479" s="52"/>
    </row>
    <row r="480" spans="1:64">
      <c r="A480" s="53"/>
      <c r="B480" s="241"/>
      <c r="C480" s="241"/>
      <c r="D480" s="157"/>
      <c r="E480" s="152"/>
      <c r="F480" s="52"/>
      <c r="G480" s="52"/>
      <c r="H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  <c r="AY480" s="52"/>
      <c r="AZ480" s="52"/>
      <c r="BA480" s="52"/>
      <c r="BB480" s="52"/>
      <c r="BC480" s="52"/>
      <c r="BD480" s="52"/>
      <c r="BE480" s="52"/>
      <c r="BF480" s="52"/>
      <c r="BG480" s="52"/>
      <c r="BH480" s="52"/>
      <c r="BI480" s="52"/>
      <c r="BJ480" s="52"/>
      <c r="BK480" s="52"/>
      <c r="BL480" s="52"/>
    </row>
    <row r="481" spans="1:64">
      <c r="A481" s="53"/>
      <c r="B481" s="241"/>
      <c r="C481" s="241"/>
      <c r="D481" s="157"/>
      <c r="E481" s="152"/>
      <c r="F481" s="52"/>
      <c r="G481" s="52"/>
      <c r="H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  <c r="AY481" s="52"/>
      <c r="AZ481" s="52"/>
      <c r="BA481" s="52"/>
      <c r="BB481" s="52"/>
      <c r="BC481" s="52"/>
      <c r="BD481" s="52"/>
      <c r="BE481" s="52"/>
      <c r="BF481" s="52"/>
      <c r="BG481" s="52"/>
      <c r="BH481" s="52"/>
      <c r="BI481" s="52"/>
      <c r="BJ481" s="52"/>
      <c r="BK481" s="52"/>
      <c r="BL481" s="52"/>
    </row>
    <row r="482" spans="1:64">
      <c r="A482" s="53"/>
      <c r="B482" s="241"/>
      <c r="C482" s="241"/>
      <c r="D482" s="157"/>
      <c r="E482" s="152"/>
      <c r="F482" s="52"/>
      <c r="G482" s="52"/>
      <c r="H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  <c r="AY482" s="52"/>
      <c r="AZ482" s="52"/>
      <c r="BA482" s="52"/>
      <c r="BB482" s="52"/>
      <c r="BC482" s="52"/>
      <c r="BD482" s="52"/>
      <c r="BE482" s="52"/>
      <c r="BF482" s="52"/>
      <c r="BG482" s="52"/>
      <c r="BH482" s="52"/>
      <c r="BI482" s="52"/>
      <c r="BJ482" s="52"/>
      <c r="BK482" s="52"/>
      <c r="BL482" s="52"/>
    </row>
    <row r="483" spans="1:64">
      <c r="A483" s="53"/>
      <c r="B483" s="241"/>
      <c r="C483" s="241"/>
      <c r="D483" s="157"/>
      <c r="E483" s="152"/>
      <c r="F483" s="52"/>
      <c r="G483" s="52"/>
      <c r="H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  <c r="AY483" s="52"/>
      <c r="AZ483" s="52"/>
      <c r="BA483" s="52"/>
      <c r="BB483" s="52"/>
      <c r="BC483" s="52"/>
      <c r="BD483" s="52"/>
      <c r="BE483" s="52"/>
      <c r="BF483" s="52"/>
      <c r="BG483" s="52"/>
      <c r="BH483" s="52"/>
      <c r="BI483" s="52"/>
      <c r="BJ483" s="52"/>
      <c r="BK483" s="52"/>
      <c r="BL483" s="52"/>
    </row>
    <row r="484" spans="1:64">
      <c r="A484" s="53"/>
      <c r="B484" s="241"/>
      <c r="C484" s="241"/>
      <c r="D484" s="157"/>
      <c r="E484" s="152"/>
      <c r="F484" s="52"/>
      <c r="G484" s="52"/>
      <c r="H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  <c r="AY484" s="52"/>
      <c r="AZ484" s="52"/>
      <c r="BA484" s="52"/>
      <c r="BB484" s="52"/>
      <c r="BC484" s="52"/>
      <c r="BD484" s="52"/>
      <c r="BE484" s="52"/>
      <c r="BF484" s="52"/>
      <c r="BG484" s="52"/>
      <c r="BH484" s="52"/>
      <c r="BI484" s="52"/>
      <c r="BJ484" s="52"/>
      <c r="BK484" s="52"/>
      <c r="BL484" s="52"/>
    </row>
    <row r="485" spans="1:64">
      <c r="A485" s="53"/>
      <c r="B485" s="241"/>
      <c r="C485" s="241"/>
      <c r="D485" s="157"/>
      <c r="E485" s="152"/>
      <c r="F485" s="52"/>
      <c r="G485" s="52"/>
      <c r="H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  <c r="AY485" s="52"/>
      <c r="AZ485" s="52"/>
      <c r="BA485" s="52"/>
      <c r="BB485" s="52"/>
      <c r="BC485" s="52"/>
      <c r="BD485" s="52"/>
      <c r="BE485" s="52"/>
      <c r="BF485" s="52"/>
      <c r="BG485" s="52"/>
      <c r="BH485" s="52"/>
      <c r="BI485" s="52"/>
      <c r="BJ485" s="52"/>
      <c r="BK485" s="52"/>
      <c r="BL485" s="52"/>
    </row>
    <row r="486" spans="1:64">
      <c r="A486" s="53"/>
      <c r="B486" s="241"/>
      <c r="C486" s="241"/>
      <c r="D486" s="157"/>
      <c r="E486" s="152"/>
      <c r="F486" s="52"/>
      <c r="G486" s="52"/>
      <c r="H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  <c r="AY486" s="52"/>
      <c r="AZ486" s="52"/>
      <c r="BA486" s="52"/>
      <c r="BB486" s="52"/>
      <c r="BC486" s="52"/>
      <c r="BD486" s="52"/>
      <c r="BE486" s="52"/>
      <c r="BF486" s="52"/>
      <c r="BG486" s="52"/>
      <c r="BH486" s="52"/>
      <c r="BI486" s="52"/>
      <c r="BJ486" s="52"/>
      <c r="BK486" s="52"/>
      <c r="BL486" s="52"/>
    </row>
    <row r="487" spans="1:64">
      <c r="A487" s="53"/>
      <c r="B487" s="241"/>
      <c r="C487" s="241"/>
      <c r="D487" s="157"/>
      <c r="E487" s="152"/>
      <c r="F487" s="52"/>
      <c r="G487" s="52"/>
      <c r="H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  <c r="AY487" s="52"/>
      <c r="AZ487" s="52"/>
      <c r="BA487" s="52"/>
      <c r="BB487" s="52"/>
      <c r="BC487" s="52"/>
      <c r="BD487" s="52"/>
      <c r="BE487" s="52"/>
      <c r="BF487" s="52"/>
      <c r="BG487" s="52"/>
      <c r="BH487" s="52"/>
      <c r="BI487" s="52"/>
      <c r="BJ487" s="52"/>
      <c r="BK487" s="52"/>
      <c r="BL487" s="52"/>
    </row>
    <row r="488" spans="1:64">
      <c r="A488" s="53"/>
      <c r="B488" s="241"/>
      <c r="C488" s="241"/>
      <c r="D488" s="157"/>
      <c r="E488" s="152"/>
      <c r="F488" s="52"/>
      <c r="G488" s="52"/>
      <c r="H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  <c r="AY488" s="52"/>
      <c r="AZ488" s="52"/>
      <c r="BA488" s="52"/>
      <c r="BB488" s="52"/>
      <c r="BC488" s="52"/>
      <c r="BD488" s="52"/>
      <c r="BE488" s="52"/>
      <c r="BF488" s="52"/>
      <c r="BG488" s="52"/>
      <c r="BH488" s="52"/>
      <c r="BI488" s="52"/>
      <c r="BJ488" s="52"/>
      <c r="BK488" s="52"/>
      <c r="BL488" s="52"/>
    </row>
    <row r="489" spans="1:64">
      <c r="A489" s="53"/>
      <c r="B489" s="241"/>
      <c r="C489" s="241"/>
      <c r="D489" s="157"/>
      <c r="E489" s="152"/>
      <c r="F489" s="52"/>
      <c r="G489" s="52"/>
      <c r="H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  <c r="AY489" s="52"/>
      <c r="AZ489" s="52"/>
      <c r="BA489" s="52"/>
      <c r="BB489" s="52"/>
      <c r="BC489" s="52"/>
      <c r="BD489" s="52"/>
      <c r="BE489" s="52"/>
      <c r="BF489" s="52"/>
      <c r="BG489" s="52"/>
      <c r="BH489" s="52"/>
      <c r="BI489" s="52"/>
      <c r="BJ489" s="52"/>
      <c r="BK489" s="52"/>
      <c r="BL489" s="52"/>
    </row>
    <row r="490" spans="1:64">
      <c r="A490" s="53"/>
      <c r="B490" s="241"/>
      <c r="C490" s="241"/>
      <c r="D490" s="157"/>
      <c r="E490" s="152"/>
      <c r="F490" s="52"/>
      <c r="G490" s="52"/>
      <c r="H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  <c r="AY490" s="52"/>
      <c r="AZ490" s="52"/>
      <c r="BA490" s="52"/>
      <c r="BB490" s="52"/>
      <c r="BC490" s="52"/>
      <c r="BD490" s="52"/>
      <c r="BE490" s="52"/>
      <c r="BF490" s="52"/>
      <c r="BG490" s="52"/>
      <c r="BH490" s="52"/>
      <c r="BI490" s="52"/>
      <c r="BJ490" s="52"/>
      <c r="BK490" s="52"/>
      <c r="BL490" s="52"/>
    </row>
    <row r="491" spans="1:64">
      <c r="A491" s="53"/>
      <c r="B491" s="241"/>
      <c r="C491" s="241"/>
      <c r="D491" s="157"/>
      <c r="E491" s="152"/>
      <c r="F491" s="52"/>
      <c r="G491" s="52"/>
      <c r="H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  <c r="AY491" s="52"/>
      <c r="AZ491" s="52"/>
      <c r="BA491" s="52"/>
      <c r="BB491" s="52"/>
      <c r="BC491" s="52"/>
      <c r="BD491" s="52"/>
      <c r="BE491" s="52"/>
      <c r="BF491" s="52"/>
      <c r="BG491" s="52"/>
      <c r="BH491" s="52"/>
      <c r="BI491" s="52"/>
      <c r="BJ491" s="52"/>
      <c r="BK491" s="52"/>
      <c r="BL491" s="52"/>
    </row>
    <row r="492" spans="1:64">
      <c r="A492" s="53"/>
      <c r="B492" s="241"/>
      <c r="C492" s="241"/>
      <c r="D492" s="157"/>
      <c r="E492" s="152"/>
      <c r="F492" s="52"/>
      <c r="G492" s="52"/>
      <c r="H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  <c r="AY492" s="52"/>
      <c r="AZ492" s="52"/>
      <c r="BA492" s="52"/>
      <c r="BB492" s="52"/>
      <c r="BC492" s="52"/>
      <c r="BD492" s="52"/>
      <c r="BE492" s="52"/>
      <c r="BF492" s="52"/>
      <c r="BG492" s="52"/>
      <c r="BH492" s="52"/>
      <c r="BI492" s="52"/>
      <c r="BJ492" s="52"/>
      <c r="BK492" s="52"/>
      <c r="BL492" s="52"/>
    </row>
    <row r="493" spans="1:64">
      <c r="A493" s="53"/>
      <c r="B493" s="241"/>
      <c r="C493" s="241"/>
      <c r="D493" s="157"/>
      <c r="E493" s="152"/>
      <c r="F493" s="52"/>
      <c r="G493" s="52"/>
      <c r="H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  <c r="AY493" s="52"/>
      <c r="AZ493" s="52"/>
      <c r="BA493" s="52"/>
      <c r="BB493" s="52"/>
      <c r="BC493" s="52"/>
      <c r="BD493" s="52"/>
      <c r="BE493" s="52"/>
      <c r="BF493" s="52"/>
      <c r="BG493" s="52"/>
      <c r="BH493" s="52"/>
      <c r="BI493" s="52"/>
      <c r="BJ493" s="52"/>
      <c r="BK493" s="52"/>
      <c r="BL493" s="52"/>
    </row>
    <row r="494" spans="1:64">
      <c r="A494" s="53"/>
      <c r="B494" s="241"/>
      <c r="C494" s="241"/>
      <c r="D494" s="157"/>
      <c r="E494" s="152"/>
      <c r="F494" s="52"/>
      <c r="G494" s="52"/>
      <c r="H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  <c r="AY494" s="52"/>
      <c r="AZ494" s="52"/>
      <c r="BA494" s="52"/>
      <c r="BB494" s="52"/>
      <c r="BC494" s="52"/>
      <c r="BD494" s="52"/>
      <c r="BE494" s="52"/>
      <c r="BF494" s="52"/>
      <c r="BG494" s="52"/>
      <c r="BH494" s="52"/>
      <c r="BI494" s="52"/>
      <c r="BJ494" s="52"/>
      <c r="BK494" s="52"/>
      <c r="BL494" s="52"/>
    </row>
    <row r="495" spans="1:64">
      <c r="A495" s="53"/>
      <c r="B495" s="241"/>
      <c r="C495" s="241"/>
      <c r="D495" s="157"/>
      <c r="E495" s="152"/>
      <c r="F495" s="52"/>
      <c r="G495" s="52"/>
      <c r="H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  <c r="AY495" s="52"/>
      <c r="AZ495" s="52"/>
      <c r="BA495" s="52"/>
      <c r="BB495" s="52"/>
      <c r="BC495" s="52"/>
      <c r="BD495" s="52"/>
      <c r="BE495" s="52"/>
      <c r="BF495" s="52"/>
      <c r="BG495" s="52"/>
      <c r="BH495" s="52"/>
      <c r="BI495" s="52"/>
      <c r="BJ495" s="52"/>
      <c r="BK495" s="52"/>
      <c r="BL495" s="52"/>
    </row>
    <row r="496" spans="1:64">
      <c r="A496" s="53"/>
      <c r="B496" s="241"/>
      <c r="C496" s="241"/>
      <c r="D496" s="157"/>
      <c r="E496" s="152"/>
      <c r="F496" s="52"/>
      <c r="G496" s="52"/>
      <c r="H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  <c r="AY496" s="52"/>
      <c r="AZ496" s="52"/>
      <c r="BA496" s="52"/>
      <c r="BB496" s="52"/>
      <c r="BC496" s="52"/>
      <c r="BD496" s="52"/>
      <c r="BE496" s="52"/>
      <c r="BF496" s="52"/>
      <c r="BG496" s="52"/>
      <c r="BH496" s="52"/>
      <c r="BI496" s="52"/>
      <c r="BJ496" s="52"/>
      <c r="BK496" s="52"/>
      <c r="BL496" s="52"/>
    </row>
    <row r="497" spans="1:64">
      <c r="A497" s="53"/>
      <c r="B497" s="241"/>
      <c r="C497" s="241"/>
      <c r="D497" s="157"/>
      <c r="E497" s="152"/>
      <c r="F497" s="52"/>
      <c r="G497" s="52"/>
      <c r="H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  <c r="AY497" s="52"/>
      <c r="AZ497" s="52"/>
      <c r="BA497" s="52"/>
      <c r="BB497" s="52"/>
      <c r="BC497" s="52"/>
      <c r="BD497" s="52"/>
      <c r="BE497" s="52"/>
      <c r="BF497" s="52"/>
      <c r="BG497" s="52"/>
      <c r="BH497" s="52"/>
      <c r="BI497" s="52"/>
      <c r="BJ497" s="52"/>
      <c r="BK497" s="52"/>
      <c r="BL497" s="52"/>
    </row>
    <row r="498" spans="1:64">
      <c r="A498" s="53"/>
      <c r="B498" s="241"/>
      <c r="C498" s="241"/>
      <c r="D498" s="157"/>
      <c r="E498" s="152"/>
      <c r="F498" s="52"/>
      <c r="G498" s="52"/>
      <c r="H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  <c r="AY498" s="52"/>
      <c r="AZ498" s="52"/>
      <c r="BA498" s="52"/>
      <c r="BB498" s="52"/>
      <c r="BC498" s="52"/>
      <c r="BD498" s="52"/>
      <c r="BE498" s="52"/>
      <c r="BF498" s="52"/>
      <c r="BG498" s="52"/>
      <c r="BH498" s="52"/>
      <c r="BI498" s="52"/>
      <c r="BJ498" s="52"/>
      <c r="BK498" s="52"/>
      <c r="BL498" s="52"/>
    </row>
    <row r="499" spans="1:64">
      <c r="A499" s="53"/>
      <c r="B499" s="241"/>
      <c r="C499" s="241"/>
      <c r="D499" s="157"/>
      <c r="E499" s="152"/>
      <c r="F499" s="52"/>
      <c r="G499" s="52"/>
      <c r="H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  <c r="AY499" s="52"/>
      <c r="AZ499" s="52"/>
      <c r="BA499" s="52"/>
      <c r="BB499" s="52"/>
      <c r="BC499" s="52"/>
      <c r="BD499" s="52"/>
      <c r="BE499" s="52"/>
      <c r="BF499" s="52"/>
      <c r="BG499" s="52"/>
      <c r="BH499" s="52"/>
      <c r="BI499" s="52"/>
      <c r="BJ499" s="52"/>
      <c r="BK499" s="52"/>
      <c r="BL499" s="52"/>
    </row>
    <row r="500" spans="1:64">
      <c r="A500" s="53"/>
      <c r="B500" s="241"/>
      <c r="C500" s="241"/>
      <c r="D500" s="157"/>
      <c r="E500" s="152"/>
      <c r="F500" s="52"/>
      <c r="G500" s="52"/>
      <c r="H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  <c r="AY500" s="52"/>
      <c r="AZ500" s="52"/>
      <c r="BA500" s="52"/>
      <c r="BB500" s="52"/>
      <c r="BC500" s="52"/>
      <c r="BD500" s="52"/>
      <c r="BE500" s="52"/>
      <c r="BF500" s="52"/>
      <c r="BG500" s="52"/>
      <c r="BH500" s="52"/>
      <c r="BI500" s="52"/>
      <c r="BJ500" s="52"/>
      <c r="BK500" s="52"/>
      <c r="BL500" s="52"/>
    </row>
    <row r="501" spans="1:64">
      <c r="A501" s="53"/>
      <c r="B501" s="241"/>
      <c r="C501" s="241"/>
      <c r="D501" s="157"/>
      <c r="E501" s="152"/>
      <c r="F501" s="52"/>
      <c r="G501" s="52"/>
      <c r="H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  <c r="AY501" s="52"/>
      <c r="AZ501" s="52"/>
      <c r="BA501" s="52"/>
      <c r="BB501" s="52"/>
      <c r="BC501" s="52"/>
      <c r="BD501" s="52"/>
      <c r="BE501" s="52"/>
      <c r="BF501" s="52"/>
      <c r="BG501" s="52"/>
      <c r="BH501" s="52"/>
      <c r="BI501" s="52"/>
      <c r="BJ501" s="52"/>
      <c r="BK501" s="52"/>
      <c r="BL501" s="52"/>
    </row>
    <row r="502" spans="1:64">
      <c r="A502" s="53"/>
      <c r="B502" s="241"/>
      <c r="C502" s="241"/>
      <c r="D502" s="157"/>
      <c r="E502" s="152"/>
      <c r="F502" s="52"/>
      <c r="G502" s="52"/>
      <c r="H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  <c r="AY502" s="52"/>
      <c r="AZ502" s="52"/>
      <c r="BA502" s="52"/>
      <c r="BB502" s="52"/>
      <c r="BC502" s="52"/>
      <c r="BD502" s="52"/>
      <c r="BE502" s="52"/>
      <c r="BF502" s="52"/>
      <c r="BG502" s="52"/>
      <c r="BH502" s="52"/>
      <c r="BI502" s="52"/>
      <c r="BJ502" s="52"/>
      <c r="BK502" s="52"/>
      <c r="BL502" s="52"/>
    </row>
    <row r="503" spans="1:64">
      <c r="A503" s="53"/>
      <c r="B503" s="241"/>
      <c r="C503" s="241"/>
      <c r="D503" s="157"/>
      <c r="E503" s="152"/>
      <c r="F503" s="52"/>
      <c r="G503" s="52"/>
      <c r="H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  <c r="AY503" s="52"/>
      <c r="AZ503" s="52"/>
      <c r="BA503" s="52"/>
      <c r="BB503" s="52"/>
      <c r="BC503" s="52"/>
      <c r="BD503" s="52"/>
      <c r="BE503" s="52"/>
      <c r="BF503" s="52"/>
      <c r="BG503" s="52"/>
      <c r="BH503" s="52"/>
      <c r="BI503" s="52"/>
      <c r="BJ503" s="52"/>
      <c r="BK503" s="52"/>
      <c r="BL503" s="52"/>
    </row>
    <row r="504" spans="1:64">
      <c r="A504" s="53"/>
      <c r="B504" s="241"/>
      <c r="C504" s="241"/>
      <c r="D504" s="157"/>
      <c r="E504" s="152"/>
      <c r="F504" s="52"/>
      <c r="G504" s="52"/>
      <c r="H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  <c r="AY504" s="52"/>
      <c r="AZ504" s="52"/>
      <c r="BA504" s="52"/>
      <c r="BB504" s="52"/>
      <c r="BC504" s="52"/>
      <c r="BD504" s="52"/>
      <c r="BE504" s="52"/>
      <c r="BF504" s="52"/>
      <c r="BG504" s="52"/>
      <c r="BH504" s="52"/>
      <c r="BI504" s="52"/>
      <c r="BJ504" s="52"/>
      <c r="BK504" s="52"/>
      <c r="BL504" s="52"/>
    </row>
    <row r="505" spans="1:64">
      <c r="A505" s="53"/>
      <c r="B505" s="241"/>
      <c r="C505" s="241"/>
      <c r="D505" s="157"/>
      <c r="E505" s="152"/>
      <c r="F505" s="52"/>
      <c r="G505" s="52"/>
      <c r="H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  <c r="AY505" s="52"/>
      <c r="AZ505" s="52"/>
      <c r="BA505" s="52"/>
      <c r="BB505" s="52"/>
      <c r="BC505" s="52"/>
      <c r="BD505" s="52"/>
      <c r="BE505" s="52"/>
      <c r="BF505" s="52"/>
      <c r="BG505" s="52"/>
      <c r="BH505" s="52"/>
      <c r="BI505" s="52"/>
      <c r="BJ505" s="52"/>
      <c r="BK505" s="52"/>
      <c r="BL505" s="52"/>
    </row>
    <row r="506" spans="1:64">
      <c r="A506" s="53"/>
      <c r="B506" s="241"/>
      <c r="C506" s="241"/>
      <c r="D506" s="157"/>
      <c r="E506" s="152"/>
      <c r="F506" s="52"/>
      <c r="G506" s="52"/>
      <c r="H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  <c r="AY506" s="52"/>
      <c r="AZ506" s="52"/>
      <c r="BA506" s="52"/>
      <c r="BB506" s="52"/>
      <c r="BC506" s="52"/>
      <c r="BD506" s="52"/>
      <c r="BE506" s="52"/>
      <c r="BF506" s="52"/>
      <c r="BG506" s="52"/>
      <c r="BH506" s="52"/>
      <c r="BI506" s="52"/>
      <c r="BJ506" s="52"/>
      <c r="BK506" s="52"/>
      <c r="BL506" s="52"/>
    </row>
    <row r="507" spans="1:64">
      <c r="A507" s="53"/>
      <c r="B507" s="241"/>
      <c r="C507" s="241"/>
      <c r="D507" s="157"/>
      <c r="E507" s="152"/>
      <c r="F507" s="52"/>
      <c r="G507" s="52"/>
      <c r="H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  <c r="AY507" s="52"/>
      <c r="AZ507" s="52"/>
      <c r="BA507" s="52"/>
      <c r="BB507" s="52"/>
      <c r="BC507" s="52"/>
      <c r="BD507" s="52"/>
      <c r="BE507" s="52"/>
      <c r="BF507" s="52"/>
      <c r="BG507" s="52"/>
      <c r="BH507" s="52"/>
      <c r="BI507" s="52"/>
      <c r="BJ507" s="52"/>
      <c r="BK507" s="52"/>
      <c r="BL507" s="52"/>
    </row>
    <row r="508" spans="1:64">
      <c r="A508" s="53"/>
      <c r="B508" s="241"/>
      <c r="C508" s="241"/>
      <c r="D508" s="157"/>
      <c r="E508" s="152"/>
      <c r="F508" s="52"/>
      <c r="G508" s="52"/>
      <c r="H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  <c r="AY508" s="52"/>
      <c r="AZ508" s="52"/>
      <c r="BA508" s="52"/>
      <c r="BB508" s="52"/>
      <c r="BC508" s="52"/>
      <c r="BD508" s="52"/>
      <c r="BE508" s="52"/>
      <c r="BF508" s="52"/>
      <c r="BG508" s="52"/>
      <c r="BH508" s="52"/>
      <c r="BI508" s="52"/>
      <c r="BJ508" s="52"/>
      <c r="BK508" s="52"/>
      <c r="BL508" s="52"/>
    </row>
    <row r="509" spans="1:64">
      <c r="A509" s="53"/>
      <c r="B509" s="241"/>
      <c r="C509" s="241"/>
      <c r="D509" s="157"/>
      <c r="E509" s="152"/>
      <c r="F509" s="52"/>
      <c r="G509" s="52"/>
      <c r="H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  <c r="AY509" s="52"/>
      <c r="AZ509" s="52"/>
      <c r="BA509" s="52"/>
      <c r="BB509" s="52"/>
      <c r="BC509" s="52"/>
      <c r="BD509" s="52"/>
      <c r="BE509" s="52"/>
      <c r="BF509" s="52"/>
      <c r="BG509" s="52"/>
      <c r="BH509" s="52"/>
      <c r="BI509" s="52"/>
      <c r="BJ509" s="52"/>
      <c r="BK509" s="52"/>
      <c r="BL509" s="52"/>
    </row>
    <row r="510" spans="1:64">
      <c r="A510" s="53"/>
      <c r="B510" s="241"/>
      <c r="C510" s="241"/>
      <c r="D510" s="157"/>
      <c r="E510" s="152"/>
      <c r="F510" s="52"/>
      <c r="G510" s="52"/>
      <c r="H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  <c r="AY510" s="52"/>
      <c r="AZ510" s="52"/>
      <c r="BA510" s="52"/>
      <c r="BB510" s="52"/>
      <c r="BC510" s="52"/>
      <c r="BD510" s="52"/>
      <c r="BE510" s="52"/>
      <c r="BF510" s="52"/>
      <c r="BG510" s="52"/>
      <c r="BH510" s="52"/>
      <c r="BI510" s="52"/>
      <c r="BJ510" s="52"/>
      <c r="BK510" s="52"/>
      <c r="BL510" s="52"/>
    </row>
    <row r="511" spans="1:64">
      <c r="A511" s="53"/>
      <c r="B511" s="241"/>
      <c r="C511" s="241"/>
      <c r="D511" s="157"/>
      <c r="E511" s="152"/>
      <c r="F511" s="52"/>
      <c r="G511" s="52"/>
      <c r="H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  <c r="AY511" s="52"/>
      <c r="AZ511" s="52"/>
      <c r="BA511" s="52"/>
      <c r="BB511" s="52"/>
      <c r="BC511" s="52"/>
      <c r="BD511" s="52"/>
      <c r="BE511" s="52"/>
      <c r="BF511" s="52"/>
      <c r="BG511" s="52"/>
      <c r="BH511" s="52"/>
      <c r="BI511" s="52"/>
      <c r="BJ511" s="52"/>
      <c r="BK511" s="52"/>
      <c r="BL511" s="52"/>
    </row>
    <row r="512" spans="1:64">
      <c r="A512" s="53"/>
      <c r="B512" s="241"/>
      <c r="C512" s="241"/>
      <c r="D512" s="157"/>
      <c r="E512" s="152"/>
      <c r="F512" s="52"/>
      <c r="G512" s="52"/>
      <c r="H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  <c r="AY512" s="52"/>
      <c r="AZ512" s="52"/>
      <c r="BA512" s="52"/>
      <c r="BB512" s="52"/>
      <c r="BC512" s="52"/>
      <c r="BD512" s="52"/>
      <c r="BE512" s="52"/>
      <c r="BF512" s="52"/>
      <c r="BG512" s="52"/>
      <c r="BH512" s="52"/>
      <c r="BI512" s="52"/>
      <c r="BJ512" s="52"/>
      <c r="BK512" s="52"/>
      <c r="BL512" s="52"/>
    </row>
    <row r="513" spans="1:64">
      <c r="A513" s="53"/>
      <c r="B513" s="241"/>
      <c r="C513" s="241"/>
      <c r="D513" s="157"/>
      <c r="E513" s="152"/>
      <c r="F513" s="52"/>
      <c r="G513" s="52"/>
      <c r="H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  <c r="AY513" s="52"/>
      <c r="AZ513" s="52"/>
      <c r="BA513" s="52"/>
      <c r="BB513" s="52"/>
      <c r="BC513" s="52"/>
      <c r="BD513" s="52"/>
      <c r="BE513" s="52"/>
      <c r="BF513" s="52"/>
      <c r="BG513" s="52"/>
      <c r="BH513" s="52"/>
      <c r="BI513" s="52"/>
      <c r="BJ513" s="52"/>
      <c r="BK513" s="52"/>
      <c r="BL513" s="52"/>
    </row>
    <row r="514" spans="1:64">
      <c r="A514" s="53"/>
      <c r="B514" s="241"/>
      <c r="C514" s="241"/>
      <c r="D514" s="157"/>
      <c r="E514" s="152"/>
      <c r="F514" s="52"/>
      <c r="G514" s="52"/>
      <c r="H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  <c r="AY514" s="52"/>
      <c r="AZ514" s="52"/>
      <c r="BA514" s="52"/>
      <c r="BB514" s="52"/>
      <c r="BC514" s="52"/>
      <c r="BD514" s="52"/>
      <c r="BE514" s="52"/>
      <c r="BF514" s="52"/>
      <c r="BG514" s="52"/>
      <c r="BH514" s="52"/>
      <c r="BI514" s="52"/>
      <c r="BJ514" s="52"/>
      <c r="BK514" s="52"/>
      <c r="BL514" s="52"/>
    </row>
    <row r="515" spans="1:64">
      <c r="A515" s="53"/>
      <c r="B515" s="241"/>
      <c r="C515" s="241"/>
      <c r="D515" s="157"/>
      <c r="E515" s="152"/>
      <c r="F515" s="52"/>
      <c r="G515" s="52"/>
      <c r="H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  <c r="AY515" s="52"/>
      <c r="AZ515" s="52"/>
      <c r="BA515" s="52"/>
      <c r="BB515" s="52"/>
      <c r="BC515" s="52"/>
      <c r="BD515" s="52"/>
      <c r="BE515" s="52"/>
      <c r="BF515" s="52"/>
      <c r="BG515" s="52"/>
      <c r="BH515" s="52"/>
      <c r="BI515" s="52"/>
      <c r="BJ515" s="52"/>
      <c r="BK515" s="52"/>
      <c r="BL515" s="52"/>
    </row>
    <row r="516" spans="1:64">
      <c r="A516" s="53"/>
      <c r="B516" s="241"/>
      <c r="C516" s="241"/>
      <c r="D516" s="157"/>
      <c r="E516" s="152"/>
      <c r="F516" s="52"/>
      <c r="G516" s="52"/>
      <c r="H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  <c r="AY516" s="52"/>
      <c r="AZ516" s="52"/>
      <c r="BA516" s="52"/>
      <c r="BB516" s="52"/>
      <c r="BC516" s="52"/>
      <c r="BD516" s="52"/>
      <c r="BE516" s="52"/>
      <c r="BF516" s="52"/>
      <c r="BG516" s="52"/>
      <c r="BH516" s="52"/>
      <c r="BI516" s="52"/>
      <c r="BJ516" s="52"/>
      <c r="BK516" s="52"/>
      <c r="BL516" s="52"/>
    </row>
    <row r="517" spans="1:64">
      <c r="A517" s="53"/>
      <c r="B517" s="241"/>
      <c r="C517" s="241"/>
      <c r="D517" s="157"/>
      <c r="E517" s="152"/>
      <c r="F517" s="52"/>
      <c r="G517" s="52"/>
      <c r="H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  <c r="AY517" s="52"/>
      <c r="AZ517" s="52"/>
      <c r="BA517" s="52"/>
      <c r="BB517" s="52"/>
      <c r="BC517" s="52"/>
      <c r="BD517" s="52"/>
      <c r="BE517" s="52"/>
      <c r="BF517" s="52"/>
      <c r="BG517" s="52"/>
      <c r="BH517" s="52"/>
      <c r="BI517" s="52"/>
      <c r="BJ517" s="52"/>
      <c r="BK517" s="52"/>
      <c r="BL517" s="52"/>
    </row>
    <row r="518" spans="1:64">
      <c r="A518" s="53"/>
      <c r="B518" s="241"/>
      <c r="C518" s="241"/>
      <c r="D518" s="157"/>
      <c r="E518" s="152"/>
      <c r="F518" s="52"/>
      <c r="G518" s="52"/>
      <c r="H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  <c r="AY518" s="52"/>
      <c r="AZ518" s="52"/>
      <c r="BA518" s="52"/>
      <c r="BB518" s="52"/>
      <c r="BC518" s="52"/>
      <c r="BD518" s="52"/>
      <c r="BE518" s="52"/>
      <c r="BF518" s="52"/>
      <c r="BG518" s="52"/>
      <c r="BH518" s="52"/>
      <c r="BI518" s="52"/>
      <c r="BJ518" s="52"/>
      <c r="BK518" s="52"/>
      <c r="BL518" s="52"/>
    </row>
    <row r="519" spans="1:64">
      <c r="A519" s="53"/>
      <c r="B519" s="241"/>
      <c r="C519" s="241"/>
      <c r="D519" s="157"/>
      <c r="E519" s="152"/>
      <c r="F519" s="52"/>
      <c r="G519" s="52"/>
      <c r="H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  <c r="AY519" s="52"/>
      <c r="AZ519" s="52"/>
      <c r="BA519" s="52"/>
      <c r="BB519" s="52"/>
      <c r="BC519" s="52"/>
      <c r="BD519" s="52"/>
      <c r="BE519" s="52"/>
      <c r="BF519" s="52"/>
      <c r="BG519" s="52"/>
      <c r="BH519" s="52"/>
      <c r="BI519" s="52"/>
      <c r="BJ519" s="52"/>
      <c r="BK519" s="52"/>
      <c r="BL519" s="52"/>
    </row>
    <row r="520" spans="1:64">
      <c r="A520" s="53"/>
      <c r="B520" s="241"/>
      <c r="C520" s="241"/>
      <c r="D520" s="157"/>
      <c r="E520" s="152"/>
      <c r="F520" s="52"/>
      <c r="G520" s="52"/>
      <c r="H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  <c r="AY520" s="52"/>
      <c r="AZ520" s="52"/>
      <c r="BA520" s="52"/>
      <c r="BB520" s="52"/>
      <c r="BC520" s="52"/>
      <c r="BD520" s="52"/>
      <c r="BE520" s="52"/>
      <c r="BF520" s="52"/>
      <c r="BG520" s="52"/>
      <c r="BH520" s="52"/>
      <c r="BI520" s="52"/>
      <c r="BJ520" s="52"/>
      <c r="BK520" s="52"/>
      <c r="BL520" s="52"/>
    </row>
    <row r="521" spans="1:64">
      <c r="A521" s="53"/>
      <c r="B521" s="241"/>
      <c r="C521" s="241"/>
      <c r="D521" s="157"/>
      <c r="E521" s="152"/>
      <c r="F521" s="52"/>
      <c r="G521" s="52"/>
      <c r="H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  <c r="AY521" s="52"/>
      <c r="AZ521" s="52"/>
      <c r="BA521" s="52"/>
      <c r="BB521" s="52"/>
      <c r="BC521" s="52"/>
      <c r="BD521" s="52"/>
      <c r="BE521" s="52"/>
      <c r="BF521" s="52"/>
      <c r="BG521" s="52"/>
      <c r="BH521" s="52"/>
      <c r="BI521" s="52"/>
      <c r="BJ521" s="52"/>
      <c r="BK521" s="52"/>
      <c r="BL521" s="52"/>
    </row>
    <row r="522" spans="1:64">
      <c r="A522" s="53"/>
      <c r="B522" s="241"/>
      <c r="C522" s="241"/>
      <c r="D522" s="157"/>
      <c r="E522" s="152"/>
      <c r="F522" s="52"/>
      <c r="G522" s="52"/>
      <c r="H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  <c r="AY522" s="52"/>
      <c r="AZ522" s="52"/>
      <c r="BA522" s="52"/>
      <c r="BB522" s="52"/>
      <c r="BC522" s="52"/>
      <c r="BD522" s="52"/>
      <c r="BE522" s="52"/>
      <c r="BF522" s="52"/>
      <c r="BG522" s="52"/>
      <c r="BH522" s="52"/>
      <c r="BI522" s="52"/>
      <c r="BJ522" s="52"/>
      <c r="BK522" s="52"/>
      <c r="BL522" s="52"/>
    </row>
    <row r="523" spans="1:64">
      <c r="A523" s="53"/>
      <c r="B523" s="241"/>
      <c r="C523" s="241"/>
      <c r="D523" s="157"/>
      <c r="E523" s="152"/>
      <c r="F523" s="52"/>
      <c r="G523" s="52"/>
      <c r="H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  <c r="AY523" s="52"/>
      <c r="AZ523" s="52"/>
      <c r="BA523" s="52"/>
      <c r="BB523" s="52"/>
      <c r="BC523" s="52"/>
      <c r="BD523" s="52"/>
      <c r="BE523" s="52"/>
      <c r="BF523" s="52"/>
      <c r="BG523" s="52"/>
      <c r="BH523" s="52"/>
      <c r="BI523" s="52"/>
      <c r="BJ523" s="52"/>
      <c r="BK523" s="52"/>
      <c r="BL523" s="52"/>
    </row>
    <row r="524" spans="1:64">
      <c r="A524" s="53"/>
      <c r="B524" s="241"/>
      <c r="C524" s="241"/>
      <c r="D524" s="157"/>
      <c r="E524" s="152"/>
      <c r="F524" s="52"/>
      <c r="G524" s="52"/>
      <c r="H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  <c r="AY524" s="52"/>
      <c r="AZ524" s="52"/>
      <c r="BA524" s="52"/>
      <c r="BB524" s="52"/>
      <c r="BC524" s="52"/>
      <c r="BD524" s="52"/>
      <c r="BE524" s="52"/>
      <c r="BF524" s="52"/>
      <c r="BG524" s="52"/>
      <c r="BH524" s="52"/>
      <c r="BI524" s="52"/>
      <c r="BJ524" s="52"/>
      <c r="BK524" s="52"/>
      <c r="BL524" s="52"/>
    </row>
    <row r="525" spans="1:64">
      <c r="A525" s="53"/>
      <c r="B525" s="241"/>
      <c r="C525" s="241"/>
      <c r="D525" s="157"/>
      <c r="E525" s="152"/>
      <c r="F525" s="52"/>
      <c r="G525" s="52"/>
      <c r="H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  <c r="AY525" s="52"/>
      <c r="AZ525" s="52"/>
      <c r="BA525" s="52"/>
      <c r="BB525" s="52"/>
      <c r="BC525" s="52"/>
      <c r="BD525" s="52"/>
      <c r="BE525" s="52"/>
      <c r="BF525" s="52"/>
      <c r="BG525" s="52"/>
      <c r="BH525" s="52"/>
      <c r="BI525" s="52"/>
      <c r="BJ525" s="52"/>
      <c r="BK525" s="52"/>
      <c r="BL525" s="52"/>
    </row>
    <row r="526" spans="1:64">
      <c r="A526" s="53"/>
      <c r="B526" s="241"/>
      <c r="C526" s="241"/>
      <c r="D526" s="157"/>
      <c r="E526" s="152"/>
      <c r="F526" s="52"/>
      <c r="G526" s="52"/>
      <c r="H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  <c r="AY526" s="52"/>
      <c r="AZ526" s="52"/>
      <c r="BA526" s="52"/>
      <c r="BB526" s="52"/>
      <c r="BC526" s="52"/>
      <c r="BD526" s="52"/>
      <c r="BE526" s="52"/>
      <c r="BF526" s="52"/>
      <c r="BG526" s="52"/>
      <c r="BH526" s="52"/>
      <c r="BI526" s="52"/>
      <c r="BJ526" s="52"/>
      <c r="BK526" s="52"/>
      <c r="BL526" s="52"/>
    </row>
    <row r="527" spans="1:64">
      <c r="A527" s="53"/>
      <c r="B527" s="241"/>
      <c r="C527" s="241"/>
      <c r="D527" s="157"/>
      <c r="E527" s="152"/>
      <c r="F527" s="52"/>
      <c r="G527" s="52"/>
      <c r="H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  <c r="AY527" s="52"/>
      <c r="AZ527" s="52"/>
      <c r="BA527" s="52"/>
      <c r="BB527" s="52"/>
      <c r="BC527" s="52"/>
      <c r="BD527" s="52"/>
      <c r="BE527" s="52"/>
      <c r="BF527" s="52"/>
      <c r="BG527" s="52"/>
      <c r="BH527" s="52"/>
      <c r="BI527" s="52"/>
      <c r="BJ527" s="52"/>
      <c r="BK527" s="52"/>
      <c r="BL527" s="52"/>
    </row>
    <row r="528" spans="1:64">
      <c r="A528" s="53"/>
      <c r="B528" s="241"/>
      <c r="C528" s="241"/>
      <c r="D528" s="157"/>
      <c r="E528" s="152"/>
      <c r="F528" s="52"/>
      <c r="G528" s="52"/>
      <c r="H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  <c r="AY528" s="52"/>
      <c r="AZ528" s="52"/>
      <c r="BA528" s="52"/>
      <c r="BB528" s="52"/>
      <c r="BC528" s="52"/>
      <c r="BD528" s="52"/>
      <c r="BE528" s="52"/>
      <c r="BF528" s="52"/>
      <c r="BG528" s="52"/>
      <c r="BH528" s="52"/>
      <c r="BI528" s="52"/>
      <c r="BJ528" s="52"/>
      <c r="BK528" s="52"/>
      <c r="BL528" s="52"/>
    </row>
    <row r="529" spans="1:64">
      <c r="A529" s="53"/>
      <c r="B529" s="241"/>
      <c r="C529" s="241"/>
      <c r="D529" s="157"/>
      <c r="E529" s="152"/>
      <c r="F529" s="52"/>
      <c r="G529" s="52"/>
      <c r="H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  <c r="AY529" s="52"/>
      <c r="AZ529" s="52"/>
      <c r="BA529" s="52"/>
      <c r="BB529" s="52"/>
      <c r="BC529" s="52"/>
      <c r="BD529" s="52"/>
      <c r="BE529" s="52"/>
      <c r="BF529" s="52"/>
      <c r="BG529" s="52"/>
      <c r="BH529" s="52"/>
      <c r="BI529" s="52"/>
      <c r="BJ529" s="52"/>
      <c r="BK529" s="52"/>
      <c r="BL529" s="52"/>
    </row>
    <row r="530" spans="1:64">
      <c r="A530" s="53"/>
      <c r="B530" s="241"/>
      <c r="C530" s="241"/>
      <c r="D530" s="157"/>
      <c r="E530" s="152"/>
      <c r="F530" s="52"/>
      <c r="G530" s="52"/>
      <c r="H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  <c r="AY530" s="52"/>
      <c r="AZ530" s="52"/>
      <c r="BA530" s="52"/>
      <c r="BB530" s="52"/>
      <c r="BC530" s="52"/>
      <c r="BD530" s="52"/>
      <c r="BE530" s="52"/>
      <c r="BF530" s="52"/>
      <c r="BG530" s="52"/>
      <c r="BH530" s="52"/>
      <c r="BI530" s="52"/>
      <c r="BJ530" s="52"/>
      <c r="BK530" s="52"/>
      <c r="BL530" s="52"/>
    </row>
    <row r="531" spans="1:64">
      <c r="A531" s="53"/>
      <c r="B531" s="241"/>
      <c r="C531" s="241"/>
      <c r="D531" s="157"/>
      <c r="E531" s="152"/>
      <c r="F531" s="52"/>
      <c r="G531" s="52"/>
      <c r="H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  <c r="AY531" s="52"/>
      <c r="AZ531" s="52"/>
      <c r="BA531" s="52"/>
      <c r="BB531" s="52"/>
      <c r="BC531" s="52"/>
      <c r="BD531" s="52"/>
      <c r="BE531" s="52"/>
      <c r="BF531" s="52"/>
      <c r="BG531" s="52"/>
      <c r="BH531" s="52"/>
      <c r="BI531" s="52"/>
      <c r="BJ531" s="52"/>
      <c r="BK531" s="52"/>
      <c r="BL531" s="52"/>
    </row>
    <row r="532" spans="1:64">
      <c r="A532" s="53"/>
      <c r="B532" s="241"/>
      <c r="C532" s="241"/>
      <c r="D532" s="157"/>
      <c r="E532" s="152"/>
      <c r="F532" s="52"/>
      <c r="G532" s="52"/>
      <c r="H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  <c r="AY532" s="52"/>
      <c r="AZ532" s="52"/>
      <c r="BA532" s="52"/>
      <c r="BB532" s="52"/>
      <c r="BC532" s="52"/>
      <c r="BD532" s="52"/>
      <c r="BE532" s="52"/>
      <c r="BF532" s="52"/>
      <c r="BG532" s="52"/>
      <c r="BH532" s="52"/>
      <c r="BI532" s="52"/>
      <c r="BJ532" s="52"/>
      <c r="BK532" s="52"/>
      <c r="BL532" s="52"/>
    </row>
    <row r="533" spans="1:64">
      <c r="A533" s="53"/>
      <c r="B533" s="241"/>
      <c r="C533" s="241"/>
      <c r="D533" s="157"/>
      <c r="E533" s="152"/>
      <c r="F533" s="52"/>
      <c r="G533" s="52"/>
      <c r="H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  <c r="AY533" s="52"/>
      <c r="AZ533" s="52"/>
      <c r="BA533" s="52"/>
      <c r="BB533" s="52"/>
      <c r="BC533" s="52"/>
      <c r="BD533" s="52"/>
      <c r="BE533" s="52"/>
      <c r="BF533" s="52"/>
      <c r="BG533" s="52"/>
      <c r="BH533" s="52"/>
      <c r="BI533" s="52"/>
      <c r="BJ533" s="52"/>
      <c r="BK533" s="52"/>
      <c r="BL533" s="52"/>
    </row>
    <row r="534" spans="1:64">
      <c r="A534" s="53"/>
      <c r="B534" s="241"/>
      <c r="C534" s="241"/>
      <c r="D534" s="157"/>
      <c r="E534" s="152"/>
      <c r="F534" s="52"/>
      <c r="G534" s="52"/>
      <c r="H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  <c r="AY534" s="52"/>
      <c r="AZ534" s="52"/>
      <c r="BA534" s="52"/>
      <c r="BB534" s="52"/>
      <c r="BC534" s="52"/>
      <c r="BD534" s="52"/>
      <c r="BE534" s="52"/>
      <c r="BF534" s="52"/>
      <c r="BG534" s="52"/>
      <c r="BH534" s="52"/>
      <c r="BI534" s="52"/>
      <c r="BJ534" s="52"/>
      <c r="BK534" s="52"/>
      <c r="BL534" s="52"/>
    </row>
    <row r="535" spans="1:64">
      <c r="A535" s="53"/>
      <c r="B535" s="241"/>
      <c r="C535" s="241"/>
      <c r="D535" s="157"/>
      <c r="E535" s="152"/>
      <c r="F535" s="52"/>
      <c r="G535" s="52"/>
      <c r="H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  <c r="AY535" s="52"/>
      <c r="AZ535" s="52"/>
      <c r="BA535" s="52"/>
      <c r="BB535" s="52"/>
      <c r="BC535" s="52"/>
      <c r="BD535" s="52"/>
      <c r="BE535" s="52"/>
      <c r="BF535" s="52"/>
      <c r="BG535" s="52"/>
      <c r="BH535" s="52"/>
      <c r="BI535" s="52"/>
      <c r="BJ535" s="52"/>
      <c r="BK535" s="52"/>
      <c r="BL535" s="52"/>
    </row>
    <row r="536" spans="1:64">
      <c r="A536" s="53"/>
      <c r="B536" s="241"/>
      <c r="C536" s="241"/>
      <c r="D536" s="157"/>
      <c r="E536" s="152"/>
      <c r="F536" s="52"/>
      <c r="G536" s="52"/>
      <c r="H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  <c r="AY536" s="52"/>
      <c r="AZ536" s="52"/>
      <c r="BA536" s="52"/>
      <c r="BB536" s="52"/>
      <c r="BC536" s="52"/>
      <c r="BD536" s="52"/>
      <c r="BE536" s="52"/>
      <c r="BF536" s="52"/>
      <c r="BG536" s="52"/>
      <c r="BH536" s="52"/>
      <c r="BI536" s="52"/>
      <c r="BJ536" s="52"/>
      <c r="BK536" s="52"/>
      <c r="BL536" s="52"/>
    </row>
    <row r="537" spans="1:64">
      <c r="A537" s="53"/>
      <c r="B537" s="241"/>
      <c r="C537" s="241"/>
      <c r="D537" s="157"/>
      <c r="E537" s="152"/>
      <c r="F537" s="52"/>
      <c r="G537" s="52"/>
      <c r="H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  <c r="AY537" s="52"/>
      <c r="AZ537" s="52"/>
      <c r="BA537" s="52"/>
      <c r="BB537" s="52"/>
      <c r="BC537" s="52"/>
      <c r="BD537" s="52"/>
      <c r="BE537" s="52"/>
      <c r="BF537" s="52"/>
      <c r="BG537" s="52"/>
      <c r="BH537" s="52"/>
      <c r="BI537" s="52"/>
      <c r="BJ537" s="52"/>
      <c r="BK537" s="52"/>
      <c r="BL537" s="52"/>
    </row>
    <row r="538" spans="1:64">
      <c r="A538" s="53"/>
      <c r="B538" s="241"/>
      <c r="C538" s="241"/>
      <c r="D538" s="157"/>
      <c r="E538" s="152"/>
      <c r="F538" s="52"/>
      <c r="G538" s="52"/>
      <c r="H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  <c r="AY538" s="52"/>
      <c r="AZ538" s="52"/>
      <c r="BA538" s="52"/>
      <c r="BB538" s="52"/>
      <c r="BC538" s="52"/>
      <c r="BD538" s="52"/>
      <c r="BE538" s="52"/>
      <c r="BF538" s="52"/>
      <c r="BG538" s="52"/>
      <c r="BH538" s="52"/>
      <c r="BI538" s="52"/>
      <c r="BJ538" s="52"/>
      <c r="BK538" s="52"/>
      <c r="BL538" s="52"/>
    </row>
    <row r="539" spans="1:64">
      <c r="A539" s="53"/>
      <c r="B539" s="241"/>
      <c r="C539" s="241"/>
      <c r="D539" s="157"/>
      <c r="E539" s="152"/>
      <c r="F539" s="52"/>
      <c r="G539" s="52"/>
      <c r="H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  <c r="AY539" s="52"/>
      <c r="AZ539" s="52"/>
      <c r="BA539" s="52"/>
      <c r="BB539" s="52"/>
      <c r="BC539" s="52"/>
      <c r="BD539" s="52"/>
      <c r="BE539" s="52"/>
      <c r="BF539" s="52"/>
      <c r="BG539" s="52"/>
      <c r="BH539" s="52"/>
      <c r="BI539" s="52"/>
      <c r="BJ539" s="52"/>
      <c r="BK539" s="52"/>
      <c r="BL539" s="52"/>
    </row>
    <row r="540" spans="1:64">
      <c r="A540" s="53"/>
      <c r="B540" s="241"/>
      <c r="C540" s="241"/>
      <c r="D540" s="157"/>
      <c r="E540" s="152"/>
      <c r="F540" s="52"/>
      <c r="G540" s="52"/>
      <c r="H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  <c r="AY540" s="52"/>
      <c r="AZ540" s="52"/>
      <c r="BA540" s="52"/>
      <c r="BB540" s="52"/>
      <c r="BC540" s="52"/>
      <c r="BD540" s="52"/>
      <c r="BE540" s="52"/>
      <c r="BF540" s="52"/>
      <c r="BG540" s="52"/>
      <c r="BH540" s="52"/>
      <c r="BI540" s="52"/>
      <c r="BJ540" s="52"/>
      <c r="BK540" s="52"/>
      <c r="BL540" s="52"/>
    </row>
    <row r="541" spans="1:64">
      <c r="A541" s="53"/>
      <c r="B541" s="241"/>
      <c r="C541" s="241"/>
      <c r="D541" s="157"/>
      <c r="E541" s="152"/>
      <c r="F541" s="52"/>
      <c r="G541" s="52"/>
      <c r="H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  <c r="AY541" s="52"/>
      <c r="AZ541" s="52"/>
      <c r="BA541" s="52"/>
      <c r="BB541" s="52"/>
      <c r="BC541" s="52"/>
      <c r="BD541" s="52"/>
      <c r="BE541" s="52"/>
      <c r="BF541" s="52"/>
      <c r="BG541" s="52"/>
      <c r="BH541" s="52"/>
      <c r="BI541" s="52"/>
      <c r="BJ541" s="52"/>
      <c r="BK541" s="52"/>
      <c r="BL541" s="52"/>
    </row>
    <row r="542" spans="1:64">
      <c r="A542" s="53"/>
      <c r="B542" s="241"/>
      <c r="C542" s="241"/>
      <c r="D542" s="157"/>
      <c r="E542" s="152"/>
      <c r="F542" s="52"/>
      <c r="G542" s="52"/>
      <c r="H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  <c r="AY542" s="52"/>
      <c r="AZ542" s="52"/>
      <c r="BA542" s="52"/>
      <c r="BB542" s="52"/>
      <c r="BC542" s="52"/>
      <c r="BD542" s="52"/>
      <c r="BE542" s="52"/>
      <c r="BF542" s="52"/>
      <c r="BG542" s="52"/>
      <c r="BH542" s="52"/>
      <c r="BI542" s="52"/>
      <c r="BJ542" s="52"/>
      <c r="BK542" s="52"/>
      <c r="BL542" s="52"/>
    </row>
    <row r="543" spans="1:64">
      <c r="A543" s="53"/>
      <c r="B543" s="241"/>
      <c r="C543" s="241"/>
      <c r="D543" s="157"/>
      <c r="E543" s="152"/>
      <c r="F543" s="52"/>
      <c r="G543" s="52"/>
      <c r="H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  <c r="AY543" s="52"/>
      <c r="AZ543" s="52"/>
      <c r="BA543" s="52"/>
      <c r="BB543" s="52"/>
      <c r="BC543" s="52"/>
      <c r="BD543" s="52"/>
      <c r="BE543" s="52"/>
      <c r="BF543" s="52"/>
      <c r="BG543" s="52"/>
      <c r="BH543" s="52"/>
      <c r="BI543" s="52"/>
      <c r="BJ543" s="52"/>
      <c r="BK543" s="52"/>
      <c r="BL543" s="52"/>
    </row>
    <row r="544" spans="1:64">
      <c r="A544" s="53"/>
      <c r="B544" s="241"/>
      <c r="C544" s="241"/>
      <c r="D544" s="157"/>
      <c r="E544" s="152"/>
      <c r="F544" s="52"/>
      <c r="G544" s="52"/>
      <c r="H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  <c r="AY544" s="52"/>
      <c r="AZ544" s="52"/>
      <c r="BA544" s="52"/>
      <c r="BB544" s="52"/>
      <c r="BC544" s="52"/>
      <c r="BD544" s="52"/>
      <c r="BE544" s="52"/>
      <c r="BF544" s="52"/>
      <c r="BG544" s="52"/>
      <c r="BH544" s="52"/>
      <c r="BI544" s="52"/>
      <c r="BJ544" s="52"/>
      <c r="BK544" s="52"/>
      <c r="BL544" s="52"/>
    </row>
    <row r="545" spans="1:64">
      <c r="A545" s="53"/>
      <c r="B545" s="241"/>
      <c r="C545" s="241"/>
      <c r="D545" s="157"/>
      <c r="E545" s="152"/>
      <c r="F545" s="52"/>
      <c r="G545" s="52"/>
      <c r="H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  <c r="AY545" s="52"/>
      <c r="AZ545" s="52"/>
      <c r="BA545" s="52"/>
      <c r="BB545" s="52"/>
      <c r="BC545" s="52"/>
      <c r="BD545" s="52"/>
      <c r="BE545" s="52"/>
      <c r="BF545" s="52"/>
      <c r="BG545" s="52"/>
      <c r="BH545" s="52"/>
      <c r="BI545" s="52"/>
      <c r="BJ545" s="52"/>
      <c r="BK545" s="52"/>
      <c r="BL545" s="52"/>
    </row>
    <row r="546" spans="1:64">
      <c r="A546" s="53"/>
      <c r="B546" s="241"/>
      <c r="C546" s="241"/>
      <c r="D546" s="157"/>
      <c r="E546" s="152"/>
      <c r="F546" s="52"/>
      <c r="G546" s="52"/>
      <c r="H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  <c r="AY546" s="52"/>
      <c r="AZ546" s="52"/>
      <c r="BA546" s="52"/>
      <c r="BB546" s="52"/>
      <c r="BC546" s="52"/>
      <c r="BD546" s="52"/>
      <c r="BE546" s="52"/>
      <c r="BF546" s="52"/>
      <c r="BG546" s="52"/>
      <c r="BH546" s="52"/>
      <c r="BI546" s="52"/>
      <c r="BJ546" s="52"/>
      <c r="BK546" s="52"/>
      <c r="BL546" s="52"/>
    </row>
    <row r="547" spans="1:64">
      <c r="A547" s="53"/>
      <c r="B547" s="241"/>
      <c r="C547" s="241"/>
      <c r="D547" s="157"/>
      <c r="E547" s="152"/>
      <c r="F547" s="52"/>
      <c r="G547" s="52"/>
      <c r="H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  <c r="AY547" s="52"/>
      <c r="AZ547" s="52"/>
      <c r="BA547" s="52"/>
      <c r="BB547" s="52"/>
      <c r="BC547" s="52"/>
      <c r="BD547" s="52"/>
      <c r="BE547" s="52"/>
      <c r="BF547" s="52"/>
      <c r="BG547" s="52"/>
      <c r="BH547" s="52"/>
      <c r="BI547" s="52"/>
      <c r="BJ547" s="52"/>
      <c r="BK547" s="52"/>
      <c r="BL547" s="52"/>
    </row>
    <row r="548" spans="1:64">
      <c r="A548" s="53"/>
      <c r="B548" s="241"/>
      <c r="C548" s="241"/>
      <c r="D548" s="157"/>
      <c r="E548" s="152"/>
      <c r="F548" s="52"/>
      <c r="G548" s="52"/>
      <c r="H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  <c r="AY548" s="52"/>
      <c r="AZ548" s="52"/>
      <c r="BA548" s="52"/>
      <c r="BB548" s="52"/>
      <c r="BC548" s="52"/>
      <c r="BD548" s="52"/>
      <c r="BE548" s="52"/>
      <c r="BF548" s="52"/>
      <c r="BG548" s="52"/>
      <c r="BH548" s="52"/>
      <c r="BI548" s="52"/>
      <c r="BJ548" s="52"/>
      <c r="BK548" s="52"/>
      <c r="BL548" s="52"/>
    </row>
    <row r="549" spans="1:64">
      <c r="A549" s="53"/>
      <c r="B549" s="241"/>
      <c r="C549" s="241"/>
      <c r="D549" s="157"/>
      <c r="E549" s="152"/>
      <c r="F549" s="52"/>
      <c r="G549" s="52"/>
      <c r="H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  <c r="AY549" s="52"/>
      <c r="AZ549" s="52"/>
      <c r="BA549" s="52"/>
      <c r="BB549" s="52"/>
      <c r="BC549" s="52"/>
      <c r="BD549" s="52"/>
      <c r="BE549" s="52"/>
      <c r="BF549" s="52"/>
      <c r="BG549" s="52"/>
      <c r="BH549" s="52"/>
      <c r="BI549" s="52"/>
      <c r="BJ549" s="52"/>
      <c r="BK549" s="52"/>
      <c r="BL549" s="52"/>
    </row>
    <row r="550" spans="1:64">
      <c r="A550" s="53"/>
      <c r="B550" s="241"/>
      <c r="C550" s="241"/>
      <c r="D550" s="157"/>
      <c r="E550" s="152"/>
      <c r="F550" s="52"/>
      <c r="G550" s="52"/>
      <c r="H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  <c r="AY550" s="52"/>
      <c r="AZ550" s="52"/>
      <c r="BA550" s="52"/>
      <c r="BB550" s="52"/>
      <c r="BC550" s="52"/>
      <c r="BD550" s="52"/>
      <c r="BE550" s="52"/>
      <c r="BF550" s="52"/>
      <c r="BG550" s="52"/>
      <c r="BH550" s="52"/>
      <c r="BI550" s="52"/>
      <c r="BJ550" s="52"/>
      <c r="BK550" s="52"/>
      <c r="BL550" s="52"/>
    </row>
    <row r="551" spans="1:64">
      <c r="A551" s="53"/>
      <c r="B551" s="241"/>
      <c r="C551" s="241"/>
      <c r="D551" s="157"/>
      <c r="E551" s="152"/>
      <c r="F551" s="52"/>
      <c r="G551" s="52"/>
      <c r="H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  <c r="AY551" s="52"/>
      <c r="AZ551" s="52"/>
      <c r="BA551" s="52"/>
      <c r="BB551" s="52"/>
      <c r="BC551" s="52"/>
      <c r="BD551" s="52"/>
      <c r="BE551" s="52"/>
      <c r="BF551" s="52"/>
      <c r="BG551" s="52"/>
      <c r="BH551" s="52"/>
      <c r="BI551" s="52"/>
      <c r="BJ551" s="52"/>
      <c r="BK551" s="52"/>
      <c r="BL551" s="52"/>
    </row>
    <row r="552" spans="1:64">
      <c r="A552" s="53"/>
      <c r="B552" s="241"/>
      <c r="C552" s="241"/>
      <c r="D552" s="157"/>
      <c r="E552" s="152"/>
      <c r="F552" s="52"/>
      <c r="G552" s="52"/>
      <c r="H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  <c r="AY552" s="52"/>
      <c r="AZ552" s="52"/>
      <c r="BA552" s="52"/>
      <c r="BB552" s="52"/>
      <c r="BC552" s="52"/>
      <c r="BD552" s="52"/>
      <c r="BE552" s="52"/>
      <c r="BF552" s="52"/>
      <c r="BG552" s="52"/>
      <c r="BH552" s="52"/>
      <c r="BI552" s="52"/>
      <c r="BJ552" s="52"/>
      <c r="BK552" s="52"/>
      <c r="BL552" s="52"/>
    </row>
    <row r="553" spans="1:64">
      <c r="A553" s="53"/>
      <c r="B553" s="241"/>
      <c r="C553" s="241"/>
      <c r="D553" s="157"/>
      <c r="E553" s="152"/>
      <c r="F553" s="52"/>
      <c r="G553" s="52"/>
      <c r="H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  <c r="AY553" s="52"/>
      <c r="AZ553" s="52"/>
      <c r="BA553" s="52"/>
      <c r="BB553" s="52"/>
      <c r="BC553" s="52"/>
      <c r="BD553" s="52"/>
      <c r="BE553" s="52"/>
      <c r="BF553" s="52"/>
      <c r="BG553" s="52"/>
      <c r="BH553" s="52"/>
      <c r="BI553" s="52"/>
      <c r="BJ553" s="52"/>
      <c r="BK553" s="52"/>
      <c r="BL553" s="52"/>
    </row>
    <row r="554" spans="1:64">
      <c r="A554" s="53"/>
      <c r="B554" s="241"/>
      <c r="C554" s="241"/>
      <c r="D554" s="157"/>
      <c r="E554" s="152"/>
      <c r="F554" s="52"/>
      <c r="G554" s="52"/>
      <c r="H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  <c r="AY554" s="52"/>
      <c r="AZ554" s="52"/>
      <c r="BA554" s="52"/>
      <c r="BB554" s="52"/>
      <c r="BC554" s="52"/>
      <c r="BD554" s="52"/>
      <c r="BE554" s="52"/>
      <c r="BF554" s="52"/>
      <c r="BG554" s="52"/>
      <c r="BH554" s="52"/>
      <c r="BI554" s="52"/>
      <c r="BJ554" s="52"/>
      <c r="BK554" s="52"/>
      <c r="BL554" s="52"/>
    </row>
    <row r="555" spans="1:64">
      <c r="A555" s="53"/>
      <c r="B555" s="241"/>
      <c r="C555" s="241"/>
      <c r="D555" s="157"/>
      <c r="E555" s="152"/>
      <c r="F555" s="52"/>
      <c r="G555" s="52"/>
      <c r="H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  <c r="AY555" s="52"/>
      <c r="AZ555" s="52"/>
      <c r="BA555" s="52"/>
      <c r="BB555" s="52"/>
      <c r="BC555" s="52"/>
      <c r="BD555" s="52"/>
      <c r="BE555" s="52"/>
      <c r="BF555" s="52"/>
      <c r="BG555" s="52"/>
      <c r="BH555" s="52"/>
      <c r="BI555" s="52"/>
      <c r="BJ555" s="52"/>
      <c r="BK555" s="52"/>
      <c r="BL555" s="52"/>
    </row>
    <row r="556" spans="1:64">
      <c r="A556" s="53"/>
      <c r="B556" s="241"/>
      <c r="C556" s="241"/>
      <c r="D556" s="157"/>
      <c r="E556" s="152"/>
      <c r="F556" s="52"/>
      <c r="G556" s="52"/>
      <c r="H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  <c r="AY556" s="52"/>
      <c r="AZ556" s="52"/>
      <c r="BA556" s="52"/>
      <c r="BB556" s="52"/>
      <c r="BC556" s="52"/>
      <c r="BD556" s="52"/>
      <c r="BE556" s="52"/>
      <c r="BF556" s="52"/>
      <c r="BG556" s="52"/>
      <c r="BH556" s="52"/>
      <c r="BI556" s="52"/>
      <c r="BJ556" s="52"/>
      <c r="BK556" s="52"/>
      <c r="BL556" s="52"/>
    </row>
    <row r="557" spans="1:64">
      <c r="A557" s="53"/>
      <c r="B557" s="241"/>
      <c r="C557" s="241"/>
      <c r="D557" s="157"/>
      <c r="E557" s="152"/>
      <c r="F557" s="52"/>
      <c r="G557" s="52"/>
      <c r="H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  <c r="AY557" s="52"/>
      <c r="AZ557" s="52"/>
      <c r="BA557" s="52"/>
      <c r="BB557" s="52"/>
      <c r="BC557" s="52"/>
      <c r="BD557" s="52"/>
      <c r="BE557" s="52"/>
      <c r="BF557" s="52"/>
      <c r="BG557" s="52"/>
      <c r="BH557" s="52"/>
      <c r="BI557" s="52"/>
      <c r="BJ557" s="52"/>
      <c r="BK557" s="52"/>
      <c r="BL557" s="52"/>
    </row>
    <row r="558" spans="1:64">
      <c r="A558" s="53"/>
      <c r="B558" s="241"/>
      <c r="C558" s="241"/>
      <c r="D558" s="157"/>
      <c r="E558" s="152"/>
      <c r="F558" s="52"/>
      <c r="G558" s="52"/>
      <c r="H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  <c r="AY558" s="52"/>
      <c r="AZ558" s="52"/>
      <c r="BA558" s="52"/>
      <c r="BB558" s="52"/>
      <c r="BC558" s="52"/>
      <c r="BD558" s="52"/>
      <c r="BE558" s="52"/>
      <c r="BF558" s="52"/>
      <c r="BG558" s="52"/>
      <c r="BH558" s="52"/>
      <c r="BI558" s="52"/>
      <c r="BJ558" s="52"/>
      <c r="BK558" s="52"/>
      <c r="BL558" s="52"/>
    </row>
    <row r="559" spans="1:64">
      <c r="A559" s="53"/>
      <c r="B559" s="241"/>
      <c r="C559" s="241"/>
      <c r="D559" s="157"/>
      <c r="E559" s="152"/>
      <c r="F559" s="52"/>
      <c r="G559" s="52"/>
      <c r="H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  <c r="BH559" s="52"/>
      <c r="BI559" s="52"/>
      <c r="BJ559" s="52"/>
      <c r="BK559" s="52"/>
      <c r="BL559" s="52"/>
    </row>
    <row r="560" spans="1:64">
      <c r="A560" s="53"/>
      <c r="B560" s="241"/>
      <c r="C560" s="241"/>
      <c r="D560" s="157"/>
      <c r="E560" s="152"/>
      <c r="F560" s="52"/>
      <c r="G560" s="52"/>
      <c r="H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  <c r="BH560" s="52"/>
      <c r="BI560" s="52"/>
      <c r="BJ560" s="52"/>
      <c r="BK560" s="52"/>
      <c r="BL560" s="52"/>
    </row>
    <row r="561" spans="1:64">
      <c r="A561" s="53"/>
      <c r="B561" s="241"/>
      <c r="C561" s="241"/>
      <c r="D561" s="157"/>
      <c r="E561" s="152"/>
      <c r="F561" s="52"/>
      <c r="G561" s="52"/>
      <c r="H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52"/>
      <c r="BK561" s="52"/>
      <c r="BL561" s="52"/>
    </row>
    <row r="562" spans="1:64">
      <c r="A562" s="53"/>
      <c r="B562" s="241"/>
      <c r="C562" s="241"/>
      <c r="D562" s="157"/>
      <c r="E562" s="152"/>
      <c r="F562" s="52"/>
      <c r="G562" s="52"/>
      <c r="H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  <c r="BK562" s="52"/>
      <c r="BL562" s="52"/>
    </row>
    <row r="563" spans="1:64">
      <c r="A563" s="53"/>
      <c r="B563" s="241"/>
      <c r="C563" s="241"/>
      <c r="D563" s="157"/>
      <c r="E563" s="152"/>
      <c r="F563" s="52"/>
      <c r="G563" s="52"/>
      <c r="H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  <c r="BH563" s="52"/>
      <c r="BI563" s="52"/>
      <c r="BJ563" s="52"/>
      <c r="BK563" s="52"/>
      <c r="BL563" s="52"/>
    </row>
    <row r="564" spans="1:64">
      <c r="A564" s="53"/>
      <c r="B564" s="241"/>
      <c r="C564" s="241"/>
      <c r="D564" s="157"/>
      <c r="E564" s="152"/>
      <c r="F564" s="52"/>
      <c r="G564" s="52"/>
      <c r="H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  <c r="BH564" s="52"/>
      <c r="BI564" s="52"/>
      <c r="BJ564" s="52"/>
      <c r="BK564" s="52"/>
      <c r="BL564" s="52"/>
    </row>
    <row r="565" spans="1:64">
      <c r="A565" s="53"/>
      <c r="B565" s="241"/>
      <c r="C565" s="241"/>
      <c r="D565" s="157"/>
      <c r="E565" s="152"/>
      <c r="F565" s="52"/>
      <c r="G565" s="52"/>
      <c r="H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  <c r="BH565" s="52"/>
      <c r="BI565" s="52"/>
      <c r="BJ565" s="52"/>
      <c r="BK565" s="52"/>
      <c r="BL565" s="52"/>
    </row>
    <row r="566" spans="1:64">
      <c r="A566" s="53"/>
      <c r="B566" s="241"/>
      <c r="C566" s="241"/>
      <c r="D566" s="157"/>
      <c r="E566" s="152"/>
      <c r="F566" s="52"/>
      <c r="G566" s="52"/>
      <c r="H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52"/>
      <c r="BC566" s="52"/>
      <c r="BD566" s="52"/>
      <c r="BE566" s="52"/>
      <c r="BF566" s="52"/>
      <c r="BG566" s="52"/>
      <c r="BH566" s="52"/>
      <c r="BI566" s="52"/>
      <c r="BJ566" s="52"/>
      <c r="BK566" s="52"/>
      <c r="BL566" s="52"/>
    </row>
    <row r="567" spans="1:64">
      <c r="A567" s="53"/>
      <c r="B567" s="241"/>
      <c r="C567" s="241"/>
      <c r="D567" s="157"/>
      <c r="E567" s="152"/>
      <c r="F567" s="52"/>
      <c r="G567" s="52"/>
      <c r="H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  <c r="AY567" s="52"/>
      <c r="AZ567" s="52"/>
      <c r="BA567" s="52"/>
      <c r="BB567" s="52"/>
      <c r="BC567" s="52"/>
      <c r="BD567" s="52"/>
      <c r="BE567" s="52"/>
      <c r="BF567" s="52"/>
      <c r="BG567" s="52"/>
      <c r="BH567" s="52"/>
      <c r="BI567" s="52"/>
      <c r="BJ567" s="52"/>
      <c r="BK567" s="52"/>
      <c r="BL567" s="52"/>
    </row>
    <row r="568" spans="1:64">
      <c r="A568" s="53"/>
      <c r="B568" s="241"/>
      <c r="C568" s="241"/>
      <c r="D568" s="157"/>
      <c r="E568" s="152"/>
      <c r="F568" s="52"/>
      <c r="G568" s="52"/>
      <c r="H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  <c r="AY568" s="52"/>
      <c r="AZ568" s="52"/>
      <c r="BA568" s="52"/>
      <c r="BB568" s="52"/>
      <c r="BC568" s="52"/>
      <c r="BD568" s="52"/>
      <c r="BE568" s="52"/>
      <c r="BF568" s="52"/>
      <c r="BG568" s="52"/>
      <c r="BH568" s="52"/>
      <c r="BI568" s="52"/>
      <c r="BJ568" s="52"/>
      <c r="BK568" s="52"/>
      <c r="BL568" s="52"/>
    </row>
    <row r="569" spans="1:64">
      <c r="A569" s="53"/>
      <c r="B569" s="241"/>
      <c r="C569" s="241"/>
      <c r="D569" s="157"/>
      <c r="E569" s="152"/>
      <c r="F569" s="52"/>
      <c r="G569" s="52"/>
      <c r="H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  <c r="AY569" s="52"/>
      <c r="AZ569" s="52"/>
      <c r="BA569" s="52"/>
      <c r="BB569" s="52"/>
      <c r="BC569" s="52"/>
      <c r="BD569" s="52"/>
      <c r="BE569" s="52"/>
      <c r="BF569" s="52"/>
      <c r="BG569" s="52"/>
      <c r="BH569" s="52"/>
      <c r="BI569" s="52"/>
      <c r="BJ569" s="52"/>
      <c r="BK569" s="52"/>
      <c r="BL569" s="52"/>
    </row>
    <row r="570" spans="1:64">
      <c r="A570" s="53"/>
      <c r="B570" s="241"/>
      <c r="C570" s="241"/>
      <c r="D570" s="157"/>
      <c r="E570" s="152"/>
      <c r="F570" s="52"/>
      <c r="G570" s="52"/>
      <c r="H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  <c r="AY570" s="52"/>
      <c r="AZ570" s="52"/>
      <c r="BA570" s="52"/>
      <c r="BB570" s="52"/>
      <c r="BC570" s="52"/>
      <c r="BD570" s="52"/>
      <c r="BE570" s="52"/>
      <c r="BF570" s="52"/>
      <c r="BG570" s="52"/>
      <c r="BH570" s="52"/>
      <c r="BI570" s="52"/>
      <c r="BJ570" s="52"/>
      <c r="BK570" s="52"/>
      <c r="BL570" s="52"/>
    </row>
    <row r="571" spans="1:64">
      <c r="A571" s="53"/>
      <c r="B571" s="241"/>
      <c r="C571" s="241"/>
      <c r="D571" s="157"/>
      <c r="E571" s="152"/>
      <c r="F571" s="52"/>
      <c r="G571" s="52"/>
      <c r="H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  <c r="AY571" s="52"/>
      <c r="AZ571" s="52"/>
      <c r="BA571" s="52"/>
      <c r="BB571" s="52"/>
      <c r="BC571" s="52"/>
      <c r="BD571" s="52"/>
      <c r="BE571" s="52"/>
      <c r="BF571" s="52"/>
      <c r="BG571" s="52"/>
      <c r="BH571" s="52"/>
      <c r="BI571" s="52"/>
      <c r="BJ571" s="52"/>
      <c r="BK571" s="52"/>
      <c r="BL571" s="52"/>
    </row>
    <row r="572" spans="1:64">
      <c r="A572" s="53"/>
      <c r="B572" s="241"/>
      <c r="C572" s="241"/>
      <c r="D572" s="157"/>
      <c r="E572" s="152"/>
      <c r="F572" s="52"/>
      <c r="G572" s="52"/>
      <c r="H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  <c r="AY572" s="52"/>
      <c r="AZ572" s="52"/>
      <c r="BA572" s="52"/>
      <c r="BB572" s="52"/>
      <c r="BC572" s="52"/>
      <c r="BD572" s="52"/>
      <c r="BE572" s="52"/>
      <c r="BF572" s="52"/>
      <c r="BG572" s="52"/>
      <c r="BH572" s="52"/>
      <c r="BI572" s="52"/>
      <c r="BJ572" s="52"/>
      <c r="BK572" s="52"/>
      <c r="BL572" s="52"/>
    </row>
    <row r="573" spans="1:64">
      <c r="A573" s="53"/>
      <c r="B573" s="241"/>
      <c r="C573" s="241"/>
      <c r="D573" s="157"/>
      <c r="E573" s="152"/>
      <c r="F573" s="52"/>
      <c r="G573" s="52"/>
      <c r="H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  <c r="AY573" s="52"/>
      <c r="AZ573" s="52"/>
      <c r="BA573" s="52"/>
      <c r="BB573" s="52"/>
      <c r="BC573" s="52"/>
      <c r="BD573" s="52"/>
      <c r="BE573" s="52"/>
      <c r="BF573" s="52"/>
      <c r="BG573" s="52"/>
      <c r="BH573" s="52"/>
      <c r="BI573" s="52"/>
      <c r="BJ573" s="52"/>
      <c r="BK573" s="52"/>
      <c r="BL573" s="52"/>
    </row>
    <row r="574" spans="1:64">
      <c r="A574" s="53"/>
      <c r="B574" s="241"/>
      <c r="C574" s="241"/>
      <c r="D574" s="157"/>
      <c r="E574" s="152"/>
      <c r="F574" s="52"/>
      <c r="G574" s="52"/>
      <c r="H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  <c r="AY574" s="52"/>
      <c r="AZ574" s="52"/>
      <c r="BA574" s="52"/>
      <c r="BB574" s="52"/>
      <c r="BC574" s="52"/>
      <c r="BD574" s="52"/>
      <c r="BE574" s="52"/>
      <c r="BF574" s="52"/>
      <c r="BG574" s="52"/>
      <c r="BH574" s="52"/>
      <c r="BI574" s="52"/>
      <c r="BJ574" s="52"/>
      <c r="BK574" s="52"/>
      <c r="BL574" s="52"/>
    </row>
    <row r="575" spans="1:64">
      <c r="A575" s="53"/>
      <c r="B575" s="241"/>
      <c r="C575" s="241"/>
      <c r="D575" s="157"/>
      <c r="E575" s="152"/>
      <c r="F575" s="52"/>
      <c r="G575" s="52"/>
      <c r="H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  <c r="AY575" s="52"/>
      <c r="AZ575" s="52"/>
      <c r="BA575" s="52"/>
      <c r="BB575" s="52"/>
      <c r="BC575" s="52"/>
      <c r="BD575" s="52"/>
      <c r="BE575" s="52"/>
      <c r="BF575" s="52"/>
      <c r="BG575" s="52"/>
      <c r="BH575" s="52"/>
      <c r="BI575" s="52"/>
      <c r="BJ575" s="52"/>
      <c r="BK575" s="52"/>
      <c r="BL575" s="52"/>
    </row>
    <row r="576" spans="1:64">
      <c r="A576" s="53"/>
      <c r="B576" s="241"/>
      <c r="C576" s="241"/>
      <c r="D576" s="157"/>
      <c r="E576" s="152"/>
      <c r="F576" s="52"/>
      <c r="G576" s="52"/>
      <c r="H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52"/>
      <c r="BC576" s="52"/>
      <c r="BD576" s="52"/>
      <c r="BE576" s="52"/>
      <c r="BF576" s="52"/>
      <c r="BG576" s="52"/>
      <c r="BH576" s="52"/>
      <c r="BI576" s="52"/>
      <c r="BJ576" s="52"/>
      <c r="BK576" s="52"/>
      <c r="BL576" s="52"/>
    </row>
    <row r="577" spans="1:64">
      <c r="A577" s="53"/>
      <c r="B577" s="241"/>
      <c r="C577" s="241"/>
      <c r="D577" s="157"/>
      <c r="E577" s="152"/>
      <c r="F577" s="52"/>
      <c r="G577" s="52"/>
      <c r="H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52"/>
      <c r="BC577" s="52"/>
      <c r="BD577" s="52"/>
      <c r="BE577" s="52"/>
      <c r="BF577" s="52"/>
      <c r="BG577" s="52"/>
      <c r="BH577" s="52"/>
      <c r="BI577" s="52"/>
      <c r="BJ577" s="52"/>
      <c r="BK577" s="52"/>
      <c r="BL577" s="52"/>
    </row>
    <row r="578" spans="1:64">
      <c r="A578" s="53"/>
      <c r="B578" s="241"/>
      <c r="C578" s="241"/>
      <c r="D578" s="157"/>
      <c r="E578" s="152"/>
      <c r="F578" s="52"/>
      <c r="G578" s="52"/>
      <c r="H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52"/>
      <c r="BC578" s="52"/>
      <c r="BD578" s="52"/>
      <c r="BE578" s="52"/>
      <c r="BF578" s="52"/>
      <c r="BG578" s="52"/>
      <c r="BH578" s="52"/>
      <c r="BI578" s="52"/>
      <c r="BJ578" s="52"/>
      <c r="BK578" s="52"/>
      <c r="BL578" s="52"/>
    </row>
    <row r="579" spans="1:64">
      <c r="A579" s="53"/>
      <c r="B579" s="241"/>
      <c r="C579" s="241"/>
      <c r="D579" s="157"/>
      <c r="E579" s="152"/>
      <c r="F579" s="52"/>
      <c r="G579" s="52"/>
      <c r="H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52"/>
      <c r="BC579" s="52"/>
      <c r="BD579" s="52"/>
      <c r="BE579" s="52"/>
      <c r="BF579" s="52"/>
      <c r="BG579" s="52"/>
      <c r="BH579" s="52"/>
      <c r="BI579" s="52"/>
      <c r="BJ579" s="52"/>
      <c r="BK579" s="52"/>
      <c r="BL579" s="52"/>
    </row>
    <row r="580" spans="1:64">
      <c r="A580" s="53"/>
      <c r="B580" s="241"/>
      <c r="C580" s="241"/>
      <c r="D580" s="157"/>
      <c r="E580" s="152"/>
      <c r="F580" s="52"/>
      <c r="G580" s="52"/>
      <c r="H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52"/>
      <c r="BC580" s="52"/>
      <c r="BD580" s="52"/>
      <c r="BE580" s="52"/>
      <c r="BF580" s="52"/>
      <c r="BG580" s="52"/>
      <c r="BH580" s="52"/>
      <c r="BI580" s="52"/>
      <c r="BJ580" s="52"/>
      <c r="BK580" s="52"/>
      <c r="BL580" s="52"/>
    </row>
    <row r="581" spans="1:64">
      <c r="A581" s="53"/>
      <c r="B581" s="241"/>
      <c r="C581" s="241"/>
      <c r="D581" s="157"/>
      <c r="E581" s="152"/>
      <c r="F581" s="52"/>
      <c r="G581" s="52"/>
      <c r="H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  <c r="AY581" s="52"/>
      <c r="AZ581" s="52"/>
      <c r="BA581" s="52"/>
      <c r="BB581" s="52"/>
      <c r="BC581" s="52"/>
      <c r="BD581" s="52"/>
      <c r="BE581" s="52"/>
      <c r="BF581" s="52"/>
      <c r="BG581" s="52"/>
      <c r="BH581" s="52"/>
      <c r="BI581" s="52"/>
      <c r="BJ581" s="52"/>
      <c r="BK581" s="52"/>
      <c r="BL581" s="52"/>
    </row>
    <row r="582" spans="1:64">
      <c r="A582" s="53"/>
      <c r="B582" s="241"/>
      <c r="C582" s="241"/>
      <c r="D582" s="157"/>
      <c r="E582" s="152"/>
      <c r="F582" s="52"/>
      <c r="G582" s="52"/>
      <c r="H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  <c r="AY582" s="52"/>
      <c r="AZ582" s="52"/>
      <c r="BA582" s="52"/>
      <c r="BB582" s="52"/>
      <c r="BC582" s="52"/>
      <c r="BD582" s="52"/>
      <c r="BE582" s="52"/>
      <c r="BF582" s="52"/>
      <c r="BG582" s="52"/>
      <c r="BH582" s="52"/>
      <c r="BI582" s="52"/>
      <c r="BJ582" s="52"/>
      <c r="BK582" s="52"/>
      <c r="BL582" s="52"/>
    </row>
    <row r="583" spans="1:64">
      <c r="A583" s="53"/>
      <c r="B583" s="241"/>
      <c r="C583" s="241"/>
      <c r="D583" s="157"/>
      <c r="E583" s="152"/>
      <c r="F583" s="52"/>
      <c r="G583" s="52"/>
      <c r="H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  <c r="BB583" s="52"/>
      <c r="BC583" s="52"/>
      <c r="BD583" s="52"/>
      <c r="BE583" s="52"/>
      <c r="BF583" s="52"/>
      <c r="BG583" s="52"/>
      <c r="BH583" s="52"/>
      <c r="BI583" s="52"/>
      <c r="BJ583" s="52"/>
      <c r="BK583" s="52"/>
      <c r="BL583" s="52"/>
    </row>
    <row r="584" spans="1:64">
      <c r="A584" s="53"/>
      <c r="B584" s="241"/>
      <c r="C584" s="241"/>
      <c r="D584" s="157"/>
      <c r="E584" s="152"/>
      <c r="F584" s="52"/>
      <c r="G584" s="52"/>
      <c r="H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  <c r="AY584" s="52"/>
      <c r="AZ584" s="52"/>
      <c r="BA584" s="52"/>
      <c r="BB584" s="52"/>
      <c r="BC584" s="52"/>
      <c r="BD584" s="52"/>
      <c r="BE584" s="52"/>
      <c r="BF584" s="52"/>
      <c r="BG584" s="52"/>
      <c r="BH584" s="52"/>
      <c r="BI584" s="52"/>
      <c r="BJ584" s="52"/>
      <c r="BK584" s="52"/>
      <c r="BL584" s="52"/>
    </row>
    <row r="585" spans="1:64">
      <c r="A585" s="53"/>
      <c r="B585" s="241"/>
      <c r="C585" s="241"/>
      <c r="D585" s="157"/>
      <c r="E585" s="152"/>
      <c r="F585" s="52"/>
      <c r="G585" s="52"/>
      <c r="H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  <c r="BB585" s="52"/>
      <c r="BC585" s="52"/>
      <c r="BD585" s="52"/>
      <c r="BE585" s="52"/>
      <c r="BF585" s="52"/>
      <c r="BG585" s="52"/>
      <c r="BH585" s="52"/>
      <c r="BI585" s="52"/>
      <c r="BJ585" s="52"/>
      <c r="BK585" s="52"/>
      <c r="BL585" s="52"/>
    </row>
    <row r="586" spans="1:64">
      <c r="A586" s="53"/>
      <c r="B586" s="241"/>
      <c r="C586" s="241"/>
      <c r="D586" s="157"/>
      <c r="E586" s="152"/>
      <c r="F586" s="52"/>
      <c r="G586" s="52"/>
      <c r="H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  <c r="BB586" s="52"/>
      <c r="BC586" s="52"/>
      <c r="BD586" s="52"/>
      <c r="BE586" s="52"/>
      <c r="BF586" s="52"/>
      <c r="BG586" s="52"/>
      <c r="BH586" s="52"/>
      <c r="BI586" s="52"/>
      <c r="BJ586" s="52"/>
      <c r="BK586" s="52"/>
      <c r="BL586" s="52"/>
    </row>
    <row r="587" spans="1:64">
      <c r="A587" s="53"/>
      <c r="B587" s="241"/>
      <c r="C587" s="241"/>
      <c r="D587" s="157"/>
      <c r="E587" s="152"/>
      <c r="F587" s="52"/>
      <c r="G587" s="52"/>
      <c r="H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  <c r="AY587" s="52"/>
      <c r="AZ587" s="52"/>
      <c r="BA587" s="52"/>
      <c r="BB587" s="52"/>
      <c r="BC587" s="52"/>
      <c r="BD587" s="52"/>
      <c r="BE587" s="52"/>
      <c r="BF587" s="52"/>
      <c r="BG587" s="52"/>
      <c r="BH587" s="52"/>
      <c r="BI587" s="52"/>
      <c r="BJ587" s="52"/>
      <c r="BK587" s="52"/>
      <c r="BL587" s="52"/>
    </row>
    <row r="588" spans="1:64">
      <c r="A588" s="53"/>
      <c r="B588" s="241"/>
      <c r="C588" s="241"/>
      <c r="D588" s="157"/>
      <c r="E588" s="152"/>
      <c r="F588" s="52"/>
      <c r="G588" s="52"/>
      <c r="H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  <c r="BB588" s="52"/>
      <c r="BC588" s="52"/>
      <c r="BD588" s="52"/>
      <c r="BE588" s="52"/>
      <c r="BF588" s="52"/>
      <c r="BG588" s="52"/>
      <c r="BH588" s="52"/>
      <c r="BI588" s="52"/>
      <c r="BJ588" s="52"/>
      <c r="BK588" s="52"/>
      <c r="BL588" s="52"/>
    </row>
    <row r="589" spans="1:64">
      <c r="A589" s="53"/>
      <c r="B589" s="241"/>
      <c r="C589" s="241"/>
      <c r="D589" s="157"/>
      <c r="E589" s="152"/>
      <c r="F589" s="52"/>
      <c r="G589" s="52"/>
      <c r="H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  <c r="AY589" s="52"/>
      <c r="AZ589" s="52"/>
      <c r="BA589" s="52"/>
      <c r="BB589" s="52"/>
      <c r="BC589" s="52"/>
      <c r="BD589" s="52"/>
      <c r="BE589" s="52"/>
      <c r="BF589" s="52"/>
      <c r="BG589" s="52"/>
      <c r="BH589" s="52"/>
      <c r="BI589" s="52"/>
      <c r="BJ589" s="52"/>
      <c r="BK589" s="52"/>
      <c r="BL589" s="52"/>
    </row>
    <row r="590" spans="1:64">
      <c r="A590" s="53"/>
      <c r="B590" s="241"/>
      <c r="C590" s="241"/>
      <c r="D590" s="157"/>
      <c r="E590" s="152"/>
      <c r="F590" s="52"/>
      <c r="G590" s="52"/>
      <c r="H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  <c r="BB590" s="52"/>
      <c r="BC590" s="52"/>
      <c r="BD590" s="52"/>
      <c r="BE590" s="52"/>
      <c r="BF590" s="52"/>
      <c r="BG590" s="52"/>
      <c r="BH590" s="52"/>
      <c r="BI590" s="52"/>
      <c r="BJ590" s="52"/>
      <c r="BK590" s="52"/>
      <c r="BL590" s="52"/>
    </row>
    <row r="591" spans="1:64">
      <c r="A591" s="53"/>
      <c r="B591" s="241"/>
      <c r="C591" s="241"/>
      <c r="D591" s="157"/>
      <c r="E591" s="152"/>
      <c r="F591" s="52"/>
      <c r="G591" s="52"/>
      <c r="H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  <c r="BB591" s="52"/>
      <c r="BC591" s="52"/>
      <c r="BD591" s="52"/>
      <c r="BE591" s="52"/>
      <c r="BF591" s="52"/>
      <c r="BG591" s="52"/>
      <c r="BH591" s="52"/>
      <c r="BI591" s="52"/>
      <c r="BJ591" s="52"/>
      <c r="BK591" s="52"/>
      <c r="BL591" s="52"/>
    </row>
    <row r="592" spans="1:64">
      <c r="A592" s="53"/>
      <c r="B592" s="241"/>
      <c r="C592" s="241"/>
      <c r="D592" s="157"/>
      <c r="E592" s="152"/>
      <c r="F592" s="52"/>
      <c r="G592" s="52"/>
      <c r="H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  <c r="BB592" s="52"/>
      <c r="BC592" s="52"/>
      <c r="BD592" s="52"/>
      <c r="BE592" s="52"/>
      <c r="BF592" s="52"/>
      <c r="BG592" s="52"/>
      <c r="BH592" s="52"/>
      <c r="BI592" s="52"/>
      <c r="BJ592" s="52"/>
      <c r="BK592" s="52"/>
      <c r="BL592" s="52"/>
    </row>
    <row r="593" spans="1:64">
      <c r="A593" s="53"/>
      <c r="B593" s="241"/>
      <c r="C593" s="241"/>
      <c r="D593" s="157"/>
      <c r="E593" s="152"/>
      <c r="F593" s="52"/>
      <c r="G593" s="52"/>
      <c r="H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  <c r="BB593" s="52"/>
      <c r="BC593" s="52"/>
      <c r="BD593" s="52"/>
      <c r="BE593" s="52"/>
      <c r="BF593" s="52"/>
      <c r="BG593" s="52"/>
      <c r="BH593" s="52"/>
      <c r="BI593" s="52"/>
      <c r="BJ593" s="52"/>
      <c r="BK593" s="52"/>
      <c r="BL593" s="52"/>
    </row>
    <row r="594" spans="1:64">
      <c r="A594" s="53"/>
      <c r="B594" s="241"/>
      <c r="C594" s="241"/>
      <c r="D594" s="157"/>
      <c r="E594" s="152"/>
      <c r="F594" s="52"/>
      <c r="G594" s="52"/>
      <c r="H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  <c r="BB594" s="52"/>
      <c r="BC594" s="52"/>
      <c r="BD594" s="52"/>
      <c r="BE594" s="52"/>
      <c r="BF594" s="52"/>
      <c r="BG594" s="52"/>
      <c r="BH594" s="52"/>
      <c r="BI594" s="52"/>
      <c r="BJ594" s="52"/>
      <c r="BK594" s="52"/>
      <c r="BL594" s="52"/>
    </row>
    <row r="595" spans="1:64">
      <c r="A595" s="53"/>
      <c r="B595" s="241"/>
      <c r="C595" s="241"/>
      <c r="D595" s="157"/>
      <c r="E595" s="152"/>
      <c r="F595" s="52"/>
      <c r="G595" s="52"/>
      <c r="H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  <c r="AY595" s="52"/>
      <c r="AZ595" s="52"/>
      <c r="BA595" s="52"/>
      <c r="BB595" s="52"/>
      <c r="BC595" s="52"/>
      <c r="BD595" s="52"/>
      <c r="BE595" s="52"/>
      <c r="BF595" s="52"/>
      <c r="BG595" s="52"/>
      <c r="BH595" s="52"/>
      <c r="BI595" s="52"/>
      <c r="BJ595" s="52"/>
      <c r="BK595" s="52"/>
      <c r="BL595" s="52"/>
    </row>
    <row r="596" spans="1:64">
      <c r="A596" s="53"/>
      <c r="B596" s="241"/>
      <c r="C596" s="241"/>
      <c r="D596" s="157"/>
      <c r="E596" s="152"/>
      <c r="F596" s="52"/>
      <c r="G596" s="52"/>
      <c r="H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  <c r="AY596" s="52"/>
      <c r="AZ596" s="52"/>
      <c r="BA596" s="52"/>
      <c r="BB596" s="52"/>
      <c r="BC596" s="52"/>
      <c r="BD596" s="52"/>
      <c r="BE596" s="52"/>
      <c r="BF596" s="52"/>
      <c r="BG596" s="52"/>
      <c r="BH596" s="52"/>
      <c r="BI596" s="52"/>
      <c r="BJ596" s="52"/>
      <c r="BK596" s="52"/>
      <c r="BL596" s="52"/>
    </row>
    <row r="597" spans="1:64">
      <c r="A597" s="53"/>
      <c r="B597" s="241"/>
      <c r="C597" s="241"/>
      <c r="D597" s="157"/>
      <c r="E597" s="152"/>
      <c r="F597" s="52"/>
      <c r="G597" s="52"/>
      <c r="H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  <c r="AY597" s="52"/>
      <c r="AZ597" s="52"/>
      <c r="BA597" s="52"/>
      <c r="BB597" s="52"/>
      <c r="BC597" s="52"/>
      <c r="BD597" s="52"/>
      <c r="BE597" s="52"/>
      <c r="BF597" s="52"/>
      <c r="BG597" s="52"/>
      <c r="BH597" s="52"/>
      <c r="BI597" s="52"/>
      <c r="BJ597" s="52"/>
      <c r="BK597" s="52"/>
      <c r="BL597" s="52"/>
    </row>
    <row r="598" spans="1:64">
      <c r="A598" s="53"/>
      <c r="B598" s="241"/>
      <c r="C598" s="241"/>
      <c r="D598" s="157"/>
      <c r="E598" s="152"/>
      <c r="F598" s="52"/>
      <c r="G598" s="52"/>
      <c r="H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  <c r="AY598" s="52"/>
      <c r="AZ598" s="52"/>
      <c r="BA598" s="52"/>
      <c r="BB598" s="52"/>
      <c r="BC598" s="52"/>
      <c r="BD598" s="52"/>
      <c r="BE598" s="52"/>
      <c r="BF598" s="52"/>
      <c r="BG598" s="52"/>
      <c r="BH598" s="52"/>
      <c r="BI598" s="52"/>
      <c r="BJ598" s="52"/>
      <c r="BK598" s="52"/>
      <c r="BL598" s="52"/>
    </row>
    <row r="599" spans="1:64">
      <c r="A599" s="53"/>
      <c r="B599" s="241"/>
      <c r="C599" s="241"/>
      <c r="D599" s="157"/>
      <c r="E599" s="152"/>
      <c r="F599" s="52"/>
      <c r="G599" s="52"/>
      <c r="H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  <c r="AY599" s="52"/>
      <c r="AZ599" s="52"/>
      <c r="BA599" s="52"/>
      <c r="BB599" s="52"/>
      <c r="BC599" s="52"/>
      <c r="BD599" s="52"/>
      <c r="BE599" s="52"/>
      <c r="BF599" s="52"/>
      <c r="BG599" s="52"/>
      <c r="BH599" s="52"/>
      <c r="BI599" s="52"/>
      <c r="BJ599" s="52"/>
      <c r="BK599" s="52"/>
      <c r="BL599" s="52"/>
    </row>
    <row r="600" spans="1:64">
      <c r="A600" s="53"/>
      <c r="B600" s="241"/>
      <c r="C600" s="241"/>
      <c r="D600" s="157"/>
      <c r="E600" s="152"/>
      <c r="F600" s="52"/>
      <c r="G600" s="52"/>
      <c r="H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  <c r="AY600" s="52"/>
      <c r="AZ600" s="52"/>
      <c r="BA600" s="52"/>
      <c r="BB600" s="52"/>
      <c r="BC600" s="52"/>
      <c r="BD600" s="52"/>
      <c r="BE600" s="52"/>
      <c r="BF600" s="52"/>
      <c r="BG600" s="52"/>
      <c r="BH600" s="52"/>
      <c r="BI600" s="52"/>
      <c r="BJ600" s="52"/>
      <c r="BK600" s="52"/>
      <c r="BL600" s="52"/>
    </row>
    <row r="601" spans="1:64">
      <c r="A601" s="53"/>
      <c r="B601" s="241"/>
      <c r="C601" s="241"/>
      <c r="D601" s="157"/>
      <c r="E601" s="152"/>
      <c r="F601" s="52"/>
      <c r="G601" s="52"/>
      <c r="H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  <c r="AY601" s="52"/>
      <c r="AZ601" s="52"/>
      <c r="BA601" s="52"/>
      <c r="BB601" s="52"/>
      <c r="BC601" s="52"/>
      <c r="BD601" s="52"/>
      <c r="BE601" s="52"/>
      <c r="BF601" s="52"/>
      <c r="BG601" s="52"/>
      <c r="BH601" s="52"/>
      <c r="BI601" s="52"/>
      <c r="BJ601" s="52"/>
      <c r="BK601" s="52"/>
      <c r="BL601" s="52"/>
    </row>
    <row r="602" spans="1:64">
      <c r="A602" s="53"/>
      <c r="B602" s="241"/>
      <c r="C602" s="241"/>
      <c r="D602" s="157"/>
      <c r="E602" s="152"/>
      <c r="F602" s="52"/>
      <c r="G602" s="52"/>
      <c r="H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  <c r="AY602" s="52"/>
      <c r="AZ602" s="52"/>
      <c r="BA602" s="52"/>
      <c r="BB602" s="52"/>
      <c r="BC602" s="52"/>
      <c r="BD602" s="52"/>
      <c r="BE602" s="52"/>
      <c r="BF602" s="52"/>
      <c r="BG602" s="52"/>
      <c r="BH602" s="52"/>
      <c r="BI602" s="52"/>
      <c r="BJ602" s="52"/>
      <c r="BK602" s="52"/>
      <c r="BL602" s="52"/>
    </row>
    <row r="603" spans="1:64">
      <c r="A603" s="53"/>
      <c r="B603" s="241"/>
      <c r="C603" s="241"/>
      <c r="D603" s="157"/>
      <c r="E603" s="152"/>
      <c r="F603" s="52"/>
      <c r="G603" s="52"/>
      <c r="H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  <c r="AY603" s="52"/>
      <c r="AZ603" s="52"/>
      <c r="BA603" s="52"/>
      <c r="BB603" s="52"/>
      <c r="BC603" s="52"/>
      <c r="BD603" s="52"/>
      <c r="BE603" s="52"/>
      <c r="BF603" s="52"/>
      <c r="BG603" s="52"/>
      <c r="BH603" s="52"/>
      <c r="BI603" s="52"/>
      <c r="BJ603" s="52"/>
      <c r="BK603" s="52"/>
      <c r="BL603" s="52"/>
    </row>
    <row r="604" spans="1:64">
      <c r="A604" s="53"/>
      <c r="B604" s="241"/>
      <c r="C604" s="241"/>
      <c r="D604" s="157"/>
      <c r="E604" s="152"/>
      <c r="F604" s="52"/>
      <c r="G604" s="52"/>
      <c r="H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  <c r="AY604" s="52"/>
      <c r="AZ604" s="52"/>
      <c r="BA604" s="52"/>
      <c r="BB604" s="52"/>
      <c r="BC604" s="52"/>
      <c r="BD604" s="52"/>
      <c r="BE604" s="52"/>
      <c r="BF604" s="52"/>
      <c r="BG604" s="52"/>
      <c r="BH604" s="52"/>
      <c r="BI604" s="52"/>
      <c r="BJ604" s="52"/>
      <c r="BK604" s="52"/>
      <c r="BL604" s="52"/>
    </row>
    <row r="605" spans="1:64">
      <c r="A605" s="53"/>
      <c r="B605" s="241"/>
      <c r="C605" s="241"/>
      <c r="D605" s="157"/>
      <c r="E605" s="152"/>
      <c r="F605" s="52"/>
      <c r="G605" s="52"/>
      <c r="H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  <c r="AY605" s="52"/>
      <c r="AZ605" s="52"/>
      <c r="BA605" s="52"/>
      <c r="BB605" s="52"/>
      <c r="BC605" s="52"/>
      <c r="BD605" s="52"/>
      <c r="BE605" s="52"/>
      <c r="BF605" s="52"/>
      <c r="BG605" s="52"/>
      <c r="BH605" s="52"/>
      <c r="BI605" s="52"/>
      <c r="BJ605" s="52"/>
      <c r="BK605" s="52"/>
      <c r="BL605" s="52"/>
    </row>
    <row r="606" spans="1:64">
      <c r="A606" s="53"/>
      <c r="B606" s="241"/>
      <c r="C606" s="241"/>
      <c r="D606" s="157"/>
      <c r="E606" s="152"/>
      <c r="F606" s="52"/>
      <c r="G606" s="52"/>
      <c r="H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  <c r="AY606" s="52"/>
      <c r="AZ606" s="52"/>
      <c r="BA606" s="52"/>
      <c r="BB606" s="52"/>
      <c r="BC606" s="52"/>
      <c r="BD606" s="52"/>
      <c r="BE606" s="52"/>
      <c r="BF606" s="52"/>
      <c r="BG606" s="52"/>
      <c r="BH606" s="52"/>
      <c r="BI606" s="52"/>
      <c r="BJ606" s="52"/>
      <c r="BK606" s="52"/>
      <c r="BL606" s="52"/>
    </row>
    <row r="607" spans="1:64">
      <c r="A607" s="53"/>
      <c r="B607" s="241"/>
      <c r="C607" s="241"/>
      <c r="D607" s="157"/>
      <c r="E607" s="152"/>
      <c r="F607" s="52"/>
      <c r="G607" s="52"/>
      <c r="H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  <c r="AY607" s="52"/>
      <c r="AZ607" s="52"/>
      <c r="BA607" s="52"/>
      <c r="BB607" s="52"/>
      <c r="BC607" s="52"/>
      <c r="BD607" s="52"/>
      <c r="BE607" s="52"/>
      <c r="BF607" s="52"/>
      <c r="BG607" s="52"/>
      <c r="BH607" s="52"/>
      <c r="BI607" s="52"/>
      <c r="BJ607" s="52"/>
      <c r="BK607" s="52"/>
      <c r="BL607" s="52"/>
    </row>
    <row r="608" spans="1:64">
      <c r="A608" s="53"/>
      <c r="B608" s="241"/>
      <c r="C608" s="241"/>
      <c r="D608" s="157"/>
      <c r="E608" s="152"/>
      <c r="F608" s="52"/>
      <c r="G608" s="52"/>
      <c r="H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  <c r="AY608" s="52"/>
      <c r="AZ608" s="52"/>
      <c r="BA608" s="52"/>
      <c r="BB608" s="52"/>
      <c r="BC608" s="52"/>
      <c r="BD608" s="52"/>
      <c r="BE608" s="52"/>
      <c r="BF608" s="52"/>
      <c r="BG608" s="52"/>
      <c r="BH608" s="52"/>
      <c r="BI608" s="52"/>
      <c r="BJ608" s="52"/>
      <c r="BK608" s="52"/>
      <c r="BL608" s="52"/>
    </row>
    <row r="609" spans="1:64">
      <c r="A609" s="53"/>
      <c r="B609" s="241"/>
      <c r="C609" s="241"/>
      <c r="D609" s="157"/>
      <c r="E609" s="152"/>
      <c r="F609" s="52"/>
      <c r="G609" s="52"/>
      <c r="H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  <c r="AY609" s="52"/>
      <c r="AZ609" s="52"/>
      <c r="BA609" s="52"/>
      <c r="BB609" s="52"/>
      <c r="BC609" s="52"/>
      <c r="BD609" s="52"/>
      <c r="BE609" s="52"/>
      <c r="BF609" s="52"/>
      <c r="BG609" s="52"/>
      <c r="BH609" s="52"/>
      <c r="BI609" s="52"/>
      <c r="BJ609" s="52"/>
      <c r="BK609" s="52"/>
      <c r="BL609" s="52"/>
    </row>
    <row r="610" spans="1:64">
      <c r="A610" s="53"/>
      <c r="B610" s="241"/>
      <c r="C610" s="241"/>
      <c r="D610" s="157"/>
      <c r="E610" s="152"/>
      <c r="F610" s="52"/>
      <c r="G610" s="52"/>
      <c r="H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  <c r="AY610" s="52"/>
      <c r="AZ610" s="52"/>
      <c r="BA610" s="52"/>
      <c r="BB610" s="52"/>
      <c r="BC610" s="52"/>
      <c r="BD610" s="52"/>
      <c r="BE610" s="52"/>
      <c r="BF610" s="52"/>
      <c r="BG610" s="52"/>
      <c r="BH610" s="52"/>
      <c r="BI610" s="52"/>
      <c r="BJ610" s="52"/>
      <c r="BK610" s="52"/>
      <c r="BL610" s="52"/>
    </row>
    <row r="611" spans="1:64">
      <c r="A611" s="53"/>
      <c r="B611" s="241"/>
      <c r="C611" s="241"/>
      <c r="D611" s="157"/>
      <c r="E611" s="152"/>
      <c r="F611" s="52"/>
      <c r="G611" s="52"/>
      <c r="H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  <c r="AY611" s="52"/>
      <c r="AZ611" s="52"/>
      <c r="BA611" s="52"/>
      <c r="BB611" s="52"/>
      <c r="BC611" s="52"/>
      <c r="BD611" s="52"/>
      <c r="BE611" s="52"/>
      <c r="BF611" s="52"/>
      <c r="BG611" s="52"/>
      <c r="BH611" s="52"/>
      <c r="BI611" s="52"/>
      <c r="BJ611" s="52"/>
      <c r="BK611" s="52"/>
      <c r="BL611" s="52"/>
    </row>
    <row r="612" spans="1:64">
      <c r="A612" s="53"/>
      <c r="B612" s="241"/>
      <c r="C612" s="241"/>
      <c r="D612" s="157"/>
      <c r="E612" s="152"/>
      <c r="F612" s="52"/>
      <c r="G612" s="52"/>
      <c r="H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  <c r="AY612" s="52"/>
      <c r="AZ612" s="52"/>
      <c r="BA612" s="52"/>
      <c r="BB612" s="52"/>
      <c r="BC612" s="52"/>
      <c r="BD612" s="52"/>
      <c r="BE612" s="52"/>
      <c r="BF612" s="52"/>
      <c r="BG612" s="52"/>
      <c r="BH612" s="52"/>
      <c r="BI612" s="52"/>
      <c r="BJ612" s="52"/>
      <c r="BK612" s="52"/>
      <c r="BL612" s="52"/>
    </row>
    <row r="613" spans="1:64">
      <c r="A613" s="53"/>
      <c r="B613" s="241"/>
      <c r="C613" s="241"/>
      <c r="D613" s="157"/>
      <c r="E613" s="152"/>
      <c r="F613" s="52"/>
      <c r="G613" s="52"/>
      <c r="H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  <c r="AY613" s="52"/>
      <c r="AZ613" s="52"/>
      <c r="BA613" s="52"/>
      <c r="BB613" s="52"/>
      <c r="BC613" s="52"/>
      <c r="BD613" s="52"/>
      <c r="BE613" s="52"/>
      <c r="BF613" s="52"/>
      <c r="BG613" s="52"/>
      <c r="BH613" s="52"/>
      <c r="BI613" s="52"/>
      <c r="BJ613" s="52"/>
      <c r="BK613" s="52"/>
      <c r="BL613" s="52"/>
    </row>
    <row r="614" spans="1:64">
      <c r="A614" s="53"/>
      <c r="B614" s="241"/>
      <c r="C614" s="241"/>
      <c r="D614" s="157"/>
      <c r="E614" s="152"/>
      <c r="F614" s="52"/>
      <c r="G614" s="52"/>
      <c r="H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  <c r="AY614" s="52"/>
      <c r="AZ614" s="52"/>
      <c r="BA614" s="52"/>
      <c r="BB614" s="52"/>
      <c r="BC614" s="52"/>
      <c r="BD614" s="52"/>
      <c r="BE614" s="52"/>
      <c r="BF614" s="52"/>
      <c r="BG614" s="52"/>
      <c r="BH614" s="52"/>
      <c r="BI614" s="52"/>
      <c r="BJ614" s="52"/>
      <c r="BK614" s="52"/>
      <c r="BL614" s="52"/>
    </row>
    <row r="615" spans="1:64">
      <c r="A615" s="53"/>
      <c r="B615" s="241"/>
      <c r="C615" s="241"/>
      <c r="D615" s="157"/>
      <c r="E615" s="152"/>
      <c r="F615" s="52"/>
      <c r="G615" s="52"/>
      <c r="H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  <c r="AY615" s="52"/>
      <c r="AZ615" s="52"/>
      <c r="BA615" s="52"/>
      <c r="BB615" s="52"/>
      <c r="BC615" s="52"/>
      <c r="BD615" s="52"/>
      <c r="BE615" s="52"/>
      <c r="BF615" s="52"/>
      <c r="BG615" s="52"/>
      <c r="BH615" s="52"/>
      <c r="BI615" s="52"/>
      <c r="BJ615" s="52"/>
      <c r="BK615" s="52"/>
      <c r="BL615" s="52"/>
    </row>
    <row r="616" spans="1:64">
      <c r="A616" s="53"/>
      <c r="B616" s="241"/>
      <c r="C616" s="241"/>
      <c r="D616" s="157"/>
      <c r="E616" s="152"/>
      <c r="F616" s="52"/>
      <c r="G616" s="52"/>
      <c r="H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  <c r="AY616" s="52"/>
      <c r="AZ616" s="52"/>
      <c r="BA616" s="52"/>
      <c r="BB616" s="52"/>
      <c r="BC616" s="52"/>
      <c r="BD616" s="52"/>
      <c r="BE616" s="52"/>
      <c r="BF616" s="52"/>
      <c r="BG616" s="52"/>
      <c r="BH616" s="52"/>
      <c r="BI616" s="52"/>
      <c r="BJ616" s="52"/>
      <c r="BK616" s="52"/>
      <c r="BL616" s="52"/>
    </row>
    <row r="617" spans="1:64">
      <c r="A617" s="53"/>
      <c r="B617" s="241"/>
      <c r="C617" s="241"/>
      <c r="D617" s="157"/>
      <c r="E617" s="152"/>
      <c r="F617" s="52"/>
      <c r="G617" s="52"/>
      <c r="H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  <c r="AY617" s="52"/>
      <c r="AZ617" s="52"/>
      <c r="BA617" s="52"/>
      <c r="BB617" s="52"/>
      <c r="BC617" s="52"/>
      <c r="BD617" s="52"/>
      <c r="BE617" s="52"/>
      <c r="BF617" s="52"/>
      <c r="BG617" s="52"/>
      <c r="BH617" s="52"/>
      <c r="BI617" s="52"/>
      <c r="BJ617" s="52"/>
      <c r="BK617" s="52"/>
      <c r="BL617" s="52"/>
    </row>
    <row r="618" spans="1:64">
      <c r="A618" s="53"/>
      <c r="B618" s="241"/>
      <c r="C618" s="241"/>
      <c r="D618" s="157"/>
      <c r="E618" s="152"/>
      <c r="F618" s="52"/>
      <c r="G618" s="52"/>
      <c r="H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  <c r="AY618" s="52"/>
      <c r="AZ618" s="52"/>
      <c r="BA618" s="52"/>
      <c r="BB618" s="52"/>
      <c r="BC618" s="52"/>
      <c r="BD618" s="52"/>
      <c r="BE618" s="52"/>
      <c r="BF618" s="52"/>
      <c r="BG618" s="52"/>
      <c r="BH618" s="52"/>
      <c r="BI618" s="52"/>
      <c r="BJ618" s="52"/>
      <c r="BK618" s="52"/>
      <c r="BL618" s="52"/>
    </row>
    <row r="619" spans="1:64">
      <c r="A619" s="53"/>
      <c r="B619" s="241"/>
      <c r="C619" s="241"/>
      <c r="D619" s="157"/>
      <c r="E619" s="152"/>
      <c r="F619" s="52"/>
      <c r="G619" s="52"/>
      <c r="H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  <c r="AY619" s="52"/>
      <c r="AZ619" s="52"/>
      <c r="BA619" s="52"/>
      <c r="BB619" s="52"/>
      <c r="BC619" s="52"/>
      <c r="BD619" s="52"/>
      <c r="BE619" s="52"/>
      <c r="BF619" s="52"/>
      <c r="BG619" s="52"/>
      <c r="BH619" s="52"/>
      <c r="BI619" s="52"/>
      <c r="BJ619" s="52"/>
      <c r="BK619" s="52"/>
      <c r="BL619" s="52"/>
    </row>
    <row r="620" spans="1:64">
      <c r="A620" s="53"/>
      <c r="B620" s="241"/>
      <c r="C620" s="241"/>
      <c r="D620" s="157"/>
      <c r="E620" s="152"/>
      <c r="F620" s="52"/>
      <c r="G620" s="52"/>
      <c r="H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  <c r="AY620" s="52"/>
      <c r="AZ620" s="52"/>
      <c r="BA620" s="52"/>
      <c r="BB620" s="52"/>
      <c r="BC620" s="52"/>
      <c r="BD620" s="52"/>
      <c r="BE620" s="52"/>
      <c r="BF620" s="52"/>
      <c r="BG620" s="52"/>
      <c r="BH620" s="52"/>
      <c r="BI620" s="52"/>
      <c r="BJ620" s="52"/>
      <c r="BK620" s="52"/>
      <c r="BL620" s="52"/>
    </row>
    <row r="621" spans="1:64">
      <c r="A621" s="53"/>
      <c r="B621" s="241"/>
      <c r="C621" s="241"/>
      <c r="D621" s="157"/>
      <c r="E621" s="152"/>
      <c r="F621" s="52"/>
      <c r="G621" s="52"/>
      <c r="H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  <c r="AY621" s="52"/>
      <c r="AZ621" s="52"/>
      <c r="BA621" s="52"/>
      <c r="BB621" s="52"/>
      <c r="BC621" s="52"/>
      <c r="BD621" s="52"/>
      <c r="BE621" s="52"/>
      <c r="BF621" s="52"/>
      <c r="BG621" s="52"/>
      <c r="BH621" s="52"/>
      <c r="BI621" s="52"/>
      <c r="BJ621" s="52"/>
      <c r="BK621" s="52"/>
      <c r="BL621" s="52"/>
    </row>
    <row r="622" spans="1:64">
      <c r="A622" s="53"/>
      <c r="B622" s="241"/>
      <c r="C622" s="241"/>
      <c r="D622" s="157"/>
      <c r="E622" s="152"/>
      <c r="F622" s="52"/>
      <c r="G622" s="52"/>
      <c r="H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  <c r="AY622" s="52"/>
      <c r="AZ622" s="52"/>
      <c r="BA622" s="52"/>
      <c r="BB622" s="52"/>
      <c r="BC622" s="52"/>
      <c r="BD622" s="52"/>
      <c r="BE622" s="52"/>
      <c r="BF622" s="52"/>
      <c r="BG622" s="52"/>
      <c r="BH622" s="52"/>
      <c r="BI622" s="52"/>
      <c r="BJ622" s="52"/>
      <c r="BK622" s="52"/>
      <c r="BL622" s="52"/>
    </row>
    <row r="623" spans="1:64">
      <c r="A623" s="53"/>
      <c r="B623" s="241"/>
      <c r="C623" s="241"/>
      <c r="D623" s="157"/>
      <c r="E623" s="152"/>
      <c r="F623" s="52"/>
      <c r="G623" s="52"/>
      <c r="H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  <c r="AY623" s="52"/>
      <c r="AZ623" s="52"/>
      <c r="BA623" s="52"/>
      <c r="BB623" s="52"/>
      <c r="BC623" s="52"/>
      <c r="BD623" s="52"/>
      <c r="BE623" s="52"/>
      <c r="BF623" s="52"/>
      <c r="BG623" s="52"/>
      <c r="BH623" s="52"/>
      <c r="BI623" s="52"/>
      <c r="BJ623" s="52"/>
      <c r="BK623" s="52"/>
      <c r="BL623" s="52"/>
    </row>
    <row r="624" spans="1:64">
      <c r="A624" s="53"/>
      <c r="B624" s="241"/>
      <c r="C624" s="241"/>
      <c r="D624" s="157"/>
      <c r="E624" s="152"/>
      <c r="F624" s="52"/>
      <c r="G624" s="52"/>
      <c r="H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  <c r="AY624" s="52"/>
      <c r="AZ624" s="52"/>
      <c r="BA624" s="52"/>
      <c r="BB624" s="52"/>
      <c r="BC624" s="52"/>
      <c r="BD624" s="52"/>
      <c r="BE624" s="52"/>
      <c r="BF624" s="52"/>
      <c r="BG624" s="52"/>
      <c r="BH624" s="52"/>
      <c r="BI624" s="52"/>
      <c r="BJ624" s="52"/>
      <c r="BK624" s="52"/>
      <c r="BL624" s="52"/>
    </row>
    <row r="625" spans="1:64">
      <c r="A625" s="53"/>
      <c r="B625" s="241"/>
      <c r="C625" s="241"/>
      <c r="D625" s="157"/>
      <c r="E625" s="152"/>
      <c r="F625" s="52"/>
      <c r="G625" s="52"/>
      <c r="H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  <c r="AY625" s="52"/>
      <c r="AZ625" s="52"/>
      <c r="BA625" s="52"/>
      <c r="BB625" s="52"/>
      <c r="BC625" s="52"/>
      <c r="BD625" s="52"/>
      <c r="BE625" s="52"/>
      <c r="BF625" s="52"/>
      <c r="BG625" s="52"/>
      <c r="BH625" s="52"/>
      <c r="BI625" s="52"/>
      <c r="BJ625" s="52"/>
      <c r="BK625" s="52"/>
      <c r="BL625" s="52"/>
    </row>
    <row r="626" spans="1:64">
      <c r="A626" s="53"/>
      <c r="B626" s="241"/>
      <c r="C626" s="241"/>
      <c r="D626" s="157"/>
      <c r="E626" s="152"/>
      <c r="F626" s="52"/>
      <c r="G626" s="52"/>
      <c r="H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  <c r="AY626" s="52"/>
      <c r="AZ626" s="52"/>
      <c r="BA626" s="52"/>
      <c r="BB626" s="52"/>
      <c r="BC626" s="52"/>
      <c r="BD626" s="52"/>
      <c r="BE626" s="52"/>
      <c r="BF626" s="52"/>
      <c r="BG626" s="52"/>
      <c r="BH626" s="52"/>
      <c r="BI626" s="52"/>
      <c r="BJ626" s="52"/>
      <c r="BK626" s="52"/>
      <c r="BL626" s="52"/>
    </row>
    <row r="627" spans="1:64">
      <c r="A627" s="53"/>
      <c r="B627" s="241"/>
      <c r="C627" s="241"/>
      <c r="D627" s="157"/>
      <c r="E627" s="152"/>
      <c r="F627" s="52"/>
      <c r="G627" s="52"/>
      <c r="H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  <c r="AY627" s="52"/>
      <c r="AZ627" s="52"/>
      <c r="BA627" s="52"/>
      <c r="BB627" s="52"/>
      <c r="BC627" s="52"/>
      <c r="BD627" s="52"/>
      <c r="BE627" s="52"/>
      <c r="BF627" s="52"/>
      <c r="BG627" s="52"/>
      <c r="BH627" s="52"/>
      <c r="BI627" s="52"/>
      <c r="BJ627" s="52"/>
      <c r="BK627" s="52"/>
      <c r="BL627" s="52"/>
    </row>
    <row r="628" spans="1:64">
      <c r="A628" s="53"/>
      <c r="B628" s="241"/>
      <c r="C628" s="241"/>
      <c r="D628" s="157"/>
      <c r="E628" s="152"/>
      <c r="F628" s="52"/>
      <c r="G628" s="52"/>
      <c r="H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  <c r="AY628" s="52"/>
      <c r="AZ628" s="52"/>
      <c r="BA628" s="52"/>
      <c r="BB628" s="52"/>
      <c r="BC628" s="52"/>
      <c r="BD628" s="52"/>
      <c r="BE628" s="52"/>
      <c r="BF628" s="52"/>
      <c r="BG628" s="52"/>
      <c r="BH628" s="52"/>
      <c r="BI628" s="52"/>
      <c r="BJ628" s="52"/>
      <c r="BK628" s="52"/>
      <c r="BL628" s="52"/>
    </row>
    <row r="629" spans="1:64">
      <c r="A629" s="53"/>
      <c r="B629" s="241"/>
      <c r="C629" s="241"/>
      <c r="D629" s="157"/>
      <c r="E629" s="152"/>
      <c r="F629" s="52"/>
      <c r="G629" s="52"/>
      <c r="H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52"/>
      <c r="BC629" s="52"/>
      <c r="BD629" s="52"/>
      <c r="BE629" s="52"/>
      <c r="BF629" s="52"/>
      <c r="BG629" s="52"/>
      <c r="BH629" s="52"/>
      <c r="BI629" s="52"/>
      <c r="BJ629" s="52"/>
      <c r="BK629" s="52"/>
      <c r="BL629" s="52"/>
    </row>
    <row r="630" spans="1:64">
      <c r="A630" s="53"/>
      <c r="B630" s="241"/>
      <c r="C630" s="241"/>
      <c r="D630" s="157"/>
      <c r="E630" s="152"/>
      <c r="F630" s="52"/>
      <c r="G630" s="52"/>
      <c r="H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52"/>
      <c r="BC630" s="52"/>
      <c r="BD630" s="52"/>
      <c r="BE630" s="52"/>
      <c r="BF630" s="52"/>
      <c r="BG630" s="52"/>
      <c r="BH630" s="52"/>
      <c r="BI630" s="52"/>
      <c r="BJ630" s="52"/>
      <c r="BK630" s="52"/>
      <c r="BL630" s="52"/>
    </row>
    <row r="631" spans="1:64">
      <c r="A631" s="53"/>
      <c r="B631" s="241"/>
      <c r="C631" s="241"/>
      <c r="D631" s="157"/>
      <c r="E631" s="152"/>
      <c r="F631" s="52"/>
      <c r="G631" s="52"/>
      <c r="H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  <c r="AY631" s="52"/>
      <c r="AZ631" s="52"/>
      <c r="BA631" s="52"/>
      <c r="BB631" s="52"/>
      <c r="BC631" s="52"/>
      <c r="BD631" s="52"/>
      <c r="BE631" s="52"/>
      <c r="BF631" s="52"/>
      <c r="BG631" s="52"/>
      <c r="BH631" s="52"/>
      <c r="BI631" s="52"/>
      <c r="BJ631" s="52"/>
      <c r="BK631" s="52"/>
      <c r="BL631" s="52"/>
    </row>
    <row r="632" spans="1:64">
      <c r="A632" s="53"/>
      <c r="B632" s="241"/>
      <c r="C632" s="241"/>
      <c r="D632" s="157"/>
      <c r="E632" s="152"/>
      <c r="F632" s="52"/>
      <c r="G632" s="52"/>
      <c r="H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  <c r="AY632" s="52"/>
      <c r="AZ632" s="52"/>
      <c r="BA632" s="52"/>
      <c r="BB632" s="52"/>
      <c r="BC632" s="52"/>
      <c r="BD632" s="52"/>
      <c r="BE632" s="52"/>
      <c r="BF632" s="52"/>
      <c r="BG632" s="52"/>
      <c r="BH632" s="52"/>
      <c r="BI632" s="52"/>
      <c r="BJ632" s="52"/>
      <c r="BK632" s="52"/>
      <c r="BL632" s="52"/>
    </row>
    <row r="633" spans="1:64">
      <c r="A633" s="53"/>
      <c r="B633" s="241"/>
      <c r="C633" s="241"/>
      <c r="D633" s="157"/>
      <c r="E633" s="152"/>
      <c r="F633" s="52"/>
      <c r="G633" s="52"/>
      <c r="H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  <c r="AY633" s="52"/>
      <c r="AZ633" s="52"/>
      <c r="BA633" s="52"/>
      <c r="BB633" s="52"/>
      <c r="BC633" s="52"/>
      <c r="BD633" s="52"/>
      <c r="BE633" s="52"/>
      <c r="BF633" s="52"/>
      <c r="BG633" s="52"/>
      <c r="BH633" s="52"/>
      <c r="BI633" s="52"/>
      <c r="BJ633" s="52"/>
      <c r="BK633" s="52"/>
      <c r="BL633" s="52"/>
    </row>
    <row r="634" spans="1:64">
      <c r="A634" s="53"/>
      <c r="B634" s="241"/>
      <c r="C634" s="241"/>
      <c r="D634" s="157"/>
      <c r="E634" s="152"/>
      <c r="F634" s="52"/>
      <c r="G634" s="52"/>
      <c r="H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  <c r="AY634" s="52"/>
      <c r="AZ634" s="52"/>
      <c r="BA634" s="52"/>
      <c r="BB634" s="52"/>
      <c r="BC634" s="52"/>
      <c r="BD634" s="52"/>
      <c r="BE634" s="52"/>
      <c r="BF634" s="52"/>
      <c r="BG634" s="52"/>
      <c r="BH634" s="52"/>
      <c r="BI634" s="52"/>
      <c r="BJ634" s="52"/>
      <c r="BK634" s="52"/>
      <c r="BL634" s="52"/>
    </row>
    <row r="635" spans="1:64">
      <c r="A635" s="53"/>
      <c r="B635" s="241"/>
      <c r="C635" s="241"/>
      <c r="D635" s="157"/>
      <c r="E635" s="152"/>
      <c r="F635" s="52"/>
      <c r="G635" s="52"/>
      <c r="H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  <c r="AY635" s="52"/>
      <c r="AZ635" s="52"/>
      <c r="BA635" s="52"/>
      <c r="BB635" s="52"/>
      <c r="BC635" s="52"/>
      <c r="BD635" s="52"/>
      <c r="BE635" s="52"/>
      <c r="BF635" s="52"/>
      <c r="BG635" s="52"/>
      <c r="BH635" s="52"/>
      <c r="BI635" s="52"/>
      <c r="BJ635" s="52"/>
      <c r="BK635" s="52"/>
      <c r="BL635" s="52"/>
    </row>
    <row r="636" spans="1:64">
      <c r="A636" s="53"/>
      <c r="B636" s="241"/>
      <c r="C636" s="241"/>
      <c r="D636" s="157"/>
      <c r="E636" s="152"/>
      <c r="F636" s="52"/>
      <c r="G636" s="52"/>
      <c r="H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  <c r="AY636" s="52"/>
      <c r="AZ636" s="52"/>
      <c r="BA636" s="52"/>
      <c r="BB636" s="52"/>
      <c r="BC636" s="52"/>
      <c r="BD636" s="52"/>
      <c r="BE636" s="52"/>
      <c r="BF636" s="52"/>
      <c r="BG636" s="52"/>
      <c r="BH636" s="52"/>
      <c r="BI636" s="52"/>
      <c r="BJ636" s="52"/>
      <c r="BK636" s="52"/>
      <c r="BL636" s="52"/>
    </row>
    <row r="637" spans="1:64">
      <c r="A637" s="53"/>
      <c r="B637" s="241"/>
      <c r="C637" s="241"/>
      <c r="D637" s="157"/>
      <c r="E637" s="152"/>
      <c r="F637" s="52"/>
      <c r="G637" s="52"/>
      <c r="H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  <c r="AY637" s="52"/>
      <c r="AZ637" s="52"/>
      <c r="BA637" s="52"/>
      <c r="BB637" s="52"/>
      <c r="BC637" s="52"/>
      <c r="BD637" s="52"/>
      <c r="BE637" s="52"/>
      <c r="BF637" s="52"/>
      <c r="BG637" s="52"/>
      <c r="BH637" s="52"/>
      <c r="BI637" s="52"/>
      <c r="BJ637" s="52"/>
      <c r="BK637" s="52"/>
      <c r="BL637" s="52"/>
    </row>
    <row r="638" spans="1:64">
      <c r="A638" s="53"/>
      <c r="B638" s="241"/>
      <c r="C638" s="241"/>
      <c r="D638" s="157"/>
      <c r="E638" s="152"/>
      <c r="F638" s="52"/>
      <c r="G638" s="52"/>
      <c r="H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  <c r="AY638" s="52"/>
      <c r="AZ638" s="52"/>
      <c r="BA638" s="52"/>
      <c r="BB638" s="52"/>
      <c r="BC638" s="52"/>
      <c r="BD638" s="52"/>
      <c r="BE638" s="52"/>
      <c r="BF638" s="52"/>
      <c r="BG638" s="52"/>
      <c r="BH638" s="52"/>
      <c r="BI638" s="52"/>
      <c r="BJ638" s="52"/>
      <c r="BK638" s="52"/>
      <c r="BL638" s="52"/>
    </row>
    <row r="639" spans="1:64">
      <c r="A639" s="53"/>
      <c r="B639" s="241"/>
      <c r="C639" s="241"/>
      <c r="D639" s="157"/>
      <c r="E639" s="152"/>
      <c r="F639" s="52"/>
      <c r="G639" s="52"/>
      <c r="H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  <c r="AY639" s="52"/>
      <c r="AZ639" s="52"/>
      <c r="BA639" s="52"/>
      <c r="BB639" s="52"/>
      <c r="BC639" s="52"/>
      <c r="BD639" s="52"/>
      <c r="BE639" s="52"/>
      <c r="BF639" s="52"/>
      <c r="BG639" s="52"/>
      <c r="BH639" s="52"/>
      <c r="BI639" s="52"/>
      <c r="BJ639" s="52"/>
      <c r="BK639" s="52"/>
      <c r="BL639" s="52"/>
    </row>
    <row r="640" spans="1:64">
      <c r="A640" s="53"/>
      <c r="B640" s="241"/>
      <c r="C640" s="241"/>
      <c r="D640" s="157"/>
      <c r="E640" s="152"/>
      <c r="F640" s="52"/>
      <c r="G640" s="52"/>
      <c r="H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  <c r="AY640" s="52"/>
      <c r="AZ640" s="52"/>
      <c r="BA640" s="52"/>
      <c r="BB640" s="52"/>
      <c r="BC640" s="52"/>
      <c r="BD640" s="52"/>
      <c r="BE640" s="52"/>
      <c r="BF640" s="52"/>
      <c r="BG640" s="52"/>
      <c r="BH640" s="52"/>
      <c r="BI640" s="52"/>
      <c r="BJ640" s="52"/>
      <c r="BK640" s="52"/>
      <c r="BL640" s="52"/>
    </row>
    <row r="641" spans="1:64">
      <c r="A641" s="53"/>
      <c r="B641" s="241"/>
      <c r="C641" s="241"/>
      <c r="D641" s="157"/>
      <c r="E641" s="152"/>
      <c r="F641" s="52"/>
      <c r="G641" s="52"/>
      <c r="H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  <c r="AY641" s="52"/>
      <c r="AZ641" s="52"/>
      <c r="BA641" s="52"/>
      <c r="BB641" s="52"/>
      <c r="BC641" s="52"/>
      <c r="BD641" s="52"/>
      <c r="BE641" s="52"/>
      <c r="BF641" s="52"/>
      <c r="BG641" s="52"/>
      <c r="BH641" s="52"/>
      <c r="BI641" s="52"/>
      <c r="BJ641" s="52"/>
      <c r="BK641" s="52"/>
      <c r="BL641" s="52"/>
    </row>
    <row r="642" spans="1:64">
      <c r="A642" s="53"/>
      <c r="B642" s="241"/>
      <c r="C642" s="241"/>
      <c r="D642" s="157"/>
      <c r="E642" s="152"/>
      <c r="F642" s="52"/>
      <c r="G642" s="52"/>
      <c r="H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  <c r="AY642" s="52"/>
      <c r="AZ642" s="52"/>
      <c r="BA642" s="52"/>
      <c r="BB642" s="52"/>
      <c r="BC642" s="52"/>
      <c r="BD642" s="52"/>
      <c r="BE642" s="52"/>
      <c r="BF642" s="52"/>
      <c r="BG642" s="52"/>
      <c r="BH642" s="52"/>
      <c r="BI642" s="52"/>
      <c r="BJ642" s="52"/>
      <c r="BK642" s="52"/>
      <c r="BL642" s="52"/>
    </row>
    <row r="643" spans="1:64">
      <c r="A643" s="53"/>
      <c r="B643" s="241"/>
      <c r="C643" s="241"/>
      <c r="D643" s="157"/>
      <c r="E643" s="152"/>
      <c r="F643" s="52"/>
      <c r="G643" s="52"/>
      <c r="H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  <c r="AY643" s="52"/>
      <c r="AZ643" s="52"/>
      <c r="BA643" s="52"/>
      <c r="BB643" s="52"/>
      <c r="BC643" s="52"/>
      <c r="BD643" s="52"/>
      <c r="BE643" s="52"/>
      <c r="BF643" s="52"/>
      <c r="BG643" s="52"/>
      <c r="BH643" s="52"/>
      <c r="BI643" s="52"/>
      <c r="BJ643" s="52"/>
      <c r="BK643" s="52"/>
      <c r="BL643" s="52"/>
    </row>
    <row r="644" spans="1:64">
      <c r="A644" s="53"/>
      <c r="B644" s="241"/>
      <c r="C644" s="241"/>
      <c r="D644" s="157"/>
      <c r="E644" s="152"/>
      <c r="F644" s="52"/>
      <c r="G644" s="52"/>
      <c r="H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  <c r="AY644" s="52"/>
      <c r="AZ644" s="52"/>
      <c r="BA644" s="52"/>
      <c r="BB644" s="52"/>
      <c r="BC644" s="52"/>
      <c r="BD644" s="52"/>
      <c r="BE644" s="52"/>
      <c r="BF644" s="52"/>
      <c r="BG644" s="52"/>
      <c r="BH644" s="52"/>
      <c r="BI644" s="52"/>
      <c r="BJ644" s="52"/>
      <c r="BK644" s="52"/>
      <c r="BL644" s="52"/>
    </row>
    <row r="645" spans="1:64">
      <c r="A645" s="53"/>
      <c r="B645" s="241"/>
      <c r="C645" s="241"/>
      <c r="D645" s="157"/>
      <c r="E645" s="152"/>
      <c r="F645" s="52"/>
      <c r="G645" s="52"/>
      <c r="H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  <c r="AY645" s="52"/>
      <c r="AZ645" s="52"/>
      <c r="BA645" s="52"/>
      <c r="BB645" s="52"/>
      <c r="BC645" s="52"/>
      <c r="BD645" s="52"/>
      <c r="BE645" s="52"/>
      <c r="BF645" s="52"/>
      <c r="BG645" s="52"/>
      <c r="BH645" s="52"/>
      <c r="BI645" s="52"/>
      <c r="BJ645" s="52"/>
      <c r="BK645" s="52"/>
      <c r="BL645" s="52"/>
    </row>
    <row r="646" spans="1:64">
      <c r="A646" s="53"/>
      <c r="B646" s="241"/>
      <c r="C646" s="241"/>
      <c r="D646" s="157"/>
      <c r="E646" s="152"/>
      <c r="F646" s="52"/>
      <c r="G646" s="52"/>
      <c r="H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  <c r="AY646" s="52"/>
      <c r="AZ646" s="52"/>
      <c r="BA646" s="52"/>
      <c r="BB646" s="52"/>
      <c r="BC646" s="52"/>
      <c r="BD646" s="52"/>
      <c r="BE646" s="52"/>
      <c r="BF646" s="52"/>
      <c r="BG646" s="52"/>
      <c r="BH646" s="52"/>
      <c r="BI646" s="52"/>
      <c r="BJ646" s="52"/>
      <c r="BK646" s="52"/>
      <c r="BL646" s="52"/>
    </row>
    <row r="647" spans="1:64">
      <c r="A647" s="53"/>
      <c r="B647" s="241"/>
      <c r="C647" s="241"/>
      <c r="D647" s="157"/>
      <c r="E647" s="152"/>
      <c r="F647" s="52"/>
      <c r="G647" s="52"/>
      <c r="H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  <c r="AY647" s="52"/>
      <c r="AZ647" s="52"/>
      <c r="BA647" s="52"/>
      <c r="BB647" s="52"/>
      <c r="BC647" s="52"/>
      <c r="BD647" s="52"/>
      <c r="BE647" s="52"/>
      <c r="BF647" s="52"/>
      <c r="BG647" s="52"/>
      <c r="BH647" s="52"/>
      <c r="BI647" s="52"/>
      <c r="BJ647" s="52"/>
      <c r="BK647" s="52"/>
      <c r="BL647" s="52"/>
    </row>
    <row r="648" spans="1:64">
      <c r="A648" s="53"/>
      <c r="B648" s="241"/>
      <c r="C648" s="241"/>
      <c r="D648" s="157"/>
      <c r="E648" s="152"/>
      <c r="F648" s="52"/>
      <c r="G648" s="52"/>
      <c r="H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  <c r="AY648" s="52"/>
      <c r="AZ648" s="52"/>
      <c r="BA648" s="52"/>
      <c r="BB648" s="52"/>
      <c r="BC648" s="52"/>
      <c r="BD648" s="52"/>
      <c r="BE648" s="52"/>
      <c r="BF648" s="52"/>
      <c r="BG648" s="52"/>
      <c r="BH648" s="52"/>
      <c r="BI648" s="52"/>
      <c r="BJ648" s="52"/>
      <c r="BK648" s="52"/>
      <c r="BL648" s="52"/>
    </row>
    <row r="649" spans="1:64">
      <c r="A649" s="53"/>
      <c r="B649" s="241"/>
      <c r="C649" s="241"/>
      <c r="D649" s="157"/>
      <c r="E649" s="152"/>
      <c r="F649" s="52"/>
      <c r="G649" s="52"/>
      <c r="H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  <c r="AY649" s="52"/>
      <c r="AZ649" s="52"/>
      <c r="BA649" s="52"/>
      <c r="BB649" s="52"/>
      <c r="BC649" s="52"/>
      <c r="BD649" s="52"/>
      <c r="BE649" s="52"/>
      <c r="BF649" s="52"/>
      <c r="BG649" s="52"/>
      <c r="BH649" s="52"/>
      <c r="BI649" s="52"/>
      <c r="BJ649" s="52"/>
      <c r="BK649" s="52"/>
      <c r="BL649" s="52"/>
    </row>
    <row r="650" spans="1:64">
      <c r="A650" s="53"/>
      <c r="B650" s="241"/>
      <c r="C650" s="241"/>
      <c r="D650" s="157"/>
      <c r="E650" s="152"/>
      <c r="F650" s="52"/>
      <c r="G650" s="52"/>
      <c r="H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  <c r="AY650" s="52"/>
      <c r="AZ650" s="52"/>
      <c r="BA650" s="52"/>
      <c r="BB650" s="52"/>
      <c r="BC650" s="52"/>
      <c r="BD650" s="52"/>
      <c r="BE650" s="52"/>
      <c r="BF650" s="52"/>
      <c r="BG650" s="52"/>
      <c r="BH650" s="52"/>
      <c r="BI650" s="52"/>
      <c r="BJ650" s="52"/>
      <c r="BK650" s="52"/>
      <c r="BL650" s="52"/>
    </row>
    <row r="651" spans="1:64">
      <c r="A651" s="53"/>
      <c r="B651" s="241"/>
      <c r="C651" s="241"/>
      <c r="D651" s="157"/>
      <c r="E651" s="152"/>
      <c r="F651" s="52"/>
      <c r="G651" s="52"/>
      <c r="H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  <c r="AY651" s="52"/>
      <c r="AZ651" s="52"/>
      <c r="BA651" s="52"/>
      <c r="BB651" s="52"/>
      <c r="BC651" s="52"/>
      <c r="BD651" s="52"/>
      <c r="BE651" s="52"/>
      <c r="BF651" s="52"/>
      <c r="BG651" s="52"/>
      <c r="BH651" s="52"/>
      <c r="BI651" s="52"/>
      <c r="BJ651" s="52"/>
      <c r="BK651" s="52"/>
      <c r="BL651" s="52"/>
    </row>
    <row r="652" spans="1:64">
      <c r="A652" s="53"/>
      <c r="B652" s="241"/>
      <c r="C652" s="241"/>
      <c r="D652" s="157"/>
      <c r="E652" s="152"/>
      <c r="F652" s="52"/>
      <c r="G652" s="52"/>
      <c r="H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  <c r="AY652" s="52"/>
      <c r="AZ652" s="52"/>
      <c r="BA652" s="52"/>
      <c r="BB652" s="52"/>
      <c r="BC652" s="52"/>
      <c r="BD652" s="52"/>
      <c r="BE652" s="52"/>
      <c r="BF652" s="52"/>
      <c r="BG652" s="52"/>
      <c r="BH652" s="52"/>
      <c r="BI652" s="52"/>
      <c r="BJ652" s="52"/>
      <c r="BK652" s="52"/>
      <c r="BL652" s="52"/>
    </row>
    <row r="653" spans="1:64">
      <c r="A653" s="53"/>
      <c r="B653" s="241"/>
      <c r="C653" s="241"/>
      <c r="D653" s="157"/>
      <c r="E653" s="152"/>
      <c r="F653" s="52"/>
      <c r="G653" s="52"/>
      <c r="H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  <c r="AY653" s="52"/>
      <c r="AZ653" s="52"/>
      <c r="BA653" s="52"/>
      <c r="BB653" s="52"/>
      <c r="BC653" s="52"/>
      <c r="BD653" s="52"/>
      <c r="BE653" s="52"/>
      <c r="BF653" s="52"/>
      <c r="BG653" s="52"/>
      <c r="BH653" s="52"/>
      <c r="BI653" s="52"/>
      <c r="BJ653" s="52"/>
      <c r="BK653" s="52"/>
      <c r="BL653" s="52"/>
    </row>
    <row r="654" spans="1:64">
      <c r="A654" s="53"/>
      <c r="B654" s="241"/>
      <c r="C654" s="241"/>
      <c r="D654" s="157"/>
      <c r="E654" s="152"/>
      <c r="F654" s="52"/>
      <c r="G654" s="52"/>
      <c r="H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  <c r="AY654" s="52"/>
      <c r="AZ654" s="52"/>
      <c r="BA654" s="52"/>
      <c r="BB654" s="52"/>
      <c r="BC654" s="52"/>
      <c r="BD654" s="52"/>
      <c r="BE654" s="52"/>
      <c r="BF654" s="52"/>
      <c r="BG654" s="52"/>
      <c r="BH654" s="52"/>
      <c r="BI654" s="52"/>
      <c r="BJ654" s="52"/>
      <c r="BK654" s="52"/>
      <c r="BL654" s="52"/>
    </row>
    <row r="655" spans="1:64">
      <c r="A655" s="53"/>
      <c r="B655" s="241"/>
      <c r="C655" s="241"/>
      <c r="D655" s="157"/>
      <c r="E655" s="152"/>
      <c r="F655" s="52"/>
      <c r="G655" s="52"/>
      <c r="H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  <c r="AY655" s="52"/>
      <c r="AZ655" s="52"/>
      <c r="BA655" s="52"/>
      <c r="BB655" s="52"/>
      <c r="BC655" s="52"/>
      <c r="BD655" s="52"/>
      <c r="BE655" s="52"/>
      <c r="BF655" s="52"/>
      <c r="BG655" s="52"/>
      <c r="BH655" s="52"/>
      <c r="BI655" s="52"/>
      <c r="BJ655" s="52"/>
      <c r="BK655" s="52"/>
      <c r="BL655" s="52"/>
    </row>
    <row r="656" spans="1:64">
      <c r="A656" s="53"/>
      <c r="B656" s="241"/>
      <c r="C656" s="241"/>
      <c r="D656" s="157"/>
      <c r="E656" s="152"/>
      <c r="F656" s="52"/>
      <c r="G656" s="52"/>
      <c r="H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  <c r="AY656" s="52"/>
      <c r="AZ656" s="52"/>
      <c r="BA656" s="52"/>
      <c r="BB656" s="52"/>
      <c r="BC656" s="52"/>
      <c r="BD656" s="52"/>
      <c r="BE656" s="52"/>
      <c r="BF656" s="52"/>
      <c r="BG656" s="52"/>
      <c r="BH656" s="52"/>
      <c r="BI656" s="52"/>
      <c r="BJ656" s="52"/>
      <c r="BK656" s="52"/>
      <c r="BL656" s="52"/>
    </row>
    <row r="657" spans="1:64">
      <c r="A657" s="53"/>
      <c r="B657" s="241"/>
      <c r="C657" s="241"/>
      <c r="D657" s="157"/>
      <c r="E657" s="152"/>
      <c r="F657" s="52"/>
      <c r="G657" s="52"/>
      <c r="H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  <c r="AY657" s="52"/>
      <c r="AZ657" s="52"/>
      <c r="BA657" s="52"/>
      <c r="BB657" s="52"/>
      <c r="BC657" s="52"/>
      <c r="BD657" s="52"/>
      <c r="BE657" s="52"/>
      <c r="BF657" s="52"/>
      <c r="BG657" s="52"/>
      <c r="BH657" s="52"/>
      <c r="BI657" s="52"/>
      <c r="BJ657" s="52"/>
      <c r="BK657" s="52"/>
      <c r="BL657" s="52"/>
    </row>
    <row r="658" spans="1:64">
      <c r="A658" s="53"/>
      <c r="B658" s="241"/>
      <c r="C658" s="241"/>
      <c r="D658" s="157"/>
      <c r="E658" s="152"/>
      <c r="F658" s="52"/>
      <c r="G658" s="52"/>
      <c r="H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  <c r="AY658" s="52"/>
      <c r="AZ658" s="52"/>
      <c r="BA658" s="52"/>
      <c r="BB658" s="52"/>
      <c r="BC658" s="52"/>
      <c r="BD658" s="52"/>
      <c r="BE658" s="52"/>
      <c r="BF658" s="52"/>
      <c r="BG658" s="52"/>
      <c r="BH658" s="52"/>
      <c r="BI658" s="52"/>
      <c r="BJ658" s="52"/>
      <c r="BK658" s="52"/>
      <c r="BL658" s="52"/>
    </row>
    <row r="659" spans="1:64">
      <c r="A659" s="53"/>
      <c r="B659" s="241"/>
      <c r="C659" s="241"/>
      <c r="D659" s="157"/>
      <c r="E659" s="152"/>
      <c r="F659" s="52"/>
      <c r="G659" s="52"/>
      <c r="H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  <c r="AY659" s="52"/>
      <c r="AZ659" s="52"/>
      <c r="BA659" s="52"/>
      <c r="BB659" s="52"/>
      <c r="BC659" s="52"/>
      <c r="BD659" s="52"/>
      <c r="BE659" s="52"/>
      <c r="BF659" s="52"/>
      <c r="BG659" s="52"/>
      <c r="BH659" s="52"/>
      <c r="BI659" s="52"/>
      <c r="BJ659" s="52"/>
      <c r="BK659" s="52"/>
      <c r="BL659" s="52"/>
    </row>
    <row r="660" spans="1:64">
      <c r="A660" s="53"/>
      <c r="B660" s="241"/>
      <c r="C660" s="241"/>
      <c r="D660" s="157"/>
      <c r="E660" s="152"/>
      <c r="F660" s="52"/>
      <c r="G660" s="52"/>
      <c r="H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  <c r="AY660" s="52"/>
      <c r="AZ660" s="52"/>
      <c r="BA660" s="52"/>
      <c r="BB660" s="52"/>
      <c r="BC660" s="52"/>
      <c r="BD660" s="52"/>
      <c r="BE660" s="52"/>
      <c r="BF660" s="52"/>
      <c r="BG660" s="52"/>
      <c r="BH660" s="52"/>
      <c r="BI660" s="52"/>
      <c r="BJ660" s="52"/>
      <c r="BK660" s="52"/>
      <c r="BL660" s="52"/>
    </row>
    <row r="661" spans="1:64">
      <c r="A661" s="53"/>
      <c r="B661" s="241"/>
      <c r="C661" s="241"/>
      <c r="D661" s="157"/>
      <c r="E661" s="152"/>
      <c r="F661" s="52"/>
      <c r="G661" s="52"/>
      <c r="H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  <c r="AY661" s="52"/>
      <c r="AZ661" s="52"/>
      <c r="BA661" s="52"/>
      <c r="BB661" s="52"/>
      <c r="BC661" s="52"/>
      <c r="BD661" s="52"/>
      <c r="BE661" s="52"/>
      <c r="BF661" s="52"/>
      <c r="BG661" s="52"/>
      <c r="BH661" s="52"/>
      <c r="BI661" s="52"/>
      <c r="BJ661" s="52"/>
      <c r="BK661" s="52"/>
      <c r="BL661" s="52"/>
    </row>
    <row r="662" spans="1:64">
      <c r="A662" s="53"/>
      <c r="B662" s="241"/>
      <c r="C662" s="241"/>
      <c r="D662" s="157"/>
      <c r="E662" s="152"/>
      <c r="F662" s="52"/>
      <c r="G662" s="52"/>
      <c r="H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  <c r="AY662" s="52"/>
      <c r="AZ662" s="52"/>
      <c r="BA662" s="52"/>
      <c r="BB662" s="52"/>
      <c r="BC662" s="52"/>
      <c r="BD662" s="52"/>
      <c r="BE662" s="52"/>
      <c r="BF662" s="52"/>
      <c r="BG662" s="52"/>
      <c r="BH662" s="52"/>
      <c r="BI662" s="52"/>
      <c r="BJ662" s="52"/>
      <c r="BK662" s="52"/>
      <c r="BL662" s="52"/>
    </row>
    <row r="663" spans="1:64">
      <c r="A663" s="53"/>
      <c r="B663" s="241"/>
      <c r="C663" s="241"/>
      <c r="D663" s="157"/>
      <c r="E663" s="152"/>
      <c r="F663" s="52"/>
      <c r="G663" s="52"/>
      <c r="H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  <c r="AY663" s="52"/>
      <c r="AZ663" s="52"/>
      <c r="BA663" s="52"/>
      <c r="BB663" s="52"/>
      <c r="BC663" s="52"/>
      <c r="BD663" s="52"/>
      <c r="BE663" s="52"/>
      <c r="BF663" s="52"/>
      <c r="BG663" s="52"/>
      <c r="BH663" s="52"/>
      <c r="BI663" s="52"/>
      <c r="BJ663" s="52"/>
      <c r="BK663" s="52"/>
      <c r="BL663" s="52"/>
    </row>
    <row r="664" spans="1:64">
      <c r="A664" s="53"/>
      <c r="B664" s="241"/>
      <c r="C664" s="241"/>
      <c r="D664" s="157"/>
      <c r="E664" s="152"/>
      <c r="F664" s="52"/>
      <c r="G664" s="52"/>
      <c r="H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  <c r="AY664" s="52"/>
      <c r="AZ664" s="52"/>
      <c r="BA664" s="52"/>
      <c r="BB664" s="52"/>
      <c r="BC664" s="52"/>
      <c r="BD664" s="52"/>
      <c r="BE664" s="52"/>
      <c r="BF664" s="52"/>
      <c r="BG664" s="52"/>
      <c r="BH664" s="52"/>
      <c r="BI664" s="52"/>
      <c r="BJ664" s="52"/>
      <c r="BK664" s="52"/>
      <c r="BL664" s="52"/>
    </row>
    <row r="665" spans="1:64">
      <c r="A665" s="53"/>
      <c r="B665" s="241"/>
      <c r="C665" s="241"/>
      <c r="D665" s="157"/>
      <c r="E665" s="152"/>
      <c r="F665" s="52"/>
      <c r="G665" s="52"/>
      <c r="H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  <c r="AY665" s="52"/>
      <c r="AZ665" s="52"/>
      <c r="BA665" s="52"/>
      <c r="BB665" s="52"/>
      <c r="BC665" s="52"/>
      <c r="BD665" s="52"/>
      <c r="BE665" s="52"/>
      <c r="BF665" s="52"/>
      <c r="BG665" s="52"/>
      <c r="BH665" s="52"/>
      <c r="BI665" s="52"/>
      <c r="BJ665" s="52"/>
      <c r="BK665" s="52"/>
      <c r="BL665" s="52"/>
    </row>
    <row r="666" spans="1:64">
      <c r="A666" s="53"/>
      <c r="B666" s="241"/>
      <c r="C666" s="241"/>
      <c r="D666" s="157"/>
      <c r="E666" s="152"/>
      <c r="F666" s="52"/>
      <c r="G666" s="52"/>
      <c r="H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  <c r="AY666" s="52"/>
      <c r="AZ666" s="52"/>
      <c r="BA666" s="52"/>
      <c r="BB666" s="52"/>
      <c r="BC666" s="52"/>
      <c r="BD666" s="52"/>
      <c r="BE666" s="52"/>
      <c r="BF666" s="52"/>
      <c r="BG666" s="52"/>
      <c r="BH666" s="52"/>
      <c r="BI666" s="52"/>
      <c r="BJ666" s="52"/>
      <c r="BK666" s="52"/>
      <c r="BL666" s="52"/>
    </row>
    <row r="667" spans="1:64">
      <c r="A667" s="53"/>
      <c r="B667" s="241"/>
      <c r="C667" s="241"/>
      <c r="D667" s="157"/>
      <c r="E667" s="152"/>
      <c r="F667" s="52"/>
      <c r="G667" s="52"/>
      <c r="H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  <c r="AY667" s="52"/>
      <c r="AZ667" s="52"/>
      <c r="BA667" s="52"/>
      <c r="BB667" s="52"/>
      <c r="BC667" s="52"/>
      <c r="BD667" s="52"/>
      <c r="BE667" s="52"/>
      <c r="BF667" s="52"/>
      <c r="BG667" s="52"/>
      <c r="BH667" s="52"/>
      <c r="BI667" s="52"/>
      <c r="BJ667" s="52"/>
      <c r="BK667" s="52"/>
      <c r="BL667" s="52"/>
    </row>
    <row r="668" spans="1:64">
      <c r="A668" s="53"/>
      <c r="B668" s="241"/>
      <c r="C668" s="241"/>
      <c r="D668" s="157"/>
      <c r="E668" s="152"/>
      <c r="F668" s="52"/>
      <c r="G668" s="52"/>
      <c r="H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  <c r="AY668" s="52"/>
      <c r="AZ668" s="52"/>
      <c r="BA668" s="52"/>
      <c r="BB668" s="52"/>
      <c r="BC668" s="52"/>
      <c r="BD668" s="52"/>
      <c r="BE668" s="52"/>
      <c r="BF668" s="52"/>
      <c r="BG668" s="52"/>
      <c r="BH668" s="52"/>
      <c r="BI668" s="52"/>
      <c r="BJ668" s="52"/>
      <c r="BK668" s="52"/>
      <c r="BL668" s="52"/>
    </row>
    <row r="669" spans="1:64">
      <c r="A669" s="53"/>
      <c r="B669" s="241"/>
      <c r="C669" s="241"/>
      <c r="D669" s="157"/>
      <c r="E669" s="152"/>
      <c r="F669" s="52"/>
      <c r="G669" s="52"/>
      <c r="H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  <c r="AY669" s="52"/>
      <c r="AZ669" s="52"/>
      <c r="BA669" s="52"/>
      <c r="BB669" s="52"/>
      <c r="BC669" s="52"/>
      <c r="BD669" s="52"/>
      <c r="BE669" s="52"/>
      <c r="BF669" s="52"/>
      <c r="BG669" s="52"/>
      <c r="BH669" s="52"/>
      <c r="BI669" s="52"/>
      <c r="BJ669" s="52"/>
      <c r="BK669" s="52"/>
      <c r="BL669" s="52"/>
    </row>
    <row r="670" spans="1:64">
      <c r="A670" s="53"/>
      <c r="B670" s="241"/>
      <c r="C670" s="241"/>
      <c r="D670" s="157"/>
      <c r="E670" s="152"/>
      <c r="F670" s="52"/>
      <c r="G670" s="52"/>
      <c r="H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  <c r="AY670" s="52"/>
      <c r="AZ670" s="52"/>
      <c r="BA670" s="52"/>
      <c r="BB670" s="52"/>
      <c r="BC670" s="52"/>
      <c r="BD670" s="52"/>
      <c r="BE670" s="52"/>
      <c r="BF670" s="52"/>
      <c r="BG670" s="52"/>
      <c r="BH670" s="52"/>
      <c r="BI670" s="52"/>
      <c r="BJ670" s="52"/>
      <c r="BK670" s="52"/>
      <c r="BL670" s="52"/>
    </row>
    <row r="671" spans="1:64">
      <c r="A671" s="53"/>
      <c r="B671" s="241"/>
      <c r="C671" s="241"/>
      <c r="D671" s="157"/>
      <c r="E671" s="152"/>
      <c r="F671" s="52"/>
      <c r="G671" s="52"/>
      <c r="H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  <c r="AY671" s="52"/>
      <c r="AZ671" s="52"/>
      <c r="BA671" s="52"/>
      <c r="BB671" s="52"/>
      <c r="BC671" s="52"/>
      <c r="BD671" s="52"/>
      <c r="BE671" s="52"/>
      <c r="BF671" s="52"/>
      <c r="BG671" s="52"/>
      <c r="BH671" s="52"/>
      <c r="BI671" s="52"/>
      <c r="BJ671" s="52"/>
      <c r="BK671" s="52"/>
      <c r="BL671" s="52"/>
    </row>
    <row r="672" spans="1:64">
      <c r="A672" s="53"/>
      <c r="B672" s="241"/>
      <c r="C672" s="241"/>
      <c r="D672" s="157"/>
      <c r="E672" s="152"/>
      <c r="F672" s="52"/>
      <c r="G672" s="52"/>
      <c r="H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  <c r="AY672" s="52"/>
      <c r="AZ672" s="52"/>
      <c r="BA672" s="52"/>
      <c r="BB672" s="52"/>
      <c r="BC672" s="52"/>
      <c r="BD672" s="52"/>
      <c r="BE672" s="52"/>
      <c r="BF672" s="52"/>
      <c r="BG672" s="52"/>
      <c r="BH672" s="52"/>
      <c r="BI672" s="52"/>
      <c r="BJ672" s="52"/>
      <c r="BK672" s="52"/>
      <c r="BL672" s="52"/>
    </row>
    <row r="673" spans="1:64">
      <c r="A673" s="53"/>
      <c r="B673" s="241"/>
      <c r="C673" s="241"/>
      <c r="D673" s="157"/>
      <c r="E673" s="152"/>
      <c r="F673" s="52"/>
      <c r="G673" s="52"/>
      <c r="H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  <c r="AY673" s="52"/>
      <c r="AZ673" s="52"/>
      <c r="BA673" s="52"/>
      <c r="BB673" s="52"/>
      <c r="BC673" s="52"/>
      <c r="BD673" s="52"/>
      <c r="BE673" s="52"/>
      <c r="BF673" s="52"/>
      <c r="BG673" s="52"/>
      <c r="BH673" s="52"/>
      <c r="BI673" s="52"/>
      <c r="BJ673" s="52"/>
      <c r="BK673" s="52"/>
      <c r="BL673" s="52"/>
    </row>
    <row r="674" spans="1:64">
      <c r="A674" s="53"/>
      <c r="B674" s="241"/>
      <c r="C674" s="241"/>
      <c r="D674" s="157"/>
      <c r="E674" s="152"/>
      <c r="F674" s="52"/>
      <c r="G674" s="52"/>
      <c r="H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  <c r="AY674" s="52"/>
      <c r="AZ674" s="52"/>
      <c r="BA674" s="52"/>
      <c r="BB674" s="52"/>
      <c r="BC674" s="52"/>
      <c r="BD674" s="52"/>
      <c r="BE674" s="52"/>
      <c r="BF674" s="52"/>
      <c r="BG674" s="52"/>
      <c r="BH674" s="52"/>
      <c r="BI674" s="52"/>
      <c r="BJ674" s="52"/>
      <c r="BK674" s="52"/>
      <c r="BL674" s="52"/>
    </row>
    <row r="675" spans="1:64">
      <c r="A675" s="53"/>
      <c r="B675" s="241"/>
      <c r="C675" s="241"/>
      <c r="D675" s="157"/>
      <c r="E675" s="152"/>
      <c r="F675" s="52"/>
      <c r="G675" s="52"/>
      <c r="H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  <c r="AY675" s="52"/>
      <c r="AZ675" s="52"/>
      <c r="BA675" s="52"/>
      <c r="BB675" s="52"/>
      <c r="BC675" s="52"/>
      <c r="BD675" s="52"/>
      <c r="BE675" s="52"/>
      <c r="BF675" s="52"/>
      <c r="BG675" s="52"/>
      <c r="BH675" s="52"/>
      <c r="BI675" s="52"/>
      <c r="BJ675" s="52"/>
      <c r="BK675" s="52"/>
      <c r="BL675" s="52"/>
    </row>
    <row r="676" spans="1:64">
      <c r="A676" s="53"/>
      <c r="B676" s="241"/>
      <c r="C676" s="241"/>
      <c r="D676" s="157"/>
      <c r="E676" s="152"/>
      <c r="F676" s="52"/>
      <c r="G676" s="52"/>
      <c r="H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  <c r="AY676" s="52"/>
      <c r="AZ676" s="52"/>
      <c r="BA676" s="52"/>
      <c r="BB676" s="52"/>
      <c r="BC676" s="52"/>
      <c r="BD676" s="52"/>
      <c r="BE676" s="52"/>
      <c r="BF676" s="52"/>
      <c r="BG676" s="52"/>
      <c r="BH676" s="52"/>
      <c r="BI676" s="52"/>
      <c r="BJ676" s="52"/>
      <c r="BK676" s="52"/>
      <c r="BL676" s="52"/>
    </row>
    <row r="677" spans="1:64">
      <c r="A677" s="53"/>
      <c r="B677" s="241"/>
      <c r="C677" s="241"/>
      <c r="D677" s="157"/>
      <c r="E677" s="152"/>
      <c r="F677" s="52"/>
      <c r="G677" s="52"/>
      <c r="H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  <c r="AY677" s="52"/>
      <c r="AZ677" s="52"/>
      <c r="BA677" s="52"/>
      <c r="BB677" s="52"/>
      <c r="BC677" s="52"/>
      <c r="BD677" s="52"/>
      <c r="BE677" s="52"/>
      <c r="BF677" s="52"/>
      <c r="BG677" s="52"/>
      <c r="BH677" s="52"/>
      <c r="BI677" s="52"/>
      <c r="BJ677" s="52"/>
      <c r="BK677" s="52"/>
      <c r="BL677" s="52"/>
    </row>
    <row r="678" spans="1:64">
      <c r="A678" s="53"/>
      <c r="B678" s="241"/>
      <c r="C678" s="241"/>
      <c r="D678" s="157"/>
      <c r="E678" s="152"/>
      <c r="F678" s="52"/>
      <c r="G678" s="52"/>
      <c r="H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  <c r="AY678" s="52"/>
      <c r="AZ678" s="52"/>
      <c r="BA678" s="52"/>
      <c r="BB678" s="52"/>
      <c r="BC678" s="52"/>
      <c r="BD678" s="52"/>
      <c r="BE678" s="52"/>
      <c r="BF678" s="52"/>
      <c r="BG678" s="52"/>
      <c r="BH678" s="52"/>
      <c r="BI678" s="52"/>
      <c r="BJ678" s="52"/>
      <c r="BK678" s="52"/>
      <c r="BL678" s="52"/>
    </row>
    <row r="679" spans="1:64">
      <c r="A679" s="53"/>
      <c r="B679" s="241"/>
      <c r="C679" s="241"/>
      <c r="D679" s="157"/>
      <c r="E679" s="152"/>
      <c r="F679" s="52"/>
      <c r="G679" s="52"/>
      <c r="H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  <c r="AY679" s="52"/>
      <c r="AZ679" s="52"/>
      <c r="BA679" s="52"/>
      <c r="BB679" s="52"/>
      <c r="BC679" s="52"/>
      <c r="BD679" s="52"/>
      <c r="BE679" s="52"/>
      <c r="BF679" s="52"/>
      <c r="BG679" s="52"/>
      <c r="BH679" s="52"/>
      <c r="BI679" s="52"/>
      <c r="BJ679" s="52"/>
      <c r="BK679" s="52"/>
      <c r="BL679" s="52"/>
    </row>
    <row r="680" spans="1:64">
      <c r="A680" s="53"/>
      <c r="B680" s="241"/>
      <c r="C680" s="241"/>
      <c r="D680" s="157"/>
      <c r="E680" s="152"/>
      <c r="F680" s="52"/>
      <c r="G680" s="52"/>
      <c r="H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  <c r="AY680" s="52"/>
      <c r="AZ680" s="52"/>
      <c r="BA680" s="52"/>
      <c r="BB680" s="52"/>
      <c r="BC680" s="52"/>
      <c r="BD680" s="52"/>
      <c r="BE680" s="52"/>
      <c r="BF680" s="52"/>
      <c r="BG680" s="52"/>
      <c r="BH680" s="52"/>
      <c r="BI680" s="52"/>
      <c r="BJ680" s="52"/>
      <c r="BK680" s="52"/>
      <c r="BL680" s="52"/>
    </row>
    <row r="681" spans="1:64">
      <c r="A681" s="53"/>
      <c r="B681" s="241"/>
      <c r="C681" s="241"/>
      <c r="D681" s="157"/>
      <c r="E681" s="152"/>
      <c r="F681" s="52"/>
      <c r="G681" s="52"/>
      <c r="H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  <c r="AY681" s="52"/>
      <c r="AZ681" s="52"/>
      <c r="BA681" s="52"/>
      <c r="BB681" s="52"/>
      <c r="BC681" s="52"/>
      <c r="BD681" s="52"/>
      <c r="BE681" s="52"/>
      <c r="BF681" s="52"/>
      <c r="BG681" s="52"/>
      <c r="BH681" s="52"/>
      <c r="BI681" s="52"/>
      <c r="BJ681" s="52"/>
      <c r="BK681" s="52"/>
      <c r="BL681" s="52"/>
    </row>
    <row r="682" spans="1:64">
      <c r="A682" s="53"/>
      <c r="B682" s="241"/>
      <c r="C682" s="241"/>
      <c r="D682" s="157"/>
      <c r="E682" s="152"/>
      <c r="F682" s="52"/>
      <c r="G682" s="52"/>
      <c r="H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  <c r="AY682" s="52"/>
      <c r="AZ682" s="52"/>
      <c r="BA682" s="52"/>
      <c r="BB682" s="52"/>
      <c r="BC682" s="52"/>
      <c r="BD682" s="52"/>
      <c r="BE682" s="52"/>
      <c r="BF682" s="52"/>
      <c r="BG682" s="52"/>
      <c r="BH682" s="52"/>
      <c r="BI682" s="52"/>
      <c r="BJ682" s="52"/>
      <c r="BK682" s="52"/>
      <c r="BL682" s="52"/>
    </row>
    <row r="683" spans="1:64">
      <c r="A683" s="53"/>
      <c r="B683" s="241"/>
      <c r="C683" s="241"/>
      <c r="D683" s="157"/>
      <c r="E683" s="152"/>
      <c r="F683" s="52"/>
      <c r="G683" s="52"/>
      <c r="H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  <c r="AY683" s="52"/>
      <c r="AZ683" s="52"/>
      <c r="BA683" s="52"/>
      <c r="BB683" s="52"/>
      <c r="BC683" s="52"/>
      <c r="BD683" s="52"/>
      <c r="BE683" s="52"/>
      <c r="BF683" s="52"/>
      <c r="BG683" s="52"/>
      <c r="BH683" s="52"/>
      <c r="BI683" s="52"/>
      <c r="BJ683" s="52"/>
      <c r="BK683" s="52"/>
      <c r="BL683" s="52"/>
    </row>
    <row r="684" spans="1:64">
      <c r="A684" s="53"/>
      <c r="B684" s="241"/>
      <c r="C684" s="241"/>
      <c r="D684" s="157"/>
      <c r="E684" s="152"/>
      <c r="F684" s="52"/>
      <c r="G684" s="52"/>
      <c r="H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  <c r="AY684" s="52"/>
      <c r="AZ684" s="52"/>
      <c r="BA684" s="52"/>
      <c r="BB684" s="52"/>
      <c r="BC684" s="52"/>
      <c r="BD684" s="52"/>
      <c r="BE684" s="52"/>
      <c r="BF684" s="52"/>
      <c r="BG684" s="52"/>
      <c r="BH684" s="52"/>
      <c r="BI684" s="52"/>
      <c r="BJ684" s="52"/>
      <c r="BK684" s="52"/>
      <c r="BL684" s="52"/>
    </row>
    <row r="685" spans="1:64">
      <c r="A685" s="53"/>
      <c r="B685" s="241"/>
      <c r="C685" s="241"/>
      <c r="D685" s="157"/>
      <c r="E685" s="152"/>
      <c r="F685" s="52"/>
      <c r="G685" s="52"/>
      <c r="H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  <c r="AY685" s="52"/>
      <c r="AZ685" s="52"/>
      <c r="BA685" s="52"/>
      <c r="BB685" s="52"/>
      <c r="BC685" s="52"/>
      <c r="BD685" s="52"/>
      <c r="BE685" s="52"/>
      <c r="BF685" s="52"/>
      <c r="BG685" s="52"/>
      <c r="BH685" s="52"/>
      <c r="BI685" s="52"/>
      <c r="BJ685" s="52"/>
      <c r="BK685" s="52"/>
      <c r="BL685" s="52"/>
    </row>
    <row r="686" spans="1:64">
      <c r="A686" s="53"/>
      <c r="B686" s="241"/>
      <c r="C686" s="241"/>
      <c r="D686" s="157"/>
      <c r="E686" s="152"/>
      <c r="F686" s="52"/>
      <c r="G686" s="52"/>
      <c r="H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  <c r="AY686" s="52"/>
      <c r="AZ686" s="52"/>
      <c r="BA686" s="52"/>
      <c r="BB686" s="52"/>
      <c r="BC686" s="52"/>
      <c r="BD686" s="52"/>
      <c r="BE686" s="52"/>
      <c r="BF686" s="52"/>
      <c r="BG686" s="52"/>
      <c r="BH686" s="52"/>
      <c r="BI686" s="52"/>
      <c r="BJ686" s="52"/>
      <c r="BK686" s="52"/>
      <c r="BL686" s="52"/>
    </row>
    <row r="687" spans="1:64">
      <c r="A687" s="53"/>
      <c r="B687" s="241"/>
      <c r="C687" s="241"/>
      <c r="D687" s="157"/>
      <c r="E687" s="152"/>
      <c r="F687" s="52"/>
      <c r="G687" s="52"/>
      <c r="H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  <c r="AY687" s="52"/>
      <c r="AZ687" s="52"/>
      <c r="BA687" s="52"/>
      <c r="BB687" s="52"/>
      <c r="BC687" s="52"/>
      <c r="BD687" s="52"/>
      <c r="BE687" s="52"/>
      <c r="BF687" s="52"/>
      <c r="BG687" s="52"/>
      <c r="BH687" s="52"/>
      <c r="BI687" s="52"/>
      <c r="BJ687" s="52"/>
      <c r="BK687" s="52"/>
      <c r="BL687" s="52"/>
    </row>
    <row r="688" spans="1:64">
      <c r="A688" s="53"/>
      <c r="B688" s="241"/>
      <c r="C688" s="241"/>
      <c r="D688" s="157"/>
      <c r="E688" s="152"/>
      <c r="F688" s="52"/>
      <c r="G688" s="52"/>
      <c r="H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  <c r="AY688" s="52"/>
      <c r="AZ688" s="52"/>
      <c r="BA688" s="52"/>
      <c r="BB688" s="52"/>
      <c r="BC688" s="52"/>
      <c r="BD688" s="52"/>
      <c r="BE688" s="52"/>
      <c r="BF688" s="52"/>
      <c r="BG688" s="52"/>
      <c r="BH688" s="52"/>
      <c r="BI688" s="52"/>
      <c r="BJ688" s="52"/>
      <c r="BK688" s="52"/>
      <c r="BL688" s="52"/>
    </row>
    <row r="689" spans="1:64">
      <c r="A689" s="53"/>
      <c r="B689" s="241"/>
      <c r="C689" s="241"/>
      <c r="D689" s="157"/>
      <c r="E689" s="152"/>
      <c r="F689" s="52"/>
      <c r="G689" s="52"/>
      <c r="H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  <c r="AY689" s="52"/>
      <c r="AZ689" s="52"/>
      <c r="BA689" s="52"/>
      <c r="BB689" s="52"/>
      <c r="BC689" s="52"/>
      <c r="BD689" s="52"/>
      <c r="BE689" s="52"/>
      <c r="BF689" s="52"/>
      <c r="BG689" s="52"/>
      <c r="BH689" s="52"/>
      <c r="BI689" s="52"/>
      <c r="BJ689" s="52"/>
      <c r="BK689" s="52"/>
      <c r="BL689" s="52"/>
    </row>
    <row r="690" spans="1:64">
      <c r="A690" s="53"/>
      <c r="B690" s="241"/>
      <c r="C690" s="241"/>
      <c r="D690" s="157"/>
      <c r="E690" s="152"/>
      <c r="F690" s="52"/>
      <c r="G690" s="52"/>
      <c r="H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  <c r="AY690" s="52"/>
      <c r="AZ690" s="52"/>
      <c r="BA690" s="52"/>
      <c r="BB690" s="52"/>
      <c r="BC690" s="52"/>
      <c r="BD690" s="52"/>
      <c r="BE690" s="52"/>
      <c r="BF690" s="52"/>
      <c r="BG690" s="52"/>
      <c r="BH690" s="52"/>
      <c r="BI690" s="52"/>
      <c r="BJ690" s="52"/>
      <c r="BK690" s="52"/>
      <c r="BL690" s="52"/>
    </row>
    <row r="691" spans="1:64">
      <c r="A691" s="53"/>
      <c r="B691" s="241"/>
      <c r="C691" s="241"/>
      <c r="D691" s="157"/>
      <c r="E691" s="152"/>
      <c r="F691" s="52"/>
      <c r="G691" s="52"/>
      <c r="H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  <c r="AY691" s="52"/>
      <c r="AZ691" s="52"/>
      <c r="BA691" s="52"/>
      <c r="BB691" s="52"/>
      <c r="BC691" s="52"/>
      <c r="BD691" s="52"/>
      <c r="BE691" s="52"/>
      <c r="BF691" s="52"/>
      <c r="BG691" s="52"/>
      <c r="BH691" s="52"/>
      <c r="BI691" s="52"/>
      <c r="BJ691" s="52"/>
      <c r="BK691" s="52"/>
      <c r="BL691" s="52"/>
    </row>
    <row r="692" spans="1:64">
      <c r="A692" s="53"/>
      <c r="B692" s="241"/>
      <c r="C692" s="241"/>
      <c r="D692" s="157"/>
      <c r="E692" s="152"/>
      <c r="F692" s="52"/>
      <c r="G692" s="52"/>
      <c r="H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  <c r="AY692" s="52"/>
      <c r="AZ692" s="52"/>
      <c r="BA692" s="52"/>
      <c r="BB692" s="52"/>
      <c r="BC692" s="52"/>
      <c r="BD692" s="52"/>
      <c r="BE692" s="52"/>
      <c r="BF692" s="52"/>
      <c r="BG692" s="52"/>
      <c r="BH692" s="52"/>
      <c r="BI692" s="52"/>
      <c r="BJ692" s="52"/>
      <c r="BK692" s="52"/>
      <c r="BL692" s="52"/>
    </row>
    <row r="693" spans="1:64">
      <c r="A693" s="53"/>
      <c r="B693" s="241"/>
      <c r="C693" s="241"/>
      <c r="D693" s="157"/>
      <c r="E693" s="152"/>
      <c r="F693" s="52"/>
      <c r="G693" s="52"/>
      <c r="H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  <c r="AY693" s="52"/>
      <c r="AZ693" s="52"/>
      <c r="BA693" s="52"/>
      <c r="BB693" s="52"/>
      <c r="BC693" s="52"/>
      <c r="BD693" s="52"/>
      <c r="BE693" s="52"/>
      <c r="BF693" s="52"/>
      <c r="BG693" s="52"/>
      <c r="BH693" s="52"/>
      <c r="BI693" s="52"/>
      <c r="BJ693" s="52"/>
      <c r="BK693" s="52"/>
      <c r="BL693" s="52"/>
    </row>
    <row r="694" spans="1:64">
      <c r="A694" s="53"/>
      <c r="B694" s="241"/>
      <c r="C694" s="241"/>
      <c r="D694" s="157"/>
      <c r="E694" s="152"/>
      <c r="F694" s="52"/>
      <c r="G694" s="52"/>
      <c r="H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  <c r="AY694" s="52"/>
      <c r="AZ694" s="52"/>
      <c r="BA694" s="52"/>
      <c r="BB694" s="52"/>
      <c r="BC694" s="52"/>
      <c r="BD694" s="52"/>
      <c r="BE694" s="52"/>
      <c r="BF694" s="52"/>
      <c r="BG694" s="52"/>
      <c r="BH694" s="52"/>
      <c r="BI694" s="52"/>
      <c r="BJ694" s="52"/>
      <c r="BK694" s="52"/>
      <c r="BL694" s="52"/>
    </row>
    <row r="695" spans="1:64">
      <c r="A695" s="53"/>
      <c r="B695" s="241"/>
      <c r="C695" s="241"/>
      <c r="D695" s="157"/>
      <c r="E695" s="152"/>
      <c r="F695" s="52"/>
      <c r="G695" s="52"/>
      <c r="H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  <c r="AY695" s="52"/>
      <c r="AZ695" s="52"/>
      <c r="BA695" s="52"/>
      <c r="BB695" s="52"/>
      <c r="BC695" s="52"/>
      <c r="BD695" s="52"/>
      <c r="BE695" s="52"/>
      <c r="BF695" s="52"/>
      <c r="BG695" s="52"/>
      <c r="BH695" s="52"/>
      <c r="BI695" s="52"/>
      <c r="BJ695" s="52"/>
      <c r="BK695" s="52"/>
      <c r="BL695" s="52"/>
    </row>
    <row r="696" spans="1:64">
      <c r="A696" s="53"/>
      <c r="B696" s="241"/>
      <c r="C696" s="241"/>
      <c r="D696" s="157"/>
      <c r="E696" s="152"/>
      <c r="F696" s="52"/>
      <c r="G696" s="52"/>
      <c r="H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  <c r="AY696" s="52"/>
      <c r="AZ696" s="52"/>
      <c r="BA696" s="52"/>
      <c r="BB696" s="52"/>
      <c r="BC696" s="52"/>
      <c r="BD696" s="52"/>
      <c r="BE696" s="52"/>
      <c r="BF696" s="52"/>
      <c r="BG696" s="52"/>
      <c r="BH696" s="52"/>
      <c r="BI696" s="52"/>
      <c r="BJ696" s="52"/>
      <c r="BK696" s="52"/>
      <c r="BL696" s="52"/>
    </row>
    <row r="697" spans="1:64">
      <c r="A697" s="53"/>
      <c r="B697" s="241"/>
      <c r="C697" s="241"/>
      <c r="D697" s="157"/>
      <c r="E697" s="152"/>
      <c r="F697" s="52"/>
      <c r="G697" s="52"/>
      <c r="H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  <c r="AY697" s="52"/>
      <c r="AZ697" s="52"/>
      <c r="BA697" s="52"/>
      <c r="BB697" s="52"/>
      <c r="BC697" s="52"/>
      <c r="BD697" s="52"/>
      <c r="BE697" s="52"/>
      <c r="BF697" s="52"/>
      <c r="BG697" s="52"/>
      <c r="BH697" s="52"/>
      <c r="BI697" s="52"/>
      <c r="BJ697" s="52"/>
      <c r="BK697" s="52"/>
      <c r="BL697" s="52"/>
    </row>
    <row r="698" spans="1:64">
      <c r="A698" s="53"/>
      <c r="B698" s="241"/>
      <c r="C698" s="241"/>
      <c r="D698" s="157"/>
      <c r="E698" s="152"/>
      <c r="F698" s="52"/>
      <c r="G698" s="52"/>
      <c r="H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  <c r="AY698" s="52"/>
      <c r="AZ698" s="52"/>
      <c r="BA698" s="52"/>
      <c r="BB698" s="52"/>
      <c r="BC698" s="52"/>
      <c r="BD698" s="52"/>
      <c r="BE698" s="52"/>
      <c r="BF698" s="52"/>
      <c r="BG698" s="52"/>
      <c r="BH698" s="52"/>
      <c r="BI698" s="52"/>
      <c r="BJ698" s="52"/>
      <c r="BK698" s="52"/>
      <c r="BL698" s="52"/>
    </row>
    <row r="699" spans="1:64">
      <c r="A699" s="53"/>
      <c r="B699" s="241"/>
      <c r="C699" s="241"/>
      <c r="D699" s="157"/>
      <c r="E699" s="152"/>
      <c r="F699" s="52"/>
      <c r="G699" s="52"/>
      <c r="H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  <c r="AY699" s="52"/>
      <c r="AZ699" s="52"/>
      <c r="BA699" s="52"/>
      <c r="BB699" s="52"/>
      <c r="BC699" s="52"/>
      <c r="BD699" s="52"/>
      <c r="BE699" s="52"/>
      <c r="BF699" s="52"/>
      <c r="BG699" s="52"/>
      <c r="BH699" s="52"/>
      <c r="BI699" s="52"/>
      <c r="BJ699" s="52"/>
      <c r="BK699" s="52"/>
      <c r="BL699" s="52"/>
    </row>
    <row r="700" spans="1:64">
      <c r="A700" s="53"/>
      <c r="B700" s="241"/>
      <c r="C700" s="241"/>
      <c r="D700" s="157"/>
      <c r="E700" s="152"/>
      <c r="F700" s="52"/>
      <c r="G700" s="52"/>
      <c r="H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  <c r="AY700" s="52"/>
      <c r="AZ700" s="52"/>
      <c r="BA700" s="52"/>
      <c r="BB700" s="52"/>
      <c r="BC700" s="52"/>
      <c r="BD700" s="52"/>
      <c r="BE700" s="52"/>
      <c r="BF700" s="52"/>
      <c r="BG700" s="52"/>
      <c r="BH700" s="52"/>
      <c r="BI700" s="52"/>
      <c r="BJ700" s="52"/>
      <c r="BK700" s="52"/>
      <c r="BL700" s="52"/>
    </row>
    <row r="701" spans="1:64">
      <c r="A701" s="53"/>
      <c r="B701" s="241"/>
      <c r="C701" s="241"/>
      <c r="D701" s="157"/>
      <c r="E701" s="152"/>
      <c r="F701" s="52"/>
      <c r="G701" s="52"/>
      <c r="H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  <c r="AY701" s="52"/>
      <c r="AZ701" s="52"/>
      <c r="BA701" s="52"/>
      <c r="BB701" s="52"/>
      <c r="BC701" s="52"/>
      <c r="BD701" s="52"/>
      <c r="BE701" s="52"/>
      <c r="BF701" s="52"/>
      <c r="BG701" s="52"/>
      <c r="BH701" s="52"/>
      <c r="BI701" s="52"/>
      <c r="BJ701" s="52"/>
      <c r="BK701" s="52"/>
      <c r="BL701" s="52"/>
    </row>
    <row r="702" spans="1:64">
      <c r="A702" s="53"/>
      <c r="B702" s="241"/>
      <c r="C702" s="241"/>
      <c r="D702" s="157"/>
      <c r="E702" s="152"/>
      <c r="F702" s="52"/>
      <c r="G702" s="52"/>
      <c r="H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  <c r="AY702" s="52"/>
      <c r="AZ702" s="52"/>
      <c r="BA702" s="52"/>
      <c r="BB702" s="52"/>
      <c r="BC702" s="52"/>
      <c r="BD702" s="52"/>
      <c r="BE702" s="52"/>
      <c r="BF702" s="52"/>
      <c r="BG702" s="52"/>
      <c r="BH702" s="52"/>
      <c r="BI702" s="52"/>
      <c r="BJ702" s="52"/>
      <c r="BK702" s="52"/>
      <c r="BL702" s="52"/>
    </row>
    <row r="703" spans="1:64">
      <c r="A703" s="53"/>
      <c r="B703" s="241"/>
      <c r="C703" s="241"/>
      <c r="D703" s="157"/>
      <c r="E703" s="152"/>
      <c r="F703" s="52"/>
      <c r="G703" s="52"/>
      <c r="H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  <c r="AY703" s="52"/>
      <c r="AZ703" s="52"/>
      <c r="BA703" s="52"/>
      <c r="BB703" s="52"/>
      <c r="BC703" s="52"/>
      <c r="BD703" s="52"/>
      <c r="BE703" s="52"/>
      <c r="BF703" s="52"/>
      <c r="BG703" s="52"/>
      <c r="BH703" s="52"/>
      <c r="BI703" s="52"/>
      <c r="BJ703" s="52"/>
      <c r="BK703" s="52"/>
      <c r="BL703" s="52"/>
    </row>
    <row r="704" spans="1:64">
      <c r="A704" s="53"/>
      <c r="B704" s="241"/>
      <c r="C704" s="241"/>
      <c r="D704" s="157"/>
      <c r="E704" s="152"/>
      <c r="F704" s="52"/>
      <c r="G704" s="52"/>
      <c r="H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52"/>
      <c r="BC704" s="52"/>
      <c r="BD704" s="52"/>
      <c r="BE704" s="52"/>
      <c r="BF704" s="52"/>
      <c r="BG704" s="52"/>
      <c r="BH704" s="52"/>
      <c r="BI704" s="52"/>
      <c r="BJ704" s="52"/>
      <c r="BK704" s="52"/>
      <c r="BL704" s="52"/>
    </row>
    <row r="705" spans="1:64">
      <c r="A705" s="53"/>
      <c r="B705" s="241"/>
      <c r="C705" s="241"/>
      <c r="D705" s="157"/>
      <c r="E705" s="152"/>
      <c r="F705" s="52"/>
      <c r="G705" s="52"/>
      <c r="H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  <c r="AY705" s="52"/>
      <c r="AZ705" s="52"/>
      <c r="BA705" s="52"/>
      <c r="BB705" s="52"/>
      <c r="BC705" s="52"/>
      <c r="BD705" s="52"/>
      <c r="BE705" s="52"/>
      <c r="BF705" s="52"/>
      <c r="BG705" s="52"/>
      <c r="BH705" s="52"/>
      <c r="BI705" s="52"/>
      <c r="BJ705" s="52"/>
      <c r="BK705" s="52"/>
      <c r="BL705" s="52"/>
    </row>
    <row r="706" spans="1:64">
      <c r="A706" s="53"/>
      <c r="B706" s="241"/>
      <c r="C706" s="241"/>
      <c r="D706" s="157"/>
      <c r="E706" s="152"/>
      <c r="F706" s="52"/>
      <c r="G706" s="52"/>
      <c r="H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  <c r="AY706" s="52"/>
      <c r="AZ706" s="52"/>
      <c r="BA706" s="52"/>
      <c r="BB706" s="52"/>
      <c r="BC706" s="52"/>
      <c r="BD706" s="52"/>
      <c r="BE706" s="52"/>
      <c r="BF706" s="52"/>
      <c r="BG706" s="52"/>
      <c r="BH706" s="52"/>
      <c r="BI706" s="52"/>
      <c r="BJ706" s="52"/>
      <c r="BK706" s="52"/>
      <c r="BL706" s="52"/>
    </row>
    <row r="707" spans="1:64">
      <c r="A707" s="53"/>
      <c r="B707" s="241"/>
      <c r="C707" s="241"/>
      <c r="D707" s="157"/>
      <c r="E707" s="152"/>
      <c r="F707" s="52"/>
      <c r="G707" s="52"/>
      <c r="H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  <c r="AY707" s="52"/>
      <c r="AZ707" s="52"/>
      <c r="BA707" s="52"/>
      <c r="BB707" s="52"/>
      <c r="BC707" s="52"/>
      <c r="BD707" s="52"/>
      <c r="BE707" s="52"/>
      <c r="BF707" s="52"/>
      <c r="BG707" s="52"/>
      <c r="BH707" s="52"/>
      <c r="BI707" s="52"/>
      <c r="BJ707" s="52"/>
      <c r="BK707" s="52"/>
      <c r="BL707" s="52"/>
    </row>
    <row r="708" spans="1:64">
      <c r="A708" s="53"/>
      <c r="B708" s="241"/>
      <c r="C708" s="241"/>
      <c r="D708" s="157"/>
      <c r="E708" s="152"/>
      <c r="F708" s="52"/>
      <c r="G708" s="52"/>
      <c r="H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  <c r="AY708" s="52"/>
      <c r="AZ708" s="52"/>
      <c r="BA708" s="52"/>
      <c r="BB708" s="52"/>
      <c r="BC708" s="52"/>
      <c r="BD708" s="52"/>
      <c r="BE708" s="52"/>
      <c r="BF708" s="52"/>
      <c r="BG708" s="52"/>
      <c r="BH708" s="52"/>
      <c r="BI708" s="52"/>
      <c r="BJ708" s="52"/>
      <c r="BK708" s="52"/>
      <c r="BL708" s="52"/>
    </row>
    <row r="709" spans="1:64">
      <c r="A709" s="53"/>
      <c r="B709" s="241"/>
      <c r="C709" s="241"/>
      <c r="D709" s="157"/>
      <c r="E709" s="152"/>
      <c r="F709" s="52"/>
      <c r="G709" s="52"/>
      <c r="H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  <c r="AY709" s="52"/>
      <c r="AZ709" s="52"/>
      <c r="BA709" s="52"/>
      <c r="BB709" s="52"/>
      <c r="BC709" s="52"/>
      <c r="BD709" s="52"/>
      <c r="BE709" s="52"/>
      <c r="BF709" s="52"/>
      <c r="BG709" s="52"/>
      <c r="BH709" s="52"/>
      <c r="BI709" s="52"/>
      <c r="BJ709" s="52"/>
      <c r="BK709" s="52"/>
      <c r="BL709" s="52"/>
    </row>
    <row r="710" spans="1:64">
      <c r="A710" s="53"/>
      <c r="B710" s="241"/>
      <c r="C710" s="241"/>
      <c r="D710" s="157"/>
      <c r="E710" s="152"/>
      <c r="F710" s="52"/>
      <c r="G710" s="52"/>
      <c r="H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  <c r="AY710" s="52"/>
      <c r="AZ710" s="52"/>
      <c r="BA710" s="52"/>
      <c r="BB710" s="52"/>
      <c r="BC710" s="52"/>
      <c r="BD710" s="52"/>
      <c r="BE710" s="52"/>
      <c r="BF710" s="52"/>
      <c r="BG710" s="52"/>
      <c r="BH710" s="52"/>
      <c r="BI710" s="52"/>
      <c r="BJ710" s="52"/>
      <c r="BK710" s="52"/>
      <c r="BL710" s="52"/>
    </row>
    <row r="711" spans="1:64">
      <c r="A711" s="53"/>
      <c r="B711" s="241"/>
      <c r="C711" s="241"/>
      <c r="D711" s="157"/>
      <c r="E711" s="152"/>
      <c r="F711" s="52"/>
      <c r="G711" s="52"/>
      <c r="H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  <c r="AY711" s="52"/>
      <c r="AZ711" s="52"/>
      <c r="BA711" s="52"/>
      <c r="BB711" s="52"/>
      <c r="BC711" s="52"/>
      <c r="BD711" s="52"/>
      <c r="BE711" s="52"/>
      <c r="BF711" s="52"/>
      <c r="BG711" s="52"/>
      <c r="BH711" s="52"/>
      <c r="BI711" s="52"/>
      <c r="BJ711" s="52"/>
      <c r="BK711" s="52"/>
      <c r="BL711" s="52"/>
    </row>
    <row r="712" spans="1:64">
      <c r="A712" s="53"/>
      <c r="B712" s="241"/>
      <c r="C712" s="241"/>
      <c r="D712" s="157"/>
      <c r="E712" s="152"/>
      <c r="F712" s="52"/>
      <c r="G712" s="52"/>
      <c r="H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  <c r="AY712" s="52"/>
      <c r="AZ712" s="52"/>
      <c r="BA712" s="52"/>
      <c r="BB712" s="52"/>
      <c r="BC712" s="52"/>
      <c r="BD712" s="52"/>
      <c r="BE712" s="52"/>
      <c r="BF712" s="52"/>
      <c r="BG712" s="52"/>
      <c r="BH712" s="52"/>
      <c r="BI712" s="52"/>
      <c r="BJ712" s="52"/>
      <c r="BK712" s="52"/>
      <c r="BL712" s="52"/>
    </row>
    <row r="713" spans="1:64">
      <c r="A713" s="53"/>
      <c r="B713" s="241"/>
      <c r="C713" s="241"/>
      <c r="D713" s="157"/>
      <c r="E713" s="152"/>
      <c r="F713" s="52"/>
      <c r="G713" s="52"/>
      <c r="H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  <c r="AY713" s="52"/>
      <c r="AZ713" s="52"/>
      <c r="BA713" s="52"/>
      <c r="BB713" s="52"/>
      <c r="BC713" s="52"/>
      <c r="BD713" s="52"/>
      <c r="BE713" s="52"/>
      <c r="BF713" s="52"/>
      <c r="BG713" s="52"/>
      <c r="BH713" s="52"/>
      <c r="BI713" s="52"/>
      <c r="BJ713" s="52"/>
      <c r="BK713" s="52"/>
      <c r="BL713" s="52"/>
    </row>
    <row r="714" spans="1:64">
      <c r="A714" s="53"/>
      <c r="B714" s="241"/>
      <c r="C714" s="241"/>
      <c r="D714" s="157"/>
      <c r="E714" s="152"/>
      <c r="F714" s="52"/>
      <c r="G714" s="52"/>
      <c r="H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  <c r="AY714" s="52"/>
      <c r="AZ714" s="52"/>
      <c r="BA714" s="52"/>
      <c r="BB714" s="52"/>
      <c r="BC714" s="52"/>
      <c r="BD714" s="52"/>
      <c r="BE714" s="52"/>
      <c r="BF714" s="52"/>
      <c r="BG714" s="52"/>
      <c r="BH714" s="52"/>
      <c r="BI714" s="52"/>
      <c r="BJ714" s="52"/>
      <c r="BK714" s="52"/>
      <c r="BL714" s="52"/>
    </row>
    <row r="715" spans="1:64">
      <c r="A715" s="53"/>
      <c r="B715" s="241"/>
      <c r="C715" s="241"/>
      <c r="D715" s="157"/>
      <c r="E715" s="152"/>
      <c r="F715" s="52"/>
      <c r="G715" s="52"/>
      <c r="H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  <c r="AY715" s="52"/>
      <c r="AZ715" s="52"/>
      <c r="BA715" s="52"/>
      <c r="BB715" s="52"/>
      <c r="BC715" s="52"/>
      <c r="BD715" s="52"/>
      <c r="BE715" s="52"/>
      <c r="BF715" s="52"/>
      <c r="BG715" s="52"/>
      <c r="BH715" s="52"/>
      <c r="BI715" s="52"/>
      <c r="BJ715" s="52"/>
      <c r="BK715" s="52"/>
      <c r="BL715" s="52"/>
    </row>
    <row r="716" spans="1:64">
      <c r="A716" s="53"/>
      <c r="B716" s="241"/>
      <c r="C716" s="241"/>
      <c r="D716" s="157"/>
      <c r="E716" s="152"/>
      <c r="F716" s="52"/>
      <c r="G716" s="52"/>
      <c r="H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  <c r="AY716" s="52"/>
      <c r="AZ716" s="52"/>
      <c r="BA716" s="52"/>
      <c r="BB716" s="52"/>
      <c r="BC716" s="52"/>
      <c r="BD716" s="52"/>
      <c r="BE716" s="52"/>
      <c r="BF716" s="52"/>
      <c r="BG716" s="52"/>
      <c r="BH716" s="52"/>
      <c r="BI716" s="52"/>
      <c r="BJ716" s="52"/>
      <c r="BK716" s="52"/>
      <c r="BL716" s="52"/>
    </row>
    <row r="717" spans="1:64">
      <c r="A717" s="53"/>
      <c r="B717" s="241"/>
      <c r="C717" s="241"/>
      <c r="D717" s="157"/>
      <c r="E717" s="152"/>
      <c r="F717" s="52"/>
      <c r="G717" s="52"/>
      <c r="H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  <c r="AY717" s="52"/>
      <c r="AZ717" s="52"/>
      <c r="BA717" s="52"/>
      <c r="BB717" s="52"/>
      <c r="BC717" s="52"/>
      <c r="BD717" s="52"/>
      <c r="BE717" s="52"/>
      <c r="BF717" s="52"/>
      <c r="BG717" s="52"/>
      <c r="BH717" s="52"/>
      <c r="BI717" s="52"/>
      <c r="BJ717" s="52"/>
      <c r="BK717" s="52"/>
      <c r="BL717" s="52"/>
    </row>
    <row r="718" spans="1:64">
      <c r="A718" s="53"/>
      <c r="B718" s="241"/>
      <c r="C718" s="241"/>
      <c r="D718" s="157"/>
      <c r="E718" s="152"/>
      <c r="F718" s="52"/>
      <c r="G718" s="52"/>
      <c r="H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  <c r="AY718" s="52"/>
      <c r="AZ718" s="52"/>
      <c r="BA718" s="52"/>
      <c r="BB718" s="52"/>
      <c r="BC718" s="52"/>
      <c r="BD718" s="52"/>
      <c r="BE718" s="52"/>
      <c r="BF718" s="52"/>
      <c r="BG718" s="52"/>
      <c r="BH718" s="52"/>
      <c r="BI718" s="52"/>
      <c r="BJ718" s="52"/>
      <c r="BK718" s="52"/>
      <c r="BL718" s="52"/>
    </row>
    <row r="719" spans="1:64">
      <c r="A719" s="53"/>
      <c r="B719" s="241"/>
      <c r="C719" s="241"/>
      <c r="D719" s="157"/>
      <c r="E719" s="152"/>
      <c r="F719" s="52"/>
      <c r="G719" s="52"/>
      <c r="H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  <c r="AY719" s="52"/>
      <c r="AZ719" s="52"/>
      <c r="BA719" s="52"/>
      <c r="BB719" s="52"/>
      <c r="BC719" s="52"/>
      <c r="BD719" s="52"/>
      <c r="BE719" s="52"/>
      <c r="BF719" s="52"/>
      <c r="BG719" s="52"/>
      <c r="BH719" s="52"/>
      <c r="BI719" s="52"/>
      <c r="BJ719" s="52"/>
      <c r="BK719" s="52"/>
      <c r="BL719" s="52"/>
    </row>
    <row r="720" spans="1:64">
      <c r="A720" s="53"/>
      <c r="B720" s="241"/>
      <c r="C720" s="241"/>
      <c r="D720" s="157"/>
      <c r="E720" s="152"/>
      <c r="F720" s="52"/>
      <c r="G720" s="52"/>
      <c r="H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  <c r="AY720" s="52"/>
      <c r="AZ720" s="52"/>
      <c r="BA720" s="52"/>
      <c r="BB720" s="52"/>
      <c r="BC720" s="52"/>
      <c r="BD720" s="52"/>
      <c r="BE720" s="52"/>
      <c r="BF720" s="52"/>
      <c r="BG720" s="52"/>
      <c r="BH720" s="52"/>
      <c r="BI720" s="52"/>
      <c r="BJ720" s="52"/>
      <c r="BK720" s="52"/>
      <c r="BL720" s="52"/>
    </row>
    <row r="721" spans="1:64">
      <c r="A721" s="53"/>
      <c r="B721" s="241"/>
      <c r="C721" s="241"/>
      <c r="D721" s="157"/>
      <c r="E721" s="152"/>
      <c r="F721" s="52"/>
      <c r="G721" s="52"/>
      <c r="H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  <c r="AY721" s="52"/>
      <c r="AZ721" s="52"/>
      <c r="BA721" s="52"/>
      <c r="BB721" s="52"/>
      <c r="BC721" s="52"/>
      <c r="BD721" s="52"/>
      <c r="BE721" s="52"/>
      <c r="BF721" s="52"/>
      <c r="BG721" s="52"/>
      <c r="BH721" s="52"/>
      <c r="BI721" s="52"/>
      <c r="BJ721" s="52"/>
      <c r="BK721" s="52"/>
      <c r="BL721" s="52"/>
    </row>
    <row r="722" spans="1:64">
      <c r="A722" s="53"/>
      <c r="B722" s="241"/>
      <c r="C722" s="241"/>
      <c r="D722" s="157"/>
      <c r="E722" s="152"/>
      <c r="F722" s="52"/>
      <c r="G722" s="52"/>
      <c r="H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  <c r="AY722" s="52"/>
      <c r="AZ722" s="52"/>
      <c r="BA722" s="52"/>
      <c r="BB722" s="52"/>
      <c r="BC722" s="52"/>
      <c r="BD722" s="52"/>
      <c r="BE722" s="52"/>
      <c r="BF722" s="52"/>
      <c r="BG722" s="52"/>
      <c r="BH722" s="52"/>
      <c r="BI722" s="52"/>
      <c r="BJ722" s="52"/>
      <c r="BK722" s="52"/>
      <c r="BL722" s="52"/>
    </row>
    <row r="723" spans="1:64">
      <c r="A723" s="53"/>
      <c r="B723" s="241"/>
      <c r="C723" s="241"/>
      <c r="D723" s="157"/>
      <c r="E723" s="152"/>
      <c r="F723" s="52"/>
      <c r="G723" s="52"/>
      <c r="H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  <c r="AY723" s="52"/>
      <c r="AZ723" s="52"/>
      <c r="BA723" s="52"/>
      <c r="BB723" s="52"/>
      <c r="BC723" s="52"/>
      <c r="BD723" s="52"/>
      <c r="BE723" s="52"/>
      <c r="BF723" s="52"/>
      <c r="BG723" s="52"/>
      <c r="BH723" s="52"/>
      <c r="BI723" s="52"/>
      <c r="BJ723" s="52"/>
      <c r="BK723" s="52"/>
      <c r="BL723" s="52"/>
    </row>
    <row r="724" spans="1:64">
      <c r="A724" s="53"/>
      <c r="B724" s="241"/>
      <c r="C724" s="241"/>
      <c r="D724" s="157"/>
      <c r="E724" s="152"/>
      <c r="F724" s="52"/>
      <c r="G724" s="52"/>
      <c r="H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  <c r="AY724" s="52"/>
      <c r="AZ724" s="52"/>
      <c r="BA724" s="52"/>
      <c r="BB724" s="52"/>
      <c r="BC724" s="52"/>
      <c r="BD724" s="52"/>
      <c r="BE724" s="52"/>
      <c r="BF724" s="52"/>
      <c r="BG724" s="52"/>
      <c r="BH724" s="52"/>
      <c r="BI724" s="52"/>
      <c r="BJ724" s="52"/>
      <c r="BK724" s="52"/>
      <c r="BL724" s="52"/>
    </row>
    <row r="725" spans="1:64">
      <c r="A725" s="53"/>
      <c r="B725" s="241"/>
      <c r="C725" s="241"/>
      <c r="D725" s="157"/>
      <c r="E725" s="152"/>
      <c r="F725" s="52"/>
      <c r="G725" s="52"/>
      <c r="H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  <c r="AY725" s="52"/>
      <c r="AZ725" s="52"/>
      <c r="BA725" s="52"/>
      <c r="BB725" s="52"/>
      <c r="BC725" s="52"/>
      <c r="BD725" s="52"/>
      <c r="BE725" s="52"/>
      <c r="BF725" s="52"/>
      <c r="BG725" s="52"/>
      <c r="BH725" s="52"/>
      <c r="BI725" s="52"/>
      <c r="BJ725" s="52"/>
      <c r="BK725" s="52"/>
      <c r="BL725" s="52"/>
    </row>
    <row r="726" spans="1:64">
      <c r="A726" s="53"/>
      <c r="B726" s="241"/>
      <c r="C726" s="241"/>
      <c r="D726" s="157"/>
      <c r="E726" s="152"/>
      <c r="F726" s="52"/>
      <c r="G726" s="52"/>
      <c r="H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  <c r="AY726" s="52"/>
      <c r="AZ726" s="52"/>
      <c r="BA726" s="52"/>
      <c r="BB726" s="52"/>
      <c r="BC726" s="52"/>
      <c r="BD726" s="52"/>
      <c r="BE726" s="52"/>
      <c r="BF726" s="52"/>
      <c r="BG726" s="52"/>
      <c r="BH726" s="52"/>
      <c r="BI726" s="52"/>
      <c r="BJ726" s="52"/>
      <c r="BK726" s="52"/>
      <c r="BL726" s="52"/>
    </row>
    <row r="727" spans="1:64">
      <c r="A727" s="53"/>
      <c r="B727" s="241"/>
      <c r="C727" s="241"/>
      <c r="D727" s="157"/>
      <c r="E727" s="152"/>
      <c r="F727" s="52"/>
      <c r="G727" s="52"/>
      <c r="H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  <c r="AY727" s="52"/>
      <c r="AZ727" s="52"/>
      <c r="BA727" s="52"/>
      <c r="BB727" s="52"/>
      <c r="BC727" s="52"/>
      <c r="BD727" s="52"/>
      <c r="BE727" s="52"/>
      <c r="BF727" s="52"/>
      <c r="BG727" s="52"/>
      <c r="BH727" s="52"/>
      <c r="BI727" s="52"/>
      <c r="BJ727" s="52"/>
      <c r="BK727" s="52"/>
      <c r="BL727" s="52"/>
    </row>
    <row r="728" spans="1:64">
      <c r="A728" s="53"/>
      <c r="B728" s="241"/>
      <c r="C728" s="241"/>
      <c r="D728" s="157"/>
      <c r="E728" s="152"/>
      <c r="F728" s="52"/>
      <c r="G728" s="52"/>
      <c r="H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  <c r="AY728" s="52"/>
      <c r="AZ728" s="52"/>
      <c r="BA728" s="52"/>
      <c r="BB728" s="52"/>
      <c r="BC728" s="52"/>
      <c r="BD728" s="52"/>
      <c r="BE728" s="52"/>
      <c r="BF728" s="52"/>
      <c r="BG728" s="52"/>
      <c r="BH728" s="52"/>
      <c r="BI728" s="52"/>
      <c r="BJ728" s="52"/>
      <c r="BK728" s="52"/>
      <c r="BL728" s="52"/>
    </row>
    <row r="729" spans="1:64">
      <c r="A729" s="53"/>
      <c r="B729" s="241"/>
      <c r="C729" s="241"/>
      <c r="D729" s="157"/>
      <c r="E729" s="152"/>
      <c r="F729" s="52"/>
      <c r="G729" s="52"/>
      <c r="H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  <c r="AY729" s="52"/>
      <c r="AZ729" s="52"/>
      <c r="BA729" s="52"/>
      <c r="BB729" s="52"/>
      <c r="BC729" s="52"/>
      <c r="BD729" s="52"/>
      <c r="BE729" s="52"/>
      <c r="BF729" s="52"/>
      <c r="BG729" s="52"/>
      <c r="BH729" s="52"/>
      <c r="BI729" s="52"/>
      <c r="BJ729" s="52"/>
      <c r="BK729" s="52"/>
      <c r="BL729" s="52"/>
    </row>
    <row r="730" spans="1:64">
      <c r="A730" s="53"/>
      <c r="B730" s="241"/>
      <c r="C730" s="241"/>
      <c r="D730" s="157"/>
      <c r="E730" s="152"/>
      <c r="F730" s="52"/>
      <c r="G730" s="52"/>
      <c r="H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  <c r="AY730" s="52"/>
      <c r="AZ730" s="52"/>
      <c r="BA730" s="52"/>
      <c r="BB730" s="52"/>
      <c r="BC730" s="52"/>
      <c r="BD730" s="52"/>
      <c r="BE730" s="52"/>
      <c r="BF730" s="52"/>
      <c r="BG730" s="52"/>
      <c r="BH730" s="52"/>
      <c r="BI730" s="52"/>
      <c r="BJ730" s="52"/>
      <c r="BK730" s="52"/>
      <c r="BL730" s="52"/>
    </row>
    <row r="731" spans="1:64">
      <c r="A731" s="53"/>
      <c r="B731" s="241"/>
      <c r="C731" s="241"/>
      <c r="D731" s="157"/>
      <c r="E731" s="152"/>
      <c r="F731" s="52"/>
      <c r="G731" s="52"/>
      <c r="H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  <c r="AY731" s="52"/>
      <c r="AZ731" s="52"/>
      <c r="BA731" s="52"/>
      <c r="BB731" s="52"/>
      <c r="BC731" s="52"/>
      <c r="BD731" s="52"/>
      <c r="BE731" s="52"/>
      <c r="BF731" s="52"/>
      <c r="BG731" s="52"/>
      <c r="BH731" s="52"/>
      <c r="BI731" s="52"/>
      <c r="BJ731" s="52"/>
      <c r="BK731" s="52"/>
      <c r="BL731" s="52"/>
    </row>
    <row r="732" spans="1:64">
      <c r="A732" s="53"/>
      <c r="B732" s="241"/>
      <c r="C732" s="241"/>
      <c r="D732" s="157"/>
      <c r="E732" s="152"/>
      <c r="F732" s="52"/>
      <c r="G732" s="52"/>
      <c r="H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  <c r="AY732" s="52"/>
      <c r="AZ732" s="52"/>
      <c r="BA732" s="52"/>
      <c r="BB732" s="52"/>
      <c r="BC732" s="52"/>
      <c r="BD732" s="52"/>
      <c r="BE732" s="52"/>
      <c r="BF732" s="52"/>
      <c r="BG732" s="52"/>
      <c r="BH732" s="52"/>
      <c r="BI732" s="52"/>
      <c r="BJ732" s="52"/>
      <c r="BK732" s="52"/>
      <c r="BL732" s="52"/>
    </row>
    <row r="733" spans="1:64">
      <c r="A733" s="53"/>
      <c r="B733" s="241"/>
      <c r="C733" s="241"/>
      <c r="D733" s="157"/>
      <c r="E733" s="152"/>
      <c r="F733" s="52"/>
      <c r="G733" s="52"/>
      <c r="H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  <c r="AY733" s="52"/>
      <c r="AZ733" s="52"/>
      <c r="BA733" s="52"/>
      <c r="BB733" s="52"/>
      <c r="BC733" s="52"/>
      <c r="BD733" s="52"/>
      <c r="BE733" s="52"/>
      <c r="BF733" s="52"/>
      <c r="BG733" s="52"/>
      <c r="BH733" s="52"/>
      <c r="BI733" s="52"/>
      <c r="BJ733" s="52"/>
      <c r="BK733" s="52"/>
      <c r="BL733" s="52"/>
    </row>
    <row r="734" spans="1:64">
      <c r="A734" s="53"/>
      <c r="B734" s="241"/>
      <c r="C734" s="241"/>
      <c r="D734" s="157"/>
      <c r="E734" s="152"/>
      <c r="F734" s="52"/>
      <c r="G734" s="52"/>
      <c r="H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  <c r="AY734" s="52"/>
      <c r="AZ734" s="52"/>
      <c r="BA734" s="52"/>
      <c r="BB734" s="52"/>
      <c r="BC734" s="52"/>
      <c r="BD734" s="52"/>
      <c r="BE734" s="52"/>
      <c r="BF734" s="52"/>
      <c r="BG734" s="52"/>
      <c r="BH734" s="52"/>
      <c r="BI734" s="52"/>
      <c r="BJ734" s="52"/>
      <c r="BK734" s="52"/>
      <c r="BL734" s="52"/>
    </row>
    <row r="735" spans="1:64">
      <c r="A735" s="53"/>
      <c r="B735" s="241"/>
      <c r="C735" s="241"/>
      <c r="D735" s="157"/>
      <c r="E735" s="152"/>
      <c r="F735" s="52"/>
      <c r="G735" s="52"/>
      <c r="H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  <c r="AY735" s="52"/>
      <c r="AZ735" s="52"/>
      <c r="BA735" s="52"/>
      <c r="BB735" s="52"/>
      <c r="BC735" s="52"/>
      <c r="BD735" s="52"/>
      <c r="BE735" s="52"/>
      <c r="BF735" s="52"/>
      <c r="BG735" s="52"/>
      <c r="BH735" s="52"/>
      <c r="BI735" s="52"/>
      <c r="BJ735" s="52"/>
      <c r="BK735" s="52"/>
      <c r="BL735" s="52"/>
    </row>
    <row r="736" spans="1:64">
      <c r="A736" s="53"/>
      <c r="B736" s="241"/>
      <c r="C736" s="241"/>
      <c r="D736" s="157"/>
      <c r="E736" s="152"/>
      <c r="F736" s="52"/>
      <c r="G736" s="52"/>
      <c r="H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  <c r="AY736" s="52"/>
      <c r="AZ736" s="52"/>
      <c r="BA736" s="52"/>
      <c r="BB736" s="52"/>
      <c r="BC736" s="52"/>
      <c r="BD736" s="52"/>
      <c r="BE736" s="52"/>
      <c r="BF736" s="52"/>
      <c r="BG736" s="52"/>
      <c r="BH736" s="52"/>
      <c r="BI736" s="52"/>
      <c r="BJ736" s="52"/>
      <c r="BK736" s="52"/>
      <c r="BL736" s="52"/>
    </row>
    <row r="737" spans="1:64">
      <c r="A737" s="53"/>
      <c r="B737" s="241"/>
      <c r="C737" s="241"/>
      <c r="D737" s="157"/>
      <c r="E737" s="152"/>
      <c r="F737" s="52"/>
      <c r="G737" s="52"/>
      <c r="H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  <c r="AY737" s="52"/>
      <c r="AZ737" s="52"/>
      <c r="BA737" s="52"/>
      <c r="BB737" s="52"/>
      <c r="BC737" s="52"/>
      <c r="BD737" s="52"/>
      <c r="BE737" s="52"/>
      <c r="BF737" s="52"/>
      <c r="BG737" s="52"/>
      <c r="BH737" s="52"/>
      <c r="BI737" s="52"/>
      <c r="BJ737" s="52"/>
      <c r="BK737" s="52"/>
      <c r="BL737" s="52"/>
    </row>
    <row r="738" spans="1:64">
      <c r="A738" s="53"/>
      <c r="B738" s="241"/>
      <c r="C738" s="241"/>
      <c r="D738" s="157"/>
      <c r="E738" s="152"/>
      <c r="F738" s="52"/>
      <c r="G738" s="52"/>
      <c r="H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  <c r="AY738" s="52"/>
      <c r="AZ738" s="52"/>
      <c r="BA738" s="52"/>
      <c r="BB738" s="52"/>
      <c r="BC738" s="52"/>
      <c r="BD738" s="52"/>
      <c r="BE738" s="52"/>
      <c r="BF738" s="52"/>
      <c r="BG738" s="52"/>
      <c r="BH738" s="52"/>
      <c r="BI738" s="52"/>
      <c r="BJ738" s="52"/>
      <c r="BK738" s="52"/>
      <c r="BL738" s="52"/>
    </row>
    <row r="739" spans="1:64">
      <c r="A739" s="53"/>
      <c r="B739" s="241"/>
      <c r="C739" s="241"/>
      <c r="D739" s="157"/>
      <c r="E739" s="152"/>
      <c r="F739" s="52"/>
      <c r="G739" s="52"/>
      <c r="H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  <c r="AY739" s="52"/>
      <c r="AZ739" s="52"/>
      <c r="BA739" s="52"/>
      <c r="BB739" s="52"/>
      <c r="BC739" s="52"/>
      <c r="BD739" s="52"/>
      <c r="BE739" s="52"/>
      <c r="BF739" s="52"/>
      <c r="BG739" s="52"/>
      <c r="BH739" s="52"/>
      <c r="BI739" s="52"/>
      <c r="BJ739" s="52"/>
      <c r="BK739" s="52"/>
      <c r="BL739" s="52"/>
    </row>
    <row r="740" spans="1:64">
      <c r="A740" s="53"/>
      <c r="B740" s="241"/>
      <c r="C740" s="241"/>
      <c r="D740" s="157"/>
      <c r="E740" s="152"/>
      <c r="F740" s="52"/>
      <c r="G740" s="52"/>
      <c r="H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  <c r="AY740" s="52"/>
      <c r="AZ740" s="52"/>
      <c r="BA740" s="52"/>
      <c r="BB740" s="52"/>
      <c r="BC740" s="52"/>
      <c r="BD740" s="52"/>
      <c r="BE740" s="52"/>
      <c r="BF740" s="52"/>
      <c r="BG740" s="52"/>
      <c r="BH740" s="52"/>
      <c r="BI740" s="52"/>
      <c r="BJ740" s="52"/>
      <c r="BK740" s="52"/>
      <c r="BL740" s="52"/>
    </row>
    <row r="741" spans="1:64">
      <c r="A741" s="53"/>
      <c r="B741" s="241"/>
      <c r="C741" s="241"/>
      <c r="D741" s="157"/>
      <c r="E741" s="152"/>
      <c r="F741" s="52"/>
      <c r="G741" s="52"/>
      <c r="H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  <c r="AY741" s="52"/>
      <c r="AZ741" s="52"/>
      <c r="BA741" s="52"/>
      <c r="BB741" s="52"/>
      <c r="BC741" s="52"/>
      <c r="BD741" s="52"/>
      <c r="BE741" s="52"/>
      <c r="BF741" s="52"/>
      <c r="BG741" s="52"/>
      <c r="BH741" s="52"/>
      <c r="BI741" s="52"/>
      <c r="BJ741" s="52"/>
      <c r="BK741" s="52"/>
      <c r="BL741" s="52"/>
    </row>
    <row r="742" spans="1:64">
      <c r="A742" s="53"/>
      <c r="B742" s="241"/>
      <c r="C742" s="241"/>
      <c r="D742" s="157"/>
      <c r="E742" s="152"/>
      <c r="F742" s="52"/>
      <c r="G742" s="52"/>
      <c r="H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  <c r="AY742" s="52"/>
      <c r="AZ742" s="52"/>
      <c r="BA742" s="52"/>
      <c r="BB742" s="52"/>
      <c r="BC742" s="52"/>
      <c r="BD742" s="52"/>
      <c r="BE742" s="52"/>
      <c r="BF742" s="52"/>
      <c r="BG742" s="52"/>
      <c r="BH742" s="52"/>
      <c r="BI742" s="52"/>
      <c r="BJ742" s="52"/>
      <c r="BK742" s="52"/>
      <c r="BL742" s="52"/>
    </row>
    <row r="743" spans="1:64">
      <c r="A743" s="53"/>
      <c r="B743" s="241"/>
      <c r="C743" s="241"/>
      <c r="D743" s="157"/>
      <c r="E743" s="152"/>
      <c r="F743" s="52"/>
      <c r="G743" s="52"/>
      <c r="H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  <c r="AY743" s="52"/>
      <c r="AZ743" s="52"/>
      <c r="BA743" s="52"/>
      <c r="BB743" s="52"/>
      <c r="BC743" s="52"/>
      <c r="BD743" s="52"/>
      <c r="BE743" s="52"/>
      <c r="BF743" s="52"/>
      <c r="BG743" s="52"/>
      <c r="BH743" s="52"/>
      <c r="BI743" s="52"/>
      <c r="BJ743" s="52"/>
      <c r="BK743" s="52"/>
      <c r="BL743" s="52"/>
    </row>
    <row r="744" spans="1:64">
      <c r="A744" s="53"/>
      <c r="B744" s="241"/>
      <c r="C744" s="241"/>
      <c r="D744" s="157"/>
      <c r="E744" s="152"/>
      <c r="F744" s="52"/>
      <c r="G744" s="52"/>
      <c r="H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  <c r="AY744" s="52"/>
      <c r="AZ744" s="52"/>
      <c r="BA744" s="52"/>
      <c r="BB744" s="52"/>
      <c r="BC744" s="52"/>
      <c r="BD744" s="52"/>
      <c r="BE744" s="52"/>
      <c r="BF744" s="52"/>
      <c r="BG744" s="52"/>
      <c r="BH744" s="52"/>
      <c r="BI744" s="52"/>
      <c r="BJ744" s="52"/>
      <c r="BK744" s="52"/>
      <c r="BL744" s="52"/>
    </row>
    <row r="745" spans="1:64">
      <c r="A745" s="53"/>
      <c r="B745" s="241"/>
      <c r="C745" s="241"/>
      <c r="D745" s="157"/>
      <c r="E745" s="152"/>
      <c r="F745" s="52"/>
      <c r="G745" s="52"/>
      <c r="H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  <c r="AY745" s="52"/>
      <c r="AZ745" s="52"/>
      <c r="BA745" s="52"/>
      <c r="BB745" s="52"/>
      <c r="BC745" s="52"/>
      <c r="BD745" s="52"/>
      <c r="BE745" s="52"/>
      <c r="BF745" s="52"/>
      <c r="BG745" s="52"/>
      <c r="BH745" s="52"/>
      <c r="BI745" s="52"/>
      <c r="BJ745" s="52"/>
      <c r="BK745" s="52"/>
      <c r="BL745" s="52"/>
    </row>
    <row r="746" spans="1:64">
      <c r="A746" s="53"/>
      <c r="B746" s="241"/>
      <c r="C746" s="241"/>
      <c r="D746" s="157"/>
      <c r="E746" s="152"/>
      <c r="F746" s="52"/>
      <c r="G746" s="52"/>
      <c r="H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  <c r="AY746" s="52"/>
      <c r="AZ746" s="52"/>
      <c r="BA746" s="52"/>
      <c r="BB746" s="52"/>
      <c r="BC746" s="52"/>
      <c r="BD746" s="52"/>
      <c r="BE746" s="52"/>
      <c r="BF746" s="52"/>
      <c r="BG746" s="52"/>
      <c r="BH746" s="52"/>
      <c r="BI746" s="52"/>
      <c r="BJ746" s="52"/>
      <c r="BK746" s="52"/>
      <c r="BL746" s="52"/>
    </row>
    <row r="747" spans="1:64">
      <c r="A747" s="53"/>
      <c r="B747" s="241"/>
      <c r="C747" s="241"/>
      <c r="D747" s="157"/>
      <c r="E747" s="152"/>
      <c r="F747" s="52"/>
      <c r="G747" s="52"/>
      <c r="H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  <c r="AY747" s="52"/>
      <c r="AZ747" s="52"/>
      <c r="BA747" s="52"/>
      <c r="BB747" s="52"/>
      <c r="BC747" s="52"/>
      <c r="BD747" s="52"/>
      <c r="BE747" s="52"/>
      <c r="BF747" s="52"/>
      <c r="BG747" s="52"/>
      <c r="BH747" s="52"/>
      <c r="BI747" s="52"/>
      <c r="BJ747" s="52"/>
      <c r="BK747" s="52"/>
      <c r="BL747" s="52"/>
    </row>
    <row r="748" spans="1:64">
      <c r="A748" s="53"/>
      <c r="B748" s="241"/>
      <c r="C748" s="241"/>
      <c r="D748" s="157"/>
      <c r="E748" s="152"/>
      <c r="F748" s="52"/>
      <c r="G748" s="52"/>
      <c r="H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  <c r="AY748" s="52"/>
      <c r="AZ748" s="52"/>
      <c r="BA748" s="52"/>
      <c r="BB748" s="52"/>
      <c r="BC748" s="52"/>
      <c r="BD748" s="52"/>
      <c r="BE748" s="52"/>
      <c r="BF748" s="52"/>
      <c r="BG748" s="52"/>
      <c r="BH748" s="52"/>
      <c r="BI748" s="52"/>
      <c r="BJ748" s="52"/>
      <c r="BK748" s="52"/>
      <c r="BL748" s="52"/>
    </row>
    <row r="749" spans="1:64">
      <c r="A749" s="53"/>
      <c r="B749" s="241"/>
      <c r="C749" s="241"/>
      <c r="D749" s="157"/>
      <c r="E749" s="152"/>
      <c r="F749" s="52"/>
      <c r="G749" s="52"/>
      <c r="H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  <c r="AY749" s="52"/>
      <c r="AZ749" s="52"/>
      <c r="BA749" s="52"/>
      <c r="BB749" s="52"/>
      <c r="BC749" s="52"/>
      <c r="BD749" s="52"/>
      <c r="BE749" s="52"/>
      <c r="BF749" s="52"/>
      <c r="BG749" s="52"/>
      <c r="BH749" s="52"/>
      <c r="BI749" s="52"/>
      <c r="BJ749" s="52"/>
      <c r="BK749" s="52"/>
      <c r="BL749" s="52"/>
    </row>
    <row r="750" spans="1:64">
      <c r="A750" s="53"/>
      <c r="B750" s="241"/>
      <c r="C750" s="241"/>
      <c r="D750" s="157"/>
      <c r="E750" s="152"/>
      <c r="F750" s="52"/>
      <c r="G750" s="52"/>
      <c r="H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  <c r="AY750" s="52"/>
      <c r="AZ750" s="52"/>
      <c r="BA750" s="52"/>
      <c r="BB750" s="52"/>
      <c r="BC750" s="52"/>
      <c r="BD750" s="52"/>
      <c r="BE750" s="52"/>
      <c r="BF750" s="52"/>
      <c r="BG750" s="52"/>
      <c r="BH750" s="52"/>
      <c r="BI750" s="52"/>
      <c r="BJ750" s="52"/>
      <c r="BK750" s="52"/>
      <c r="BL750" s="52"/>
    </row>
    <row r="751" spans="1:64">
      <c r="A751" s="53"/>
      <c r="B751" s="241"/>
      <c r="C751" s="241"/>
      <c r="D751" s="157"/>
      <c r="E751" s="152"/>
      <c r="F751" s="52"/>
      <c r="G751" s="52"/>
      <c r="H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  <c r="AY751" s="52"/>
      <c r="AZ751" s="52"/>
      <c r="BA751" s="52"/>
      <c r="BB751" s="52"/>
      <c r="BC751" s="52"/>
      <c r="BD751" s="52"/>
      <c r="BE751" s="52"/>
      <c r="BF751" s="52"/>
      <c r="BG751" s="52"/>
      <c r="BH751" s="52"/>
      <c r="BI751" s="52"/>
      <c r="BJ751" s="52"/>
      <c r="BK751" s="52"/>
      <c r="BL751" s="52"/>
    </row>
    <row r="752" spans="1:64">
      <c r="A752" s="53"/>
      <c r="B752" s="241"/>
      <c r="C752" s="241"/>
      <c r="D752" s="157"/>
      <c r="E752" s="152"/>
      <c r="F752" s="52"/>
      <c r="G752" s="52"/>
      <c r="H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  <c r="AY752" s="52"/>
      <c r="AZ752" s="52"/>
      <c r="BA752" s="52"/>
      <c r="BB752" s="52"/>
      <c r="BC752" s="52"/>
      <c r="BD752" s="52"/>
      <c r="BE752" s="52"/>
      <c r="BF752" s="52"/>
      <c r="BG752" s="52"/>
      <c r="BH752" s="52"/>
      <c r="BI752" s="52"/>
      <c r="BJ752" s="52"/>
      <c r="BK752" s="52"/>
      <c r="BL752" s="52"/>
    </row>
    <row r="753" spans="1:64">
      <c r="A753" s="53"/>
      <c r="B753" s="241"/>
      <c r="C753" s="241"/>
      <c r="D753" s="157"/>
      <c r="E753" s="152"/>
      <c r="F753" s="52"/>
      <c r="G753" s="52"/>
      <c r="H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  <c r="AY753" s="52"/>
      <c r="AZ753" s="52"/>
      <c r="BA753" s="52"/>
      <c r="BB753" s="52"/>
      <c r="BC753" s="52"/>
      <c r="BD753" s="52"/>
      <c r="BE753" s="52"/>
      <c r="BF753" s="52"/>
      <c r="BG753" s="52"/>
      <c r="BH753" s="52"/>
      <c r="BI753" s="52"/>
      <c r="BJ753" s="52"/>
      <c r="BK753" s="52"/>
      <c r="BL753" s="52"/>
    </row>
    <row r="754" spans="1:64">
      <c r="A754" s="53"/>
      <c r="B754" s="241"/>
      <c r="C754" s="241"/>
      <c r="D754" s="157"/>
      <c r="E754" s="152"/>
      <c r="F754" s="52"/>
      <c r="G754" s="52"/>
      <c r="H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  <c r="AY754" s="52"/>
      <c r="AZ754" s="52"/>
      <c r="BA754" s="52"/>
      <c r="BB754" s="52"/>
      <c r="BC754" s="52"/>
      <c r="BD754" s="52"/>
      <c r="BE754" s="52"/>
      <c r="BF754" s="52"/>
      <c r="BG754" s="52"/>
      <c r="BH754" s="52"/>
      <c r="BI754" s="52"/>
      <c r="BJ754" s="52"/>
      <c r="BK754" s="52"/>
      <c r="BL754" s="52"/>
    </row>
    <row r="755" spans="1:64">
      <c r="A755" s="53"/>
      <c r="B755" s="241"/>
      <c r="C755" s="241"/>
      <c r="D755" s="157"/>
      <c r="E755" s="152"/>
      <c r="F755" s="52"/>
      <c r="G755" s="52"/>
      <c r="H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  <c r="AY755" s="52"/>
      <c r="AZ755" s="52"/>
      <c r="BA755" s="52"/>
      <c r="BB755" s="52"/>
      <c r="BC755" s="52"/>
      <c r="BD755" s="52"/>
      <c r="BE755" s="52"/>
      <c r="BF755" s="52"/>
      <c r="BG755" s="52"/>
      <c r="BH755" s="52"/>
      <c r="BI755" s="52"/>
      <c r="BJ755" s="52"/>
      <c r="BK755" s="52"/>
      <c r="BL755" s="52"/>
    </row>
    <row r="756" spans="1:64">
      <c r="A756" s="53"/>
      <c r="B756" s="241"/>
      <c r="C756" s="241"/>
      <c r="D756" s="157"/>
      <c r="E756" s="152"/>
      <c r="F756" s="52"/>
      <c r="G756" s="52"/>
      <c r="H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  <c r="AY756" s="52"/>
      <c r="AZ756" s="52"/>
      <c r="BA756" s="52"/>
      <c r="BB756" s="52"/>
      <c r="BC756" s="52"/>
      <c r="BD756" s="52"/>
      <c r="BE756" s="52"/>
      <c r="BF756" s="52"/>
      <c r="BG756" s="52"/>
      <c r="BH756" s="52"/>
      <c r="BI756" s="52"/>
      <c r="BJ756" s="52"/>
      <c r="BK756" s="52"/>
      <c r="BL756" s="52"/>
    </row>
    <row r="757" spans="1:64">
      <c r="A757" s="53"/>
      <c r="B757" s="241"/>
      <c r="C757" s="241"/>
      <c r="D757" s="157"/>
      <c r="E757" s="152"/>
      <c r="F757" s="52"/>
      <c r="G757" s="52"/>
      <c r="H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  <c r="AY757" s="52"/>
      <c r="AZ757" s="52"/>
      <c r="BA757" s="52"/>
      <c r="BB757" s="52"/>
      <c r="BC757" s="52"/>
      <c r="BD757" s="52"/>
      <c r="BE757" s="52"/>
      <c r="BF757" s="52"/>
      <c r="BG757" s="52"/>
      <c r="BH757" s="52"/>
      <c r="BI757" s="52"/>
      <c r="BJ757" s="52"/>
      <c r="BK757" s="52"/>
      <c r="BL757" s="52"/>
    </row>
    <row r="758" spans="1:64">
      <c r="A758" s="53"/>
      <c r="B758" s="241"/>
      <c r="C758" s="241"/>
      <c r="D758" s="157"/>
      <c r="E758" s="152"/>
      <c r="F758" s="52"/>
      <c r="G758" s="52"/>
      <c r="H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  <c r="AY758" s="52"/>
      <c r="AZ758" s="52"/>
      <c r="BA758" s="52"/>
      <c r="BB758" s="52"/>
      <c r="BC758" s="52"/>
      <c r="BD758" s="52"/>
      <c r="BE758" s="52"/>
      <c r="BF758" s="52"/>
      <c r="BG758" s="52"/>
      <c r="BH758" s="52"/>
      <c r="BI758" s="52"/>
      <c r="BJ758" s="52"/>
      <c r="BK758" s="52"/>
      <c r="BL758" s="52"/>
    </row>
    <row r="759" spans="1:64">
      <c r="A759" s="53"/>
      <c r="B759" s="241"/>
      <c r="C759" s="241"/>
      <c r="D759" s="157"/>
      <c r="E759" s="152"/>
      <c r="F759" s="52"/>
      <c r="G759" s="52"/>
      <c r="H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  <c r="AY759" s="52"/>
      <c r="AZ759" s="52"/>
      <c r="BA759" s="52"/>
      <c r="BB759" s="52"/>
      <c r="BC759" s="52"/>
      <c r="BD759" s="52"/>
      <c r="BE759" s="52"/>
      <c r="BF759" s="52"/>
      <c r="BG759" s="52"/>
      <c r="BH759" s="52"/>
      <c r="BI759" s="52"/>
      <c r="BJ759" s="52"/>
      <c r="BK759" s="52"/>
      <c r="BL759" s="52"/>
    </row>
    <row r="760" spans="1:64">
      <c r="A760" s="53"/>
      <c r="B760" s="241"/>
      <c r="C760" s="241"/>
      <c r="D760" s="157"/>
      <c r="E760" s="152"/>
      <c r="F760" s="52"/>
      <c r="G760" s="52"/>
      <c r="H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  <c r="AY760" s="52"/>
      <c r="AZ760" s="52"/>
      <c r="BA760" s="52"/>
      <c r="BB760" s="52"/>
      <c r="BC760" s="52"/>
      <c r="BD760" s="52"/>
      <c r="BE760" s="52"/>
      <c r="BF760" s="52"/>
      <c r="BG760" s="52"/>
      <c r="BH760" s="52"/>
      <c r="BI760" s="52"/>
      <c r="BJ760" s="52"/>
      <c r="BK760" s="52"/>
      <c r="BL760" s="52"/>
    </row>
    <row r="761" spans="1:64">
      <c r="A761" s="53"/>
      <c r="B761" s="241"/>
      <c r="C761" s="241"/>
      <c r="D761" s="157"/>
      <c r="E761" s="152"/>
      <c r="F761" s="52"/>
      <c r="G761" s="52"/>
      <c r="H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  <c r="AY761" s="52"/>
      <c r="AZ761" s="52"/>
      <c r="BA761" s="52"/>
      <c r="BB761" s="52"/>
      <c r="BC761" s="52"/>
      <c r="BD761" s="52"/>
      <c r="BE761" s="52"/>
      <c r="BF761" s="52"/>
      <c r="BG761" s="52"/>
      <c r="BH761" s="52"/>
      <c r="BI761" s="52"/>
      <c r="BJ761" s="52"/>
      <c r="BK761" s="52"/>
      <c r="BL761" s="52"/>
    </row>
    <row r="762" spans="1:64">
      <c r="A762" s="53"/>
      <c r="B762" s="241"/>
      <c r="C762" s="241"/>
      <c r="D762" s="157"/>
      <c r="E762" s="152"/>
      <c r="F762" s="52"/>
      <c r="G762" s="52"/>
      <c r="H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  <c r="AY762" s="52"/>
      <c r="AZ762" s="52"/>
      <c r="BA762" s="52"/>
      <c r="BB762" s="52"/>
      <c r="BC762" s="52"/>
      <c r="BD762" s="52"/>
      <c r="BE762" s="52"/>
      <c r="BF762" s="52"/>
      <c r="BG762" s="52"/>
      <c r="BH762" s="52"/>
      <c r="BI762" s="52"/>
      <c r="BJ762" s="52"/>
      <c r="BK762" s="52"/>
      <c r="BL762" s="52"/>
    </row>
    <row r="763" spans="1:64">
      <c r="A763" s="53"/>
      <c r="B763" s="241"/>
      <c r="C763" s="241"/>
      <c r="D763" s="157"/>
      <c r="E763" s="152"/>
      <c r="F763" s="52"/>
      <c r="G763" s="52"/>
      <c r="H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  <c r="AY763" s="52"/>
      <c r="AZ763" s="52"/>
      <c r="BA763" s="52"/>
      <c r="BB763" s="52"/>
      <c r="BC763" s="52"/>
      <c r="BD763" s="52"/>
      <c r="BE763" s="52"/>
      <c r="BF763" s="52"/>
      <c r="BG763" s="52"/>
      <c r="BH763" s="52"/>
      <c r="BI763" s="52"/>
      <c r="BJ763" s="52"/>
      <c r="BK763" s="52"/>
      <c r="BL763" s="52"/>
    </row>
    <row r="764" spans="1:64">
      <c r="A764" s="53"/>
      <c r="B764" s="241"/>
      <c r="C764" s="241"/>
      <c r="D764" s="157"/>
      <c r="E764" s="152"/>
      <c r="F764" s="52"/>
      <c r="G764" s="52"/>
      <c r="H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  <c r="AY764" s="52"/>
      <c r="AZ764" s="52"/>
      <c r="BA764" s="52"/>
      <c r="BB764" s="52"/>
      <c r="BC764" s="52"/>
      <c r="BD764" s="52"/>
      <c r="BE764" s="52"/>
      <c r="BF764" s="52"/>
      <c r="BG764" s="52"/>
      <c r="BH764" s="52"/>
      <c r="BI764" s="52"/>
      <c r="BJ764" s="52"/>
      <c r="BK764" s="52"/>
      <c r="BL764" s="52"/>
    </row>
    <row r="765" spans="1:64">
      <c r="A765" s="53"/>
      <c r="B765" s="241"/>
      <c r="C765" s="241"/>
      <c r="D765" s="157"/>
      <c r="E765" s="152"/>
      <c r="F765" s="52"/>
      <c r="G765" s="52"/>
      <c r="H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  <c r="AY765" s="52"/>
      <c r="AZ765" s="52"/>
      <c r="BA765" s="52"/>
      <c r="BB765" s="52"/>
      <c r="BC765" s="52"/>
      <c r="BD765" s="52"/>
      <c r="BE765" s="52"/>
      <c r="BF765" s="52"/>
      <c r="BG765" s="52"/>
      <c r="BH765" s="52"/>
      <c r="BI765" s="52"/>
      <c r="BJ765" s="52"/>
      <c r="BK765" s="52"/>
      <c r="BL765" s="52"/>
    </row>
    <row r="766" spans="1:64">
      <c r="A766" s="53"/>
      <c r="B766" s="241"/>
      <c r="C766" s="241"/>
      <c r="D766" s="157"/>
      <c r="E766" s="152"/>
      <c r="F766" s="52"/>
      <c r="G766" s="52"/>
      <c r="H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  <c r="AY766" s="52"/>
      <c r="AZ766" s="52"/>
      <c r="BA766" s="52"/>
      <c r="BB766" s="52"/>
      <c r="BC766" s="52"/>
      <c r="BD766" s="52"/>
      <c r="BE766" s="52"/>
      <c r="BF766" s="52"/>
      <c r="BG766" s="52"/>
      <c r="BH766" s="52"/>
      <c r="BI766" s="52"/>
      <c r="BJ766" s="52"/>
      <c r="BK766" s="52"/>
      <c r="BL766" s="52"/>
    </row>
    <row r="767" spans="1:64">
      <c r="A767" s="53"/>
      <c r="B767" s="241"/>
      <c r="C767" s="241"/>
      <c r="D767" s="157"/>
      <c r="E767" s="152"/>
      <c r="F767" s="52"/>
      <c r="G767" s="52"/>
      <c r="H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  <c r="AY767" s="52"/>
      <c r="AZ767" s="52"/>
      <c r="BA767" s="52"/>
      <c r="BB767" s="52"/>
      <c r="BC767" s="52"/>
      <c r="BD767" s="52"/>
      <c r="BE767" s="52"/>
      <c r="BF767" s="52"/>
      <c r="BG767" s="52"/>
      <c r="BH767" s="52"/>
      <c r="BI767" s="52"/>
      <c r="BJ767" s="52"/>
      <c r="BK767" s="52"/>
      <c r="BL767" s="52"/>
    </row>
    <row r="768" spans="1:64">
      <c r="A768" s="53"/>
      <c r="B768" s="241"/>
      <c r="C768" s="241"/>
      <c r="D768" s="157"/>
      <c r="E768" s="152"/>
      <c r="F768" s="52"/>
      <c r="G768" s="52"/>
      <c r="H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  <c r="AY768" s="52"/>
      <c r="AZ768" s="52"/>
      <c r="BA768" s="52"/>
      <c r="BB768" s="52"/>
      <c r="BC768" s="52"/>
      <c r="BD768" s="52"/>
      <c r="BE768" s="52"/>
      <c r="BF768" s="52"/>
      <c r="BG768" s="52"/>
      <c r="BH768" s="52"/>
      <c r="BI768" s="52"/>
      <c r="BJ768" s="52"/>
      <c r="BK768" s="52"/>
      <c r="BL768" s="52"/>
    </row>
    <row r="769" spans="1:64">
      <c r="A769" s="53"/>
      <c r="B769" s="241"/>
      <c r="C769" s="241"/>
      <c r="D769" s="157"/>
      <c r="E769" s="152"/>
      <c r="F769" s="52"/>
      <c r="G769" s="52"/>
      <c r="H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  <c r="AY769" s="52"/>
      <c r="AZ769" s="52"/>
      <c r="BA769" s="52"/>
      <c r="BB769" s="52"/>
      <c r="BC769" s="52"/>
      <c r="BD769" s="52"/>
      <c r="BE769" s="52"/>
      <c r="BF769" s="52"/>
      <c r="BG769" s="52"/>
      <c r="BH769" s="52"/>
      <c r="BI769" s="52"/>
      <c r="BJ769" s="52"/>
      <c r="BK769" s="52"/>
      <c r="BL769" s="52"/>
    </row>
    <row r="770" spans="1:64">
      <c r="A770" s="53"/>
      <c r="B770" s="241"/>
      <c r="C770" s="241"/>
      <c r="D770" s="157"/>
      <c r="E770" s="152"/>
      <c r="F770" s="52"/>
      <c r="G770" s="52"/>
      <c r="H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  <c r="AY770" s="52"/>
      <c r="AZ770" s="52"/>
      <c r="BA770" s="52"/>
      <c r="BB770" s="52"/>
      <c r="BC770" s="52"/>
      <c r="BD770" s="52"/>
      <c r="BE770" s="52"/>
      <c r="BF770" s="52"/>
      <c r="BG770" s="52"/>
      <c r="BH770" s="52"/>
      <c r="BI770" s="52"/>
      <c r="BJ770" s="52"/>
      <c r="BK770" s="52"/>
      <c r="BL770" s="52"/>
    </row>
    <row r="771" spans="1:64">
      <c r="A771" s="53"/>
      <c r="B771" s="241"/>
      <c r="C771" s="241"/>
      <c r="D771" s="157"/>
      <c r="E771" s="152"/>
      <c r="F771" s="52"/>
      <c r="G771" s="52"/>
      <c r="H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  <c r="AY771" s="52"/>
      <c r="AZ771" s="52"/>
      <c r="BA771" s="52"/>
      <c r="BB771" s="52"/>
      <c r="BC771" s="52"/>
      <c r="BD771" s="52"/>
      <c r="BE771" s="52"/>
      <c r="BF771" s="52"/>
      <c r="BG771" s="52"/>
      <c r="BH771" s="52"/>
      <c r="BI771" s="52"/>
      <c r="BJ771" s="52"/>
      <c r="BK771" s="52"/>
      <c r="BL771" s="52"/>
    </row>
    <row r="772" spans="1:64">
      <c r="A772" s="53"/>
      <c r="B772" s="241"/>
      <c r="C772" s="241"/>
      <c r="D772" s="157"/>
      <c r="E772" s="152"/>
      <c r="F772" s="52"/>
      <c r="G772" s="52"/>
      <c r="H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  <c r="AY772" s="52"/>
      <c r="AZ772" s="52"/>
      <c r="BA772" s="52"/>
      <c r="BB772" s="52"/>
      <c r="BC772" s="52"/>
      <c r="BD772" s="52"/>
      <c r="BE772" s="52"/>
      <c r="BF772" s="52"/>
      <c r="BG772" s="52"/>
      <c r="BH772" s="52"/>
      <c r="BI772" s="52"/>
      <c r="BJ772" s="52"/>
      <c r="BK772" s="52"/>
      <c r="BL772" s="52"/>
    </row>
    <row r="773" spans="1:64">
      <c r="A773" s="53"/>
      <c r="B773" s="241"/>
      <c r="C773" s="241"/>
      <c r="D773" s="157"/>
      <c r="E773" s="152"/>
      <c r="F773" s="52"/>
      <c r="G773" s="52"/>
      <c r="H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  <c r="AY773" s="52"/>
      <c r="AZ773" s="52"/>
      <c r="BA773" s="52"/>
      <c r="BB773" s="52"/>
      <c r="BC773" s="52"/>
      <c r="BD773" s="52"/>
      <c r="BE773" s="52"/>
      <c r="BF773" s="52"/>
      <c r="BG773" s="52"/>
      <c r="BH773" s="52"/>
      <c r="BI773" s="52"/>
      <c r="BJ773" s="52"/>
      <c r="BK773" s="52"/>
      <c r="BL773" s="52"/>
    </row>
    <row r="774" spans="1:64">
      <c r="A774" s="53"/>
      <c r="B774" s="241"/>
      <c r="C774" s="241"/>
      <c r="D774" s="157"/>
      <c r="E774" s="152"/>
      <c r="F774" s="52"/>
      <c r="G774" s="52"/>
      <c r="H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  <c r="AY774" s="52"/>
      <c r="AZ774" s="52"/>
      <c r="BA774" s="52"/>
      <c r="BB774" s="52"/>
      <c r="BC774" s="52"/>
      <c r="BD774" s="52"/>
      <c r="BE774" s="52"/>
      <c r="BF774" s="52"/>
      <c r="BG774" s="52"/>
      <c r="BH774" s="52"/>
      <c r="BI774" s="52"/>
      <c r="BJ774" s="52"/>
      <c r="BK774" s="52"/>
      <c r="BL774" s="52"/>
    </row>
    <row r="775" spans="1:64">
      <c r="A775" s="53"/>
      <c r="B775" s="241"/>
      <c r="C775" s="241"/>
      <c r="D775" s="157"/>
      <c r="E775" s="152"/>
      <c r="F775" s="52"/>
      <c r="G775" s="52"/>
      <c r="H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  <c r="AY775" s="52"/>
      <c r="AZ775" s="52"/>
      <c r="BA775" s="52"/>
      <c r="BB775" s="52"/>
      <c r="BC775" s="52"/>
      <c r="BD775" s="52"/>
      <c r="BE775" s="52"/>
      <c r="BF775" s="52"/>
      <c r="BG775" s="52"/>
      <c r="BH775" s="52"/>
      <c r="BI775" s="52"/>
      <c r="BJ775" s="52"/>
      <c r="BK775" s="52"/>
      <c r="BL775" s="52"/>
    </row>
    <row r="776" spans="1:64">
      <c r="A776" s="53"/>
      <c r="B776" s="241"/>
      <c r="C776" s="241"/>
      <c r="D776" s="157"/>
      <c r="E776" s="152"/>
      <c r="F776" s="52"/>
      <c r="G776" s="52"/>
      <c r="H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  <c r="AY776" s="52"/>
      <c r="AZ776" s="52"/>
      <c r="BA776" s="52"/>
      <c r="BB776" s="52"/>
      <c r="BC776" s="52"/>
      <c r="BD776" s="52"/>
      <c r="BE776" s="52"/>
      <c r="BF776" s="52"/>
      <c r="BG776" s="52"/>
      <c r="BH776" s="52"/>
      <c r="BI776" s="52"/>
      <c r="BJ776" s="52"/>
      <c r="BK776" s="52"/>
      <c r="BL776" s="52"/>
    </row>
    <row r="777" spans="1:64">
      <c r="A777" s="53"/>
      <c r="B777" s="241"/>
      <c r="C777" s="241"/>
      <c r="D777" s="157"/>
      <c r="E777" s="152"/>
      <c r="F777" s="52"/>
      <c r="G777" s="52"/>
      <c r="H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  <c r="AY777" s="52"/>
      <c r="AZ777" s="52"/>
      <c r="BA777" s="52"/>
      <c r="BB777" s="52"/>
      <c r="BC777" s="52"/>
      <c r="BD777" s="52"/>
      <c r="BE777" s="52"/>
      <c r="BF777" s="52"/>
      <c r="BG777" s="52"/>
      <c r="BH777" s="52"/>
      <c r="BI777" s="52"/>
      <c r="BJ777" s="52"/>
      <c r="BK777" s="52"/>
      <c r="BL777" s="52"/>
    </row>
    <row r="778" spans="1:64">
      <c r="A778" s="53"/>
      <c r="B778" s="241"/>
      <c r="C778" s="241"/>
      <c r="D778" s="157"/>
      <c r="E778" s="152"/>
      <c r="F778" s="52"/>
      <c r="G778" s="52"/>
      <c r="H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  <c r="AY778" s="52"/>
      <c r="AZ778" s="52"/>
      <c r="BA778" s="52"/>
      <c r="BB778" s="52"/>
      <c r="BC778" s="52"/>
      <c r="BD778" s="52"/>
      <c r="BE778" s="52"/>
      <c r="BF778" s="52"/>
      <c r="BG778" s="52"/>
      <c r="BH778" s="52"/>
      <c r="BI778" s="52"/>
      <c r="BJ778" s="52"/>
      <c r="BK778" s="52"/>
      <c r="BL778" s="52"/>
    </row>
    <row r="779" spans="1:64">
      <c r="A779" s="53"/>
      <c r="B779" s="241"/>
      <c r="C779" s="241"/>
      <c r="D779" s="157"/>
      <c r="E779" s="152"/>
      <c r="F779" s="52"/>
      <c r="G779" s="52"/>
      <c r="H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  <c r="AY779" s="52"/>
      <c r="AZ779" s="52"/>
      <c r="BA779" s="52"/>
      <c r="BB779" s="52"/>
      <c r="BC779" s="52"/>
      <c r="BD779" s="52"/>
      <c r="BE779" s="52"/>
      <c r="BF779" s="52"/>
      <c r="BG779" s="52"/>
      <c r="BH779" s="52"/>
      <c r="BI779" s="52"/>
      <c r="BJ779" s="52"/>
      <c r="BK779" s="52"/>
      <c r="BL779" s="52"/>
    </row>
    <row r="780" spans="1:64">
      <c r="A780" s="53"/>
      <c r="B780" s="241"/>
      <c r="C780" s="241"/>
      <c r="D780" s="157"/>
      <c r="E780" s="152"/>
      <c r="F780" s="52"/>
      <c r="G780" s="52"/>
      <c r="H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  <c r="AY780" s="52"/>
      <c r="AZ780" s="52"/>
      <c r="BA780" s="52"/>
      <c r="BB780" s="52"/>
      <c r="BC780" s="52"/>
      <c r="BD780" s="52"/>
      <c r="BE780" s="52"/>
      <c r="BF780" s="52"/>
      <c r="BG780" s="52"/>
      <c r="BH780" s="52"/>
      <c r="BI780" s="52"/>
      <c r="BJ780" s="52"/>
      <c r="BK780" s="52"/>
      <c r="BL780" s="52"/>
    </row>
    <row r="781" spans="1:64">
      <c r="A781" s="53"/>
      <c r="B781" s="241"/>
      <c r="C781" s="241"/>
      <c r="D781" s="157"/>
      <c r="E781" s="152"/>
      <c r="F781" s="52"/>
      <c r="G781" s="52"/>
      <c r="H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  <c r="AY781" s="52"/>
      <c r="AZ781" s="52"/>
      <c r="BA781" s="52"/>
      <c r="BB781" s="52"/>
      <c r="BC781" s="52"/>
      <c r="BD781" s="52"/>
      <c r="BE781" s="52"/>
      <c r="BF781" s="52"/>
      <c r="BG781" s="52"/>
      <c r="BH781" s="52"/>
      <c r="BI781" s="52"/>
      <c r="BJ781" s="52"/>
      <c r="BK781" s="52"/>
      <c r="BL781" s="52"/>
    </row>
    <row r="782" spans="1:64">
      <c r="A782" s="53"/>
      <c r="B782" s="241"/>
      <c r="C782" s="241"/>
      <c r="D782" s="157"/>
      <c r="E782" s="152"/>
      <c r="F782" s="52"/>
      <c r="G782" s="52"/>
      <c r="H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  <c r="AY782" s="52"/>
      <c r="AZ782" s="52"/>
      <c r="BA782" s="52"/>
      <c r="BB782" s="52"/>
      <c r="BC782" s="52"/>
      <c r="BD782" s="52"/>
      <c r="BE782" s="52"/>
      <c r="BF782" s="52"/>
      <c r="BG782" s="52"/>
      <c r="BH782" s="52"/>
      <c r="BI782" s="52"/>
      <c r="BJ782" s="52"/>
      <c r="BK782" s="52"/>
      <c r="BL782" s="52"/>
    </row>
    <row r="783" spans="1:64">
      <c r="A783" s="53"/>
      <c r="B783" s="241"/>
      <c r="C783" s="241"/>
      <c r="D783" s="157"/>
      <c r="E783" s="152"/>
      <c r="F783" s="52"/>
      <c r="G783" s="52"/>
      <c r="H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  <c r="AY783" s="52"/>
      <c r="AZ783" s="52"/>
      <c r="BA783" s="52"/>
      <c r="BB783" s="52"/>
      <c r="BC783" s="52"/>
      <c r="BD783" s="52"/>
      <c r="BE783" s="52"/>
      <c r="BF783" s="52"/>
      <c r="BG783" s="52"/>
      <c r="BH783" s="52"/>
      <c r="BI783" s="52"/>
      <c r="BJ783" s="52"/>
      <c r="BK783" s="52"/>
      <c r="BL783" s="52"/>
    </row>
    <row r="784" spans="1:64">
      <c r="A784" s="53"/>
      <c r="B784" s="241"/>
      <c r="C784" s="241"/>
      <c r="D784" s="157"/>
      <c r="E784" s="152"/>
      <c r="F784" s="52"/>
      <c r="G784" s="52"/>
      <c r="H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  <c r="AY784" s="52"/>
      <c r="AZ784" s="52"/>
      <c r="BA784" s="52"/>
      <c r="BB784" s="52"/>
      <c r="BC784" s="52"/>
      <c r="BD784" s="52"/>
      <c r="BE784" s="52"/>
      <c r="BF784" s="52"/>
      <c r="BG784" s="52"/>
      <c r="BH784" s="52"/>
      <c r="BI784" s="52"/>
      <c r="BJ784" s="52"/>
      <c r="BK784" s="52"/>
      <c r="BL784" s="52"/>
    </row>
    <row r="785" spans="1:64">
      <c r="A785" s="53"/>
      <c r="B785" s="241"/>
      <c r="C785" s="241"/>
      <c r="D785" s="157"/>
      <c r="E785" s="152"/>
      <c r="F785" s="52"/>
      <c r="G785" s="52"/>
      <c r="H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  <c r="AY785" s="52"/>
      <c r="AZ785" s="52"/>
      <c r="BA785" s="52"/>
      <c r="BB785" s="52"/>
      <c r="BC785" s="52"/>
      <c r="BD785" s="52"/>
      <c r="BE785" s="52"/>
      <c r="BF785" s="52"/>
      <c r="BG785" s="52"/>
      <c r="BH785" s="52"/>
      <c r="BI785" s="52"/>
      <c r="BJ785" s="52"/>
      <c r="BK785" s="52"/>
      <c r="BL785" s="52"/>
    </row>
    <row r="786" spans="1:64">
      <c r="A786" s="53"/>
      <c r="B786" s="241"/>
      <c r="C786" s="241"/>
      <c r="D786" s="157"/>
      <c r="E786" s="152"/>
      <c r="F786" s="52"/>
      <c r="G786" s="52"/>
      <c r="H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  <c r="AY786" s="52"/>
      <c r="AZ786" s="52"/>
      <c r="BA786" s="52"/>
      <c r="BB786" s="52"/>
      <c r="BC786" s="52"/>
      <c r="BD786" s="52"/>
      <c r="BE786" s="52"/>
      <c r="BF786" s="52"/>
      <c r="BG786" s="52"/>
      <c r="BH786" s="52"/>
      <c r="BI786" s="52"/>
      <c r="BJ786" s="52"/>
      <c r="BK786" s="52"/>
      <c r="BL786" s="52"/>
    </row>
    <row r="787" spans="1:64">
      <c r="A787" s="53"/>
      <c r="B787" s="241"/>
      <c r="C787" s="241"/>
      <c r="D787" s="157"/>
      <c r="E787" s="152"/>
      <c r="F787" s="52"/>
      <c r="G787" s="52"/>
      <c r="H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  <c r="AY787" s="52"/>
      <c r="AZ787" s="52"/>
      <c r="BA787" s="52"/>
      <c r="BB787" s="52"/>
      <c r="BC787" s="52"/>
      <c r="BD787" s="52"/>
      <c r="BE787" s="52"/>
      <c r="BF787" s="52"/>
      <c r="BG787" s="52"/>
      <c r="BH787" s="52"/>
      <c r="BI787" s="52"/>
      <c r="BJ787" s="52"/>
      <c r="BK787" s="52"/>
      <c r="BL787" s="52"/>
    </row>
    <row r="788" spans="1:64">
      <c r="A788" s="53"/>
      <c r="B788" s="241"/>
      <c r="C788" s="241"/>
      <c r="D788" s="157"/>
      <c r="E788" s="152"/>
      <c r="F788" s="52"/>
      <c r="G788" s="52"/>
      <c r="H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  <c r="AY788" s="52"/>
      <c r="AZ788" s="52"/>
      <c r="BA788" s="52"/>
      <c r="BB788" s="52"/>
      <c r="BC788" s="52"/>
      <c r="BD788" s="52"/>
      <c r="BE788" s="52"/>
      <c r="BF788" s="52"/>
      <c r="BG788" s="52"/>
      <c r="BH788" s="52"/>
      <c r="BI788" s="52"/>
      <c r="BJ788" s="52"/>
      <c r="BK788" s="52"/>
      <c r="BL788" s="52"/>
    </row>
    <row r="789" spans="1:64">
      <c r="A789" s="53"/>
      <c r="B789" s="241"/>
      <c r="C789" s="241"/>
      <c r="D789" s="157"/>
      <c r="E789" s="152"/>
      <c r="F789" s="52"/>
      <c r="G789" s="52"/>
      <c r="H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  <c r="AY789" s="52"/>
      <c r="AZ789" s="52"/>
      <c r="BA789" s="52"/>
      <c r="BB789" s="52"/>
      <c r="BC789" s="52"/>
      <c r="BD789" s="52"/>
      <c r="BE789" s="52"/>
      <c r="BF789" s="52"/>
      <c r="BG789" s="52"/>
      <c r="BH789" s="52"/>
      <c r="BI789" s="52"/>
      <c r="BJ789" s="52"/>
      <c r="BK789" s="52"/>
      <c r="BL789" s="52"/>
    </row>
    <row r="790" spans="1:64">
      <c r="A790" s="53"/>
      <c r="B790" s="241"/>
      <c r="C790" s="241"/>
      <c r="D790" s="157"/>
      <c r="E790" s="152"/>
      <c r="F790" s="52"/>
      <c r="G790" s="52"/>
      <c r="H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  <c r="AY790" s="52"/>
      <c r="AZ790" s="52"/>
      <c r="BA790" s="52"/>
      <c r="BB790" s="52"/>
      <c r="BC790" s="52"/>
      <c r="BD790" s="52"/>
      <c r="BE790" s="52"/>
      <c r="BF790" s="52"/>
      <c r="BG790" s="52"/>
      <c r="BH790" s="52"/>
      <c r="BI790" s="52"/>
      <c r="BJ790" s="52"/>
      <c r="BK790" s="52"/>
      <c r="BL790" s="52"/>
    </row>
    <row r="791" spans="1:64">
      <c r="A791" s="53"/>
      <c r="B791" s="241"/>
      <c r="C791" s="241"/>
      <c r="D791" s="157"/>
      <c r="E791" s="152"/>
      <c r="F791" s="52"/>
      <c r="G791" s="52"/>
      <c r="H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  <c r="AY791" s="52"/>
      <c r="AZ791" s="52"/>
      <c r="BA791" s="52"/>
      <c r="BB791" s="52"/>
      <c r="BC791" s="52"/>
      <c r="BD791" s="52"/>
      <c r="BE791" s="52"/>
      <c r="BF791" s="52"/>
      <c r="BG791" s="52"/>
      <c r="BH791" s="52"/>
      <c r="BI791" s="52"/>
      <c r="BJ791" s="52"/>
      <c r="BK791" s="52"/>
      <c r="BL791" s="52"/>
    </row>
    <row r="792" spans="1:64">
      <c r="A792" s="53"/>
      <c r="B792" s="241"/>
      <c r="C792" s="241"/>
      <c r="D792" s="157"/>
      <c r="E792" s="152"/>
      <c r="F792" s="52"/>
      <c r="G792" s="52"/>
      <c r="H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  <c r="AY792" s="52"/>
      <c r="AZ792" s="52"/>
      <c r="BA792" s="52"/>
      <c r="BB792" s="52"/>
      <c r="BC792" s="52"/>
      <c r="BD792" s="52"/>
      <c r="BE792" s="52"/>
      <c r="BF792" s="52"/>
      <c r="BG792" s="52"/>
      <c r="BH792" s="52"/>
      <c r="BI792" s="52"/>
      <c r="BJ792" s="52"/>
      <c r="BK792" s="52"/>
      <c r="BL792" s="52"/>
    </row>
    <row r="793" spans="1:64">
      <c r="A793" s="53"/>
      <c r="B793" s="241"/>
      <c r="C793" s="241"/>
      <c r="D793" s="157"/>
      <c r="E793" s="152"/>
      <c r="F793" s="52"/>
      <c r="G793" s="52"/>
      <c r="H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  <c r="AY793" s="52"/>
      <c r="AZ793" s="52"/>
      <c r="BA793" s="52"/>
      <c r="BB793" s="52"/>
      <c r="BC793" s="52"/>
      <c r="BD793" s="52"/>
      <c r="BE793" s="52"/>
      <c r="BF793" s="52"/>
      <c r="BG793" s="52"/>
      <c r="BH793" s="52"/>
      <c r="BI793" s="52"/>
      <c r="BJ793" s="52"/>
      <c r="BK793" s="52"/>
      <c r="BL793" s="52"/>
    </row>
    <row r="794" spans="1:64">
      <c r="A794" s="53"/>
      <c r="B794" s="241"/>
      <c r="C794" s="241"/>
      <c r="D794" s="157"/>
      <c r="E794" s="152"/>
      <c r="F794" s="52"/>
      <c r="G794" s="52"/>
      <c r="H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  <c r="AY794" s="52"/>
      <c r="AZ794" s="52"/>
      <c r="BA794" s="52"/>
      <c r="BB794" s="52"/>
      <c r="BC794" s="52"/>
      <c r="BD794" s="52"/>
      <c r="BE794" s="52"/>
      <c r="BF794" s="52"/>
      <c r="BG794" s="52"/>
      <c r="BH794" s="52"/>
      <c r="BI794" s="52"/>
      <c r="BJ794" s="52"/>
      <c r="BK794" s="52"/>
      <c r="BL794" s="52"/>
    </row>
    <row r="795" spans="1:64">
      <c r="A795" s="53"/>
      <c r="B795" s="241"/>
      <c r="C795" s="241"/>
      <c r="D795" s="157"/>
      <c r="E795" s="152"/>
      <c r="F795" s="52"/>
      <c r="G795" s="52"/>
      <c r="H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  <c r="AY795" s="52"/>
      <c r="AZ795" s="52"/>
      <c r="BA795" s="52"/>
      <c r="BB795" s="52"/>
      <c r="BC795" s="52"/>
      <c r="BD795" s="52"/>
      <c r="BE795" s="52"/>
      <c r="BF795" s="52"/>
      <c r="BG795" s="52"/>
      <c r="BH795" s="52"/>
      <c r="BI795" s="52"/>
      <c r="BJ795" s="52"/>
      <c r="BK795" s="52"/>
      <c r="BL795" s="52"/>
    </row>
    <row r="796" spans="1:64">
      <c r="A796" s="53"/>
      <c r="B796" s="241"/>
      <c r="C796" s="241"/>
      <c r="D796" s="157"/>
      <c r="E796" s="152"/>
      <c r="F796" s="52"/>
      <c r="G796" s="52"/>
      <c r="H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  <c r="AY796" s="52"/>
      <c r="AZ796" s="52"/>
      <c r="BA796" s="52"/>
      <c r="BB796" s="52"/>
      <c r="BC796" s="52"/>
      <c r="BD796" s="52"/>
      <c r="BE796" s="52"/>
      <c r="BF796" s="52"/>
      <c r="BG796" s="52"/>
      <c r="BH796" s="52"/>
      <c r="BI796" s="52"/>
      <c r="BJ796" s="52"/>
      <c r="BK796" s="52"/>
      <c r="BL796" s="52"/>
    </row>
    <row r="797" spans="1:64">
      <c r="A797" s="53"/>
      <c r="B797" s="241"/>
      <c r="C797" s="241"/>
      <c r="D797" s="157"/>
      <c r="E797" s="152"/>
      <c r="F797" s="52"/>
      <c r="G797" s="52"/>
      <c r="H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  <c r="AY797" s="52"/>
      <c r="AZ797" s="52"/>
      <c r="BA797" s="52"/>
      <c r="BB797" s="52"/>
      <c r="BC797" s="52"/>
      <c r="BD797" s="52"/>
      <c r="BE797" s="52"/>
      <c r="BF797" s="52"/>
      <c r="BG797" s="52"/>
      <c r="BH797" s="52"/>
      <c r="BI797" s="52"/>
      <c r="BJ797" s="52"/>
      <c r="BK797" s="52"/>
      <c r="BL797" s="52"/>
    </row>
    <row r="798" spans="1:64">
      <c r="A798" s="53"/>
      <c r="B798" s="241"/>
      <c r="C798" s="241"/>
      <c r="D798" s="157"/>
      <c r="E798" s="152"/>
      <c r="F798" s="52"/>
      <c r="G798" s="52"/>
      <c r="H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  <c r="AY798" s="52"/>
      <c r="AZ798" s="52"/>
      <c r="BA798" s="52"/>
      <c r="BB798" s="52"/>
      <c r="BC798" s="52"/>
      <c r="BD798" s="52"/>
      <c r="BE798" s="52"/>
      <c r="BF798" s="52"/>
      <c r="BG798" s="52"/>
      <c r="BH798" s="52"/>
      <c r="BI798" s="52"/>
      <c r="BJ798" s="52"/>
      <c r="BK798" s="52"/>
      <c r="BL798" s="52"/>
    </row>
    <row r="799" spans="1:64">
      <c r="A799" s="53"/>
      <c r="B799" s="241"/>
      <c r="C799" s="241"/>
      <c r="D799" s="157"/>
      <c r="E799" s="152"/>
      <c r="F799" s="52"/>
      <c r="G799" s="52"/>
      <c r="H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  <c r="AY799" s="52"/>
      <c r="AZ799" s="52"/>
      <c r="BA799" s="52"/>
      <c r="BB799" s="52"/>
      <c r="BC799" s="52"/>
      <c r="BD799" s="52"/>
      <c r="BE799" s="52"/>
      <c r="BF799" s="52"/>
      <c r="BG799" s="52"/>
      <c r="BH799" s="52"/>
      <c r="BI799" s="52"/>
      <c r="BJ799" s="52"/>
      <c r="BK799" s="52"/>
      <c r="BL799" s="52"/>
    </row>
    <row r="800" spans="1:64">
      <c r="A800" s="53"/>
      <c r="B800" s="241"/>
      <c r="C800" s="241"/>
      <c r="D800" s="157"/>
      <c r="E800" s="152"/>
      <c r="F800" s="52"/>
      <c r="G800" s="52"/>
      <c r="H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  <c r="AY800" s="52"/>
      <c r="AZ800" s="52"/>
      <c r="BA800" s="52"/>
      <c r="BB800" s="52"/>
      <c r="BC800" s="52"/>
      <c r="BD800" s="52"/>
      <c r="BE800" s="52"/>
      <c r="BF800" s="52"/>
      <c r="BG800" s="52"/>
      <c r="BH800" s="52"/>
      <c r="BI800" s="52"/>
      <c r="BJ800" s="52"/>
      <c r="BK800" s="52"/>
      <c r="BL800" s="52"/>
    </row>
    <row r="801" spans="1:64">
      <c r="A801" s="53"/>
      <c r="B801" s="241"/>
      <c r="C801" s="241"/>
      <c r="D801" s="157"/>
      <c r="E801" s="152"/>
      <c r="F801" s="52"/>
      <c r="G801" s="52"/>
      <c r="H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  <c r="AY801" s="52"/>
      <c r="AZ801" s="52"/>
      <c r="BA801" s="52"/>
      <c r="BB801" s="52"/>
      <c r="BC801" s="52"/>
      <c r="BD801" s="52"/>
      <c r="BE801" s="52"/>
      <c r="BF801" s="52"/>
      <c r="BG801" s="52"/>
      <c r="BH801" s="52"/>
      <c r="BI801" s="52"/>
      <c r="BJ801" s="52"/>
      <c r="BK801" s="52"/>
      <c r="BL801" s="52"/>
    </row>
    <row r="802" spans="1:64">
      <c r="A802" s="53"/>
      <c r="B802" s="241"/>
      <c r="C802" s="241"/>
      <c r="D802" s="157"/>
      <c r="E802" s="152"/>
      <c r="F802" s="52"/>
      <c r="G802" s="52"/>
      <c r="H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  <c r="AY802" s="52"/>
      <c r="AZ802" s="52"/>
      <c r="BA802" s="52"/>
      <c r="BB802" s="52"/>
      <c r="BC802" s="52"/>
      <c r="BD802" s="52"/>
      <c r="BE802" s="52"/>
      <c r="BF802" s="52"/>
      <c r="BG802" s="52"/>
      <c r="BH802" s="52"/>
      <c r="BI802" s="52"/>
      <c r="BJ802" s="52"/>
      <c r="BK802" s="52"/>
      <c r="BL802" s="52"/>
    </row>
    <row r="803" spans="1:64">
      <c r="A803" s="53"/>
      <c r="B803" s="241"/>
      <c r="C803" s="241"/>
      <c r="D803" s="157"/>
      <c r="E803" s="152"/>
      <c r="F803" s="52"/>
      <c r="G803" s="52"/>
      <c r="H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  <c r="AY803" s="52"/>
      <c r="AZ803" s="52"/>
      <c r="BA803" s="52"/>
      <c r="BB803" s="52"/>
      <c r="BC803" s="52"/>
      <c r="BD803" s="52"/>
      <c r="BE803" s="52"/>
      <c r="BF803" s="52"/>
      <c r="BG803" s="52"/>
      <c r="BH803" s="52"/>
      <c r="BI803" s="52"/>
      <c r="BJ803" s="52"/>
      <c r="BK803" s="52"/>
      <c r="BL803" s="52"/>
    </row>
    <row r="804" spans="1:64">
      <c r="A804" s="53"/>
      <c r="B804" s="241"/>
      <c r="C804" s="241"/>
      <c r="D804" s="157"/>
      <c r="E804" s="152"/>
      <c r="F804" s="52"/>
      <c r="G804" s="52"/>
      <c r="H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  <c r="AY804" s="52"/>
      <c r="AZ804" s="52"/>
      <c r="BA804" s="52"/>
      <c r="BB804" s="52"/>
      <c r="BC804" s="52"/>
      <c r="BD804" s="52"/>
      <c r="BE804" s="52"/>
      <c r="BF804" s="52"/>
      <c r="BG804" s="52"/>
      <c r="BH804" s="52"/>
      <c r="BI804" s="52"/>
      <c r="BJ804" s="52"/>
      <c r="BK804" s="52"/>
      <c r="BL804" s="52"/>
    </row>
    <row r="805" spans="1:64">
      <c r="A805" s="53"/>
      <c r="B805" s="241"/>
      <c r="C805" s="241"/>
      <c r="D805" s="157"/>
      <c r="E805" s="152"/>
      <c r="F805" s="52"/>
      <c r="G805" s="52"/>
      <c r="H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  <c r="AY805" s="52"/>
      <c r="AZ805" s="52"/>
      <c r="BA805" s="52"/>
      <c r="BB805" s="52"/>
      <c r="BC805" s="52"/>
      <c r="BD805" s="52"/>
      <c r="BE805" s="52"/>
      <c r="BF805" s="52"/>
      <c r="BG805" s="52"/>
      <c r="BH805" s="52"/>
      <c r="BI805" s="52"/>
      <c r="BJ805" s="52"/>
      <c r="BK805" s="52"/>
      <c r="BL805" s="52"/>
    </row>
    <row r="806" spans="1:64">
      <c r="A806" s="53"/>
      <c r="B806" s="241"/>
      <c r="C806" s="241"/>
      <c r="D806" s="157"/>
      <c r="E806" s="152"/>
      <c r="F806" s="52"/>
      <c r="G806" s="52"/>
      <c r="H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  <c r="AY806" s="52"/>
      <c r="AZ806" s="52"/>
      <c r="BA806" s="52"/>
      <c r="BB806" s="52"/>
      <c r="BC806" s="52"/>
      <c r="BD806" s="52"/>
      <c r="BE806" s="52"/>
      <c r="BF806" s="52"/>
      <c r="BG806" s="52"/>
      <c r="BH806" s="52"/>
      <c r="BI806" s="52"/>
      <c r="BJ806" s="52"/>
      <c r="BK806" s="52"/>
      <c r="BL806" s="52"/>
    </row>
    <row r="807" spans="1:64">
      <c r="A807" s="53"/>
      <c r="B807" s="241"/>
      <c r="C807" s="241"/>
      <c r="D807" s="157"/>
      <c r="E807" s="152"/>
      <c r="F807" s="52"/>
      <c r="G807" s="52"/>
      <c r="H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  <c r="AY807" s="52"/>
      <c r="AZ807" s="52"/>
      <c r="BA807" s="52"/>
      <c r="BB807" s="52"/>
      <c r="BC807" s="52"/>
      <c r="BD807" s="52"/>
      <c r="BE807" s="52"/>
      <c r="BF807" s="52"/>
      <c r="BG807" s="52"/>
      <c r="BH807" s="52"/>
      <c r="BI807" s="52"/>
      <c r="BJ807" s="52"/>
      <c r="BK807" s="52"/>
      <c r="BL807" s="52"/>
    </row>
    <row r="808" spans="1:64">
      <c r="A808" s="53"/>
      <c r="B808" s="241"/>
      <c r="C808" s="241"/>
      <c r="D808" s="157"/>
      <c r="E808" s="152"/>
      <c r="F808" s="52"/>
      <c r="G808" s="52"/>
      <c r="H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  <c r="AY808" s="52"/>
      <c r="AZ808" s="52"/>
      <c r="BA808" s="52"/>
      <c r="BB808" s="52"/>
      <c r="BC808" s="52"/>
      <c r="BD808" s="52"/>
      <c r="BE808" s="52"/>
      <c r="BF808" s="52"/>
      <c r="BG808" s="52"/>
      <c r="BH808" s="52"/>
      <c r="BI808" s="52"/>
      <c r="BJ808" s="52"/>
      <c r="BK808" s="52"/>
      <c r="BL808" s="52"/>
    </row>
    <row r="809" spans="1:64">
      <c r="A809" s="53"/>
      <c r="B809" s="241"/>
      <c r="C809" s="241"/>
      <c r="D809" s="157"/>
      <c r="E809" s="152"/>
      <c r="F809" s="52"/>
      <c r="G809" s="52"/>
      <c r="H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  <c r="AY809" s="52"/>
      <c r="AZ809" s="52"/>
      <c r="BA809" s="52"/>
      <c r="BB809" s="52"/>
      <c r="BC809" s="52"/>
      <c r="BD809" s="52"/>
      <c r="BE809" s="52"/>
      <c r="BF809" s="52"/>
      <c r="BG809" s="52"/>
      <c r="BH809" s="52"/>
      <c r="BI809" s="52"/>
      <c r="BJ809" s="52"/>
      <c r="BK809" s="52"/>
      <c r="BL809" s="52"/>
    </row>
    <row r="810" spans="1:64">
      <c r="A810" s="53"/>
      <c r="B810" s="241"/>
      <c r="C810" s="241"/>
      <c r="D810" s="157"/>
      <c r="E810" s="152"/>
      <c r="F810" s="52"/>
      <c r="G810" s="52"/>
      <c r="H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  <c r="AY810" s="52"/>
      <c r="AZ810" s="52"/>
      <c r="BA810" s="52"/>
      <c r="BB810" s="52"/>
      <c r="BC810" s="52"/>
      <c r="BD810" s="52"/>
      <c r="BE810" s="52"/>
      <c r="BF810" s="52"/>
      <c r="BG810" s="52"/>
      <c r="BH810" s="52"/>
      <c r="BI810" s="52"/>
      <c r="BJ810" s="52"/>
      <c r="BK810" s="52"/>
      <c r="BL810" s="52"/>
    </row>
    <row r="811" spans="1:64">
      <c r="A811" s="53"/>
      <c r="B811" s="241"/>
      <c r="C811" s="241"/>
      <c r="D811" s="157"/>
      <c r="E811" s="152"/>
      <c r="F811" s="52"/>
      <c r="G811" s="52"/>
      <c r="H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  <c r="AY811" s="52"/>
      <c r="AZ811" s="52"/>
      <c r="BA811" s="52"/>
      <c r="BB811" s="52"/>
      <c r="BC811" s="52"/>
      <c r="BD811" s="52"/>
      <c r="BE811" s="52"/>
      <c r="BF811" s="52"/>
      <c r="BG811" s="52"/>
      <c r="BH811" s="52"/>
      <c r="BI811" s="52"/>
      <c r="BJ811" s="52"/>
      <c r="BK811" s="52"/>
      <c r="BL811" s="52"/>
    </row>
    <row r="812" spans="1:64">
      <c r="A812" s="53"/>
      <c r="B812" s="241"/>
      <c r="C812" s="241"/>
      <c r="D812" s="157"/>
      <c r="E812" s="152"/>
      <c r="F812" s="52"/>
      <c r="G812" s="52"/>
      <c r="H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  <c r="AY812" s="52"/>
      <c r="AZ812" s="52"/>
      <c r="BA812" s="52"/>
      <c r="BB812" s="52"/>
      <c r="BC812" s="52"/>
      <c r="BD812" s="52"/>
      <c r="BE812" s="52"/>
      <c r="BF812" s="52"/>
      <c r="BG812" s="52"/>
      <c r="BH812" s="52"/>
      <c r="BI812" s="52"/>
      <c r="BJ812" s="52"/>
      <c r="BK812" s="52"/>
      <c r="BL812" s="52"/>
    </row>
    <row r="813" spans="1:64">
      <c r="A813" s="53"/>
      <c r="B813" s="241"/>
      <c r="C813" s="241"/>
      <c r="D813" s="157"/>
      <c r="E813" s="152"/>
      <c r="F813" s="52"/>
      <c r="G813" s="52"/>
      <c r="H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  <c r="AY813" s="52"/>
      <c r="AZ813" s="52"/>
      <c r="BA813" s="52"/>
      <c r="BB813" s="52"/>
      <c r="BC813" s="52"/>
      <c r="BD813" s="52"/>
      <c r="BE813" s="52"/>
      <c r="BF813" s="52"/>
      <c r="BG813" s="52"/>
      <c r="BH813" s="52"/>
      <c r="BI813" s="52"/>
      <c r="BJ813" s="52"/>
      <c r="BK813" s="52"/>
      <c r="BL813" s="52"/>
    </row>
    <row r="814" spans="1:64">
      <c r="A814" s="53"/>
      <c r="B814" s="241"/>
      <c r="C814" s="241"/>
      <c r="D814" s="157"/>
      <c r="E814" s="152"/>
      <c r="F814" s="52"/>
      <c r="G814" s="52"/>
      <c r="H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  <c r="AY814" s="52"/>
      <c r="AZ814" s="52"/>
      <c r="BA814" s="52"/>
      <c r="BB814" s="52"/>
      <c r="BC814" s="52"/>
      <c r="BD814" s="52"/>
      <c r="BE814" s="52"/>
      <c r="BF814" s="52"/>
      <c r="BG814" s="52"/>
      <c r="BH814" s="52"/>
      <c r="BI814" s="52"/>
      <c r="BJ814" s="52"/>
      <c r="BK814" s="52"/>
      <c r="BL814" s="52"/>
    </row>
    <row r="815" spans="1:64">
      <c r="A815" s="53"/>
      <c r="B815" s="241"/>
      <c r="C815" s="241"/>
      <c r="D815" s="157"/>
      <c r="E815" s="152"/>
      <c r="F815" s="52"/>
      <c r="G815" s="52"/>
      <c r="H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  <c r="AY815" s="52"/>
      <c r="AZ815" s="52"/>
      <c r="BA815" s="52"/>
      <c r="BB815" s="52"/>
      <c r="BC815" s="52"/>
      <c r="BD815" s="52"/>
      <c r="BE815" s="52"/>
      <c r="BF815" s="52"/>
      <c r="BG815" s="52"/>
      <c r="BH815" s="52"/>
      <c r="BI815" s="52"/>
      <c r="BJ815" s="52"/>
      <c r="BK815" s="52"/>
      <c r="BL815" s="52"/>
    </row>
    <row r="816" spans="1:64">
      <c r="A816" s="53"/>
      <c r="B816" s="241"/>
      <c r="C816" s="241"/>
      <c r="D816" s="157"/>
      <c r="E816" s="152"/>
      <c r="F816" s="52"/>
      <c r="G816" s="52"/>
      <c r="H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  <c r="AY816" s="52"/>
      <c r="AZ816" s="52"/>
      <c r="BA816" s="52"/>
      <c r="BB816" s="52"/>
      <c r="BC816" s="52"/>
      <c r="BD816" s="52"/>
      <c r="BE816" s="52"/>
      <c r="BF816" s="52"/>
      <c r="BG816" s="52"/>
      <c r="BH816" s="52"/>
      <c r="BI816" s="52"/>
      <c r="BJ816" s="52"/>
      <c r="BK816" s="52"/>
      <c r="BL816" s="52"/>
    </row>
    <row r="817" spans="1:64">
      <c r="A817" s="53"/>
      <c r="B817" s="241"/>
      <c r="C817" s="241"/>
      <c r="D817" s="157"/>
      <c r="E817" s="152"/>
      <c r="F817" s="52"/>
      <c r="G817" s="52"/>
      <c r="H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  <c r="BH817" s="52"/>
      <c r="BI817" s="52"/>
      <c r="BJ817" s="52"/>
      <c r="BK817" s="52"/>
      <c r="BL817" s="52"/>
    </row>
    <row r="818" spans="1:64">
      <c r="A818" s="53"/>
      <c r="B818" s="241"/>
      <c r="C818" s="241"/>
      <c r="D818" s="157"/>
      <c r="E818" s="152"/>
      <c r="F818" s="52"/>
      <c r="G818" s="52"/>
      <c r="H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  <c r="BH818" s="52"/>
      <c r="BI818" s="52"/>
      <c r="BJ818" s="52"/>
      <c r="BK818" s="52"/>
      <c r="BL818" s="52"/>
    </row>
    <row r="819" spans="1:64">
      <c r="A819" s="53"/>
      <c r="B819" s="241"/>
      <c r="C819" s="241"/>
      <c r="D819" s="157"/>
      <c r="E819" s="152"/>
      <c r="F819" s="52"/>
      <c r="G819" s="52"/>
      <c r="H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  <c r="BH819" s="52"/>
      <c r="BI819" s="52"/>
      <c r="BJ819" s="52"/>
      <c r="BK819" s="52"/>
      <c r="BL819" s="52"/>
    </row>
    <row r="820" spans="1:64">
      <c r="A820" s="53"/>
      <c r="B820" s="241"/>
      <c r="C820" s="241"/>
      <c r="D820" s="157"/>
      <c r="E820" s="152"/>
      <c r="F820" s="52"/>
      <c r="G820" s="52"/>
      <c r="H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  <c r="BH820" s="52"/>
      <c r="BI820" s="52"/>
      <c r="BJ820" s="52"/>
      <c r="BK820" s="52"/>
      <c r="BL820" s="52"/>
    </row>
    <row r="821" spans="1:64">
      <c r="A821" s="53"/>
      <c r="B821" s="241"/>
      <c r="C821" s="241"/>
      <c r="D821" s="157"/>
      <c r="E821" s="152"/>
      <c r="F821" s="52"/>
      <c r="G821" s="52"/>
      <c r="H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  <c r="BH821" s="52"/>
      <c r="BI821" s="52"/>
      <c r="BJ821" s="52"/>
      <c r="BK821" s="52"/>
      <c r="BL821" s="52"/>
    </row>
    <row r="822" spans="1:64">
      <c r="A822" s="53"/>
      <c r="B822" s="241"/>
      <c r="C822" s="241"/>
      <c r="D822" s="157"/>
      <c r="E822" s="152"/>
      <c r="F822" s="52"/>
      <c r="G822" s="52"/>
      <c r="H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  <c r="BH822" s="52"/>
      <c r="BI822" s="52"/>
      <c r="BJ822" s="52"/>
      <c r="BK822" s="52"/>
      <c r="BL822" s="52"/>
    </row>
    <row r="823" spans="1:64">
      <c r="A823" s="53"/>
      <c r="B823" s="241"/>
      <c r="C823" s="241"/>
      <c r="D823" s="157"/>
      <c r="E823" s="152"/>
      <c r="F823" s="52"/>
      <c r="G823" s="52"/>
      <c r="H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  <c r="BH823" s="52"/>
      <c r="BI823" s="52"/>
      <c r="BJ823" s="52"/>
      <c r="BK823" s="52"/>
      <c r="BL823" s="52"/>
    </row>
    <row r="824" spans="1:64">
      <c r="A824" s="53"/>
      <c r="B824" s="241"/>
      <c r="C824" s="241"/>
      <c r="D824" s="157"/>
      <c r="E824" s="152"/>
      <c r="F824" s="52"/>
      <c r="G824" s="52"/>
      <c r="H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  <c r="AY824" s="52"/>
      <c r="AZ824" s="52"/>
      <c r="BA824" s="52"/>
      <c r="BB824" s="52"/>
      <c r="BC824" s="52"/>
      <c r="BD824" s="52"/>
      <c r="BE824" s="52"/>
      <c r="BF824" s="52"/>
      <c r="BG824" s="52"/>
      <c r="BH824" s="52"/>
      <c r="BI824" s="52"/>
      <c r="BJ824" s="52"/>
      <c r="BK824" s="52"/>
      <c r="BL824" s="52"/>
    </row>
    <row r="825" spans="1:64">
      <c r="A825" s="53"/>
      <c r="B825" s="241"/>
      <c r="C825" s="241"/>
      <c r="D825" s="157"/>
      <c r="E825" s="152"/>
      <c r="F825" s="52"/>
      <c r="G825" s="52"/>
      <c r="H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  <c r="AY825" s="52"/>
      <c r="AZ825" s="52"/>
      <c r="BA825" s="52"/>
      <c r="BB825" s="52"/>
      <c r="BC825" s="52"/>
      <c r="BD825" s="52"/>
      <c r="BE825" s="52"/>
      <c r="BF825" s="52"/>
      <c r="BG825" s="52"/>
      <c r="BH825" s="52"/>
      <c r="BI825" s="52"/>
      <c r="BJ825" s="52"/>
      <c r="BK825" s="52"/>
      <c r="BL825" s="52"/>
    </row>
    <row r="826" spans="1:64">
      <c r="A826" s="53"/>
      <c r="B826" s="241"/>
      <c r="C826" s="241"/>
      <c r="D826" s="157"/>
      <c r="E826" s="152"/>
      <c r="F826" s="52"/>
      <c r="G826" s="52"/>
      <c r="H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  <c r="AY826" s="52"/>
      <c r="AZ826" s="52"/>
      <c r="BA826" s="52"/>
      <c r="BB826" s="52"/>
      <c r="BC826" s="52"/>
      <c r="BD826" s="52"/>
      <c r="BE826" s="52"/>
      <c r="BF826" s="52"/>
      <c r="BG826" s="52"/>
      <c r="BH826" s="52"/>
      <c r="BI826" s="52"/>
      <c r="BJ826" s="52"/>
      <c r="BK826" s="52"/>
      <c r="BL826" s="52"/>
    </row>
    <row r="827" spans="1:64">
      <c r="A827" s="53"/>
      <c r="B827" s="241"/>
      <c r="C827" s="241"/>
      <c r="D827" s="157"/>
      <c r="E827" s="152"/>
      <c r="F827" s="52"/>
      <c r="G827" s="52"/>
      <c r="H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  <c r="AY827" s="52"/>
      <c r="AZ827" s="52"/>
      <c r="BA827" s="52"/>
      <c r="BB827" s="52"/>
      <c r="BC827" s="52"/>
      <c r="BD827" s="52"/>
      <c r="BE827" s="52"/>
      <c r="BF827" s="52"/>
      <c r="BG827" s="52"/>
      <c r="BH827" s="52"/>
      <c r="BI827" s="52"/>
      <c r="BJ827" s="52"/>
      <c r="BK827" s="52"/>
      <c r="BL827" s="52"/>
    </row>
    <row r="828" spans="1:64">
      <c r="A828" s="53"/>
      <c r="B828" s="241"/>
      <c r="C828" s="241"/>
      <c r="D828" s="157"/>
      <c r="E828" s="152"/>
      <c r="F828" s="52"/>
      <c r="G828" s="52"/>
      <c r="H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  <c r="AY828" s="52"/>
      <c r="AZ828" s="52"/>
      <c r="BA828" s="52"/>
      <c r="BB828" s="52"/>
      <c r="BC828" s="52"/>
      <c r="BD828" s="52"/>
      <c r="BE828" s="52"/>
      <c r="BF828" s="52"/>
      <c r="BG828" s="52"/>
      <c r="BH828" s="52"/>
      <c r="BI828" s="52"/>
      <c r="BJ828" s="52"/>
      <c r="BK828" s="52"/>
      <c r="BL828" s="52"/>
    </row>
    <row r="829" spans="1:64">
      <c r="A829" s="53"/>
      <c r="B829" s="241"/>
      <c r="C829" s="241"/>
      <c r="D829" s="157"/>
      <c r="E829" s="152"/>
      <c r="F829" s="52"/>
      <c r="G829" s="52"/>
      <c r="H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  <c r="AY829" s="52"/>
      <c r="AZ829" s="52"/>
      <c r="BA829" s="52"/>
      <c r="BB829" s="52"/>
      <c r="BC829" s="52"/>
      <c r="BD829" s="52"/>
      <c r="BE829" s="52"/>
      <c r="BF829" s="52"/>
      <c r="BG829" s="52"/>
      <c r="BH829" s="52"/>
      <c r="BI829" s="52"/>
      <c r="BJ829" s="52"/>
      <c r="BK829" s="52"/>
      <c r="BL829" s="52"/>
    </row>
    <row r="830" spans="1:64">
      <c r="A830" s="53"/>
      <c r="B830" s="241"/>
      <c r="C830" s="241"/>
      <c r="D830" s="157"/>
      <c r="E830" s="152"/>
      <c r="F830" s="52"/>
      <c r="G830" s="52"/>
      <c r="H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  <c r="AY830" s="52"/>
      <c r="AZ830" s="52"/>
      <c r="BA830" s="52"/>
      <c r="BB830" s="52"/>
      <c r="BC830" s="52"/>
      <c r="BD830" s="52"/>
      <c r="BE830" s="52"/>
      <c r="BF830" s="52"/>
      <c r="BG830" s="52"/>
      <c r="BH830" s="52"/>
      <c r="BI830" s="52"/>
      <c r="BJ830" s="52"/>
      <c r="BK830" s="52"/>
      <c r="BL830" s="52"/>
    </row>
    <row r="831" spans="1:64">
      <c r="A831" s="53"/>
      <c r="B831" s="241"/>
      <c r="C831" s="241"/>
      <c r="D831" s="157"/>
      <c r="E831" s="152"/>
      <c r="F831" s="52"/>
      <c r="G831" s="52"/>
      <c r="H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  <c r="AY831" s="52"/>
      <c r="AZ831" s="52"/>
      <c r="BA831" s="52"/>
      <c r="BB831" s="52"/>
      <c r="BC831" s="52"/>
      <c r="BD831" s="52"/>
      <c r="BE831" s="52"/>
      <c r="BF831" s="52"/>
      <c r="BG831" s="52"/>
      <c r="BH831" s="52"/>
      <c r="BI831" s="52"/>
      <c r="BJ831" s="52"/>
      <c r="BK831" s="52"/>
      <c r="BL831" s="52"/>
    </row>
    <row r="832" spans="1:64">
      <c r="A832" s="53"/>
      <c r="B832" s="241"/>
      <c r="C832" s="241"/>
      <c r="D832" s="157"/>
      <c r="E832" s="152"/>
      <c r="F832" s="52"/>
      <c r="G832" s="52"/>
      <c r="H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  <c r="AY832" s="52"/>
      <c r="AZ832" s="52"/>
      <c r="BA832" s="52"/>
      <c r="BB832" s="52"/>
      <c r="BC832" s="52"/>
      <c r="BD832" s="52"/>
      <c r="BE832" s="52"/>
      <c r="BF832" s="52"/>
      <c r="BG832" s="52"/>
      <c r="BH832" s="52"/>
      <c r="BI832" s="52"/>
      <c r="BJ832" s="52"/>
      <c r="BK832" s="52"/>
      <c r="BL832" s="52"/>
    </row>
    <row r="833" spans="1:64">
      <c r="A833" s="53"/>
      <c r="B833" s="241"/>
      <c r="C833" s="241"/>
      <c r="D833" s="157"/>
      <c r="E833" s="152"/>
      <c r="F833" s="52"/>
      <c r="G833" s="52"/>
      <c r="H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  <c r="AY833" s="52"/>
      <c r="AZ833" s="52"/>
      <c r="BA833" s="52"/>
      <c r="BB833" s="52"/>
      <c r="BC833" s="52"/>
      <c r="BD833" s="52"/>
      <c r="BE833" s="52"/>
      <c r="BF833" s="52"/>
      <c r="BG833" s="52"/>
      <c r="BH833" s="52"/>
      <c r="BI833" s="52"/>
      <c r="BJ833" s="52"/>
      <c r="BK833" s="52"/>
      <c r="BL833" s="52"/>
    </row>
    <row r="834" spans="1:64">
      <c r="A834" s="53"/>
      <c r="B834" s="241"/>
      <c r="C834" s="241"/>
      <c r="D834" s="157"/>
      <c r="E834" s="152"/>
      <c r="F834" s="52"/>
      <c r="G834" s="52"/>
      <c r="H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  <c r="AY834" s="52"/>
      <c r="AZ834" s="52"/>
      <c r="BA834" s="52"/>
      <c r="BB834" s="52"/>
      <c r="BC834" s="52"/>
      <c r="BD834" s="52"/>
      <c r="BE834" s="52"/>
      <c r="BF834" s="52"/>
      <c r="BG834" s="52"/>
      <c r="BH834" s="52"/>
      <c r="BI834" s="52"/>
      <c r="BJ834" s="52"/>
      <c r="BK834" s="52"/>
      <c r="BL834" s="52"/>
    </row>
    <row r="835" spans="1:64">
      <c r="A835" s="53"/>
      <c r="B835" s="241"/>
      <c r="C835" s="241"/>
      <c r="D835" s="157"/>
      <c r="E835" s="152"/>
      <c r="F835" s="52"/>
      <c r="G835" s="52"/>
      <c r="H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  <c r="AY835" s="52"/>
      <c r="AZ835" s="52"/>
      <c r="BA835" s="52"/>
      <c r="BB835" s="52"/>
      <c r="BC835" s="52"/>
      <c r="BD835" s="52"/>
      <c r="BE835" s="52"/>
      <c r="BF835" s="52"/>
      <c r="BG835" s="52"/>
      <c r="BH835" s="52"/>
      <c r="BI835" s="52"/>
      <c r="BJ835" s="52"/>
      <c r="BK835" s="52"/>
      <c r="BL835" s="52"/>
    </row>
    <row r="836" spans="1:64">
      <c r="A836" s="53"/>
      <c r="B836" s="241"/>
      <c r="C836" s="241"/>
      <c r="D836" s="157"/>
      <c r="E836" s="152"/>
      <c r="F836" s="52"/>
      <c r="G836" s="52"/>
      <c r="H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  <c r="AY836" s="52"/>
      <c r="AZ836" s="52"/>
      <c r="BA836" s="52"/>
      <c r="BB836" s="52"/>
      <c r="BC836" s="52"/>
      <c r="BD836" s="52"/>
      <c r="BE836" s="52"/>
      <c r="BF836" s="52"/>
      <c r="BG836" s="52"/>
      <c r="BH836" s="52"/>
      <c r="BI836" s="52"/>
      <c r="BJ836" s="52"/>
      <c r="BK836" s="52"/>
      <c r="BL836" s="52"/>
    </row>
    <row r="837" spans="1:64">
      <c r="A837" s="53"/>
      <c r="B837" s="241"/>
      <c r="C837" s="241"/>
      <c r="D837" s="157"/>
      <c r="E837" s="152"/>
      <c r="F837" s="52"/>
      <c r="G837" s="52"/>
      <c r="H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  <c r="AY837" s="52"/>
      <c r="AZ837" s="52"/>
      <c r="BA837" s="52"/>
      <c r="BB837" s="52"/>
      <c r="BC837" s="52"/>
      <c r="BD837" s="52"/>
      <c r="BE837" s="52"/>
      <c r="BF837" s="52"/>
      <c r="BG837" s="52"/>
      <c r="BH837" s="52"/>
      <c r="BI837" s="52"/>
      <c r="BJ837" s="52"/>
      <c r="BK837" s="52"/>
      <c r="BL837" s="52"/>
    </row>
    <row r="838" spans="1:64">
      <c r="A838" s="53"/>
      <c r="B838" s="241"/>
      <c r="C838" s="241"/>
      <c r="D838" s="157"/>
      <c r="E838" s="152"/>
      <c r="F838" s="52"/>
      <c r="G838" s="52"/>
      <c r="H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  <c r="AY838" s="52"/>
      <c r="AZ838" s="52"/>
      <c r="BA838" s="52"/>
      <c r="BB838" s="52"/>
      <c r="BC838" s="52"/>
      <c r="BD838" s="52"/>
      <c r="BE838" s="52"/>
      <c r="BF838" s="52"/>
      <c r="BG838" s="52"/>
      <c r="BH838" s="52"/>
      <c r="BI838" s="52"/>
      <c r="BJ838" s="52"/>
      <c r="BK838" s="52"/>
      <c r="BL838" s="52"/>
    </row>
    <row r="839" spans="1:64">
      <c r="A839" s="53"/>
      <c r="B839" s="241"/>
      <c r="C839" s="241"/>
      <c r="D839" s="157"/>
      <c r="E839" s="152"/>
      <c r="F839" s="52"/>
      <c r="G839" s="52"/>
      <c r="H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  <c r="AY839" s="52"/>
      <c r="AZ839" s="52"/>
      <c r="BA839" s="52"/>
      <c r="BB839" s="52"/>
      <c r="BC839" s="52"/>
      <c r="BD839" s="52"/>
      <c r="BE839" s="52"/>
      <c r="BF839" s="52"/>
      <c r="BG839" s="52"/>
      <c r="BH839" s="52"/>
      <c r="BI839" s="52"/>
      <c r="BJ839" s="52"/>
      <c r="BK839" s="52"/>
      <c r="BL839" s="52"/>
    </row>
    <row r="840" spans="1:64">
      <c r="A840" s="53"/>
      <c r="B840" s="241"/>
      <c r="C840" s="241"/>
      <c r="D840" s="157"/>
      <c r="E840" s="152"/>
      <c r="F840" s="52"/>
      <c r="G840" s="52"/>
      <c r="H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  <c r="AY840" s="52"/>
      <c r="AZ840" s="52"/>
      <c r="BA840" s="52"/>
      <c r="BB840" s="52"/>
      <c r="BC840" s="52"/>
      <c r="BD840" s="52"/>
      <c r="BE840" s="52"/>
      <c r="BF840" s="52"/>
      <c r="BG840" s="52"/>
      <c r="BH840" s="52"/>
      <c r="BI840" s="52"/>
      <c r="BJ840" s="52"/>
      <c r="BK840" s="52"/>
      <c r="BL840" s="52"/>
    </row>
    <row r="841" spans="1:64">
      <c r="A841" s="53"/>
      <c r="B841" s="241"/>
      <c r="C841" s="241"/>
      <c r="D841" s="157"/>
      <c r="E841" s="152"/>
      <c r="F841" s="52"/>
      <c r="G841" s="52"/>
      <c r="H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  <c r="AY841" s="52"/>
      <c r="AZ841" s="52"/>
      <c r="BA841" s="52"/>
      <c r="BB841" s="52"/>
      <c r="BC841" s="52"/>
      <c r="BD841" s="52"/>
      <c r="BE841" s="52"/>
      <c r="BF841" s="52"/>
      <c r="BG841" s="52"/>
      <c r="BH841" s="52"/>
      <c r="BI841" s="52"/>
      <c r="BJ841" s="52"/>
      <c r="BK841" s="52"/>
      <c r="BL841" s="52"/>
    </row>
    <row r="842" spans="1:64">
      <c r="A842" s="53"/>
      <c r="B842" s="241"/>
      <c r="C842" s="241"/>
      <c r="D842" s="157"/>
      <c r="E842" s="152"/>
      <c r="F842" s="52"/>
      <c r="G842" s="52"/>
      <c r="H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  <c r="AY842" s="52"/>
      <c r="AZ842" s="52"/>
      <c r="BA842" s="52"/>
      <c r="BB842" s="52"/>
      <c r="BC842" s="52"/>
      <c r="BD842" s="52"/>
      <c r="BE842" s="52"/>
      <c r="BF842" s="52"/>
      <c r="BG842" s="52"/>
      <c r="BH842" s="52"/>
      <c r="BI842" s="52"/>
      <c r="BJ842" s="52"/>
      <c r="BK842" s="52"/>
      <c r="BL842" s="52"/>
    </row>
    <row r="843" spans="1:64">
      <c r="A843" s="53"/>
      <c r="B843" s="241"/>
      <c r="C843" s="241"/>
      <c r="D843" s="157"/>
      <c r="E843" s="152"/>
      <c r="F843" s="52"/>
      <c r="G843" s="52"/>
      <c r="H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  <c r="AY843" s="52"/>
      <c r="AZ843" s="52"/>
      <c r="BA843" s="52"/>
      <c r="BB843" s="52"/>
      <c r="BC843" s="52"/>
      <c r="BD843" s="52"/>
      <c r="BE843" s="52"/>
      <c r="BF843" s="52"/>
      <c r="BG843" s="52"/>
      <c r="BH843" s="52"/>
      <c r="BI843" s="52"/>
      <c r="BJ843" s="52"/>
      <c r="BK843" s="52"/>
      <c r="BL843" s="52"/>
    </row>
    <row r="844" spans="1:64">
      <c r="A844" s="53"/>
      <c r="B844" s="241"/>
      <c r="C844" s="241"/>
      <c r="D844" s="157"/>
      <c r="E844" s="152"/>
      <c r="F844" s="52"/>
      <c r="G844" s="52"/>
      <c r="H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  <c r="AY844" s="52"/>
      <c r="AZ844" s="52"/>
      <c r="BA844" s="52"/>
      <c r="BB844" s="52"/>
      <c r="BC844" s="52"/>
      <c r="BD844" s="52"/>
      <c r="BE844" s="52"/>
      <c r="BF844" s="52"/>
      <c r="BG844" s="52"/>
      <c r="BH844" s="52"/>
      <c r="BI844" s="52"/>
      <c r="BJ844" s="52"/>
      <c r="BK844" s="52"/>
      <c r="BL844" s="52"/>
    </row>
    <row r="845" spans="1:64">
      <c r="A845" s="53"/>
      <c r="B845" s="241"/>
      <c r="C845" s="241"/>
      <c r="D845" s="157"/>
      <c r="E845" s="152"/>
      <c r="F845" s="52"/>
      <c r="G845" s="52"/>
      <c r="H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  <c r="AY845" s="52"/>
      <c r="AZ845" s="52"/>
      <c r="BA845" s="52"/>
      <c r="BB845" s="52"/>
      <c r="BC845" s="52"/>
      <c r="BD845" s="52"/>
      <c r="BE845" s="52"/>
      <c r="BF845" s="52"/>
      <c r="BG845" s="52"/>
      <c r="BH845" s="52"/>
      <c r="BI845" s="52"/>
      <c r="BJ845" s="52"/>
      <c r="BK845" s="52"/>
      <c r="BL845" s="52"/>
    </row>
    <row r="846" spans="1:64">
      <c r="A846" s="53"/>
      <c r="B846" s="241"/>
      <c r="C846" s="241"/>
      <c r="D846" s="157"/>
      <c r="E846" s="152"/>
      <c r="F846" s="52"/>
      <c r="G846" s="52"/>
      <c r="H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  <c r="AY846" s="52"/>
      <c r="AZ846" s="52"/>
      <c r="BA846" s="52"/>
      <c r="BB846" s="52"/>
      <c r="BC846" s="52"/>
      <c r="BD846" s="52"/>
      <c r="BE846" s="52"/>
      <c r="BF846" s="52"/>
      <c r="BG846" s="52"/>
      <c r="BH846" s="52"/>
      <c r="BI846" s="52"/>
      <c r="BJ846" s="52"/>
      <c r="BK846" s="52"/>
      <c r="BL846" s="52"/>
    </row>
    <row r="847" spans="1:64">
      <c r="A847" s="53"/>
      <c r="B847" s="241"/>
      <c r="C847" s="241"/>
      <c r="D847" s="157"/>
      <c r="E847" s="152"/>
      <c r="F847" s="52"/>
      <c r="G847" s="52"/>
      <c r="H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  <c r="AY847" s="52"/>
      <c r="AZ847" s="52"/>
      <c r="BA847" s="52"/>
      <c r="BB847" s="52"/>
      <c r="BC847" s="52"/>
      <c r="BD847" s="52"/>
      <c r="BE847" s="52"/>
      <c r="BF847" s="52"/>
      <c r="BG847" s="52"/>
      <c r="BH847" s="52"/>
      <c r="BI847" s="52"/>
      <c r="BJ847" s="52"/>
      <c r="BK847" s="52"/>
      <c r="BL847" s="52"/>
    </row>
    <row r="848" spans="1:64">
      <c r="A848" s="53"/>
      <c r="B848" s="241"/>
      <c r="C848" s="241"/>
      <c r="D848" s="157"/>
      <c r="E848" s="152"/>
      <c r="F848" s="52"/>
      <c r="G848" s="52"/>
      <c r="H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  <c r="AY848" s="52"/>
      <c r="AZ848" s="52"/>
      <c r="BA848" s="52"/>
      <c r="BB848" s="52"/>
      <c r="BC848" s="52"/>
      <c r="BD848" s="52"/>
      <c r="BE848" s="52"/>
      <c r="BF848" s="52"/>
      <c r="BG848" s="52"/>
      <c r="BH848" s="52"/>
      <c r="BI848" s="52"/>
      <c r="BJ848" s="52"/>
      <c r="BK848" s="52"/>
      <c r="BL848" s="52"/>
    </row>
    <row r="849" spans="1:64">
      <c r="A849" s="53"/>
      <c r="B849" s="241"/>
      <c r="C849" s="241"/>
      <c r="D849" s="157"/>
      <c r="E849" s="152"/>
      <c r="F849" s="52"/>
      <c r="G849" s="52"/>
      <c r="H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  <c r="AY849" s="52"/>
      <c r="AZ849" s="52"/>
      <c r="BA849" s="52"/>
      <c r="BB849" s="52"/>
      <c r="BC849" s="52"/>
      <c r="BD849" s="52"/>
      <c r="BE849" s="52"/>
      <c r="BF849" s="52"/>
      <c r="BG849" s="52"/>
      <c r="BH849" s="52"/>
      <c r="BI849" s="52"/>
      <c r="BJ849" s="52"/>
      <c r="BK849" s="52"/>
      <c r="BL849" s="52"/>
    </row>
    <row r="850" spans="1:64">
      <c r="A850" s="53"/>
      <c r="B850" s="241"/>
      <c r="C850" s="241"/>
      <c r="D850" s="157"/>
      <c r="E850" s="152"/>
      <c r="F850" s="52"/>
      <c r="G850" s="52"/>
      <c r="H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  <c r="AY850" s="52"/>
      <c r="AZ850" s="52"/>
      <c r="BA850" s="52"/>
      <c r="BB850" s="52"/>
      <c r="BC850" s="52"/>
      <c r="BD850" s="52"/>
      <c r="BE850" s="52"/>
      <c r="BF850" s="52"/>
      <c r="BG850" s="52"/>
      <c r="BH850" s="52"/>
      <c r="BI850" s="52"/>
      <c r="BJ850" s="52"/>
      <c r="BK850" s="52"/>
      <c r="BL850" s="52"/>
    </row>
  </sheetData>
  <mergeCells count="131">
    <mergeCell ref="A147:E147"/>
    <mergeCell ref="A148:E148"/>
    <mergeCell ref="C14:C16"/>
    <mergeCell ref="F1:F26"/>
    <mergeCell ref="G54:G56"/>
    <mergeCell ref="H54:H56"/>
    <mergeCell ref="I1:I26"/>
    <mergeCell ref="A114:C119"/>
    <mergeCell ref="A83:C86"/>
    <mergeCell ref="G62:H71"/>
    <mergeCell ref="A44:C46"/>
    <mergeCell ref="A1:E2"/>
    <mergeCell ref="A14:B16"/>
    <mergeCell ref="D14:E16"/>
    <mergeCell ref="A136:D136"/>
    <mergeCell ref="B137:D137"/>
    <mergeCell ref="B138:D138"/>
    <mergeCell ref="B139:D139"/>
    <mergeCell ref="B140:D140"/>
    <mergeCell ref="A142:C142"/>
    <mergeCell ref="B143:D143"/>
    <mergeCell ref="A144:D144"/>
    <mergeCell ref="J144:K144"/>
    <mergeCell ref="A113:D113"/>
    <mergeCell ref="A120:D120"/>
    <mergeCell ref="B121:C121"/>
    <mergeCell ref="C122:D122"/>
    <mergeCell ref="C123:D123"/>
    <mergeCell ref="C124:D124"/>
    <mergeCell ref="A133:D133"/>
    <mergeCell ref="A134:D134"/>
    <mergeCell ref="A135:E135"/>
    <mergeCell ref="A101:E101"/>
    <mergeCell ref="B102:D102"/>
    <mergeCell ref="A106:D106"/>
    <mergeCell ref="A107:D107"/>
    <mergeCell ref="B108:C108"/>
    <mergeCell ref="C109:D109"/>
    <mergeCell ref="C110:D110"/>
    <mergeCell ref="C111:D111"/>
    <mergeCell ref="C112:D112"/>
    <mergeCell ref="B91:C91"/>
    <mergeCell ref="B92:C92"/>
    <mergeCell ref="B93:C93"/>
    <mergeCell ref="B94:C94"/>
    <mergeCell ref="B95:C95"/>
    <mergeCell ref="A96:C96"/>
    <mergeCell ref="A97:E97"/>
    <mergeCell ref="B99:C99"/>
    <mergeCell ref="A100:C100"/>
    <mergeCell ref="B77:C77"/>
    <mergeCell ref="B78:C78"/>
    <mergeCell ref="B79:C79"/>
    <mergeCell ref="B80:C80"/>
    <mergeCell ref="B81:C81"/>
    <mergeCell ref="A82:D82"/>
    <mergeCell ref="A87:D87"/>
    <mergeCell ref="A88:E88"/>
    <mergeCell ref="B90:C90"/>
    <mergeCell ref="B64:C64"/>
    <mergeCell ref="B65:C65"/>
    <mergeCell ref="B66:C66"/>
    <mergeCell ref="A67:D67"/>
    <mergeCell ref="A68:E68"/>
    <mergeCell ref="B69:D69"/>
    <mergeCell ref="A74:E74"/>
    <mergeCell ref="B75:D75"/>
    <mergeCell ref="B76:C76"/>
    <mergeCell ref="B55:C55"/>
    <mergeCell ref="B56:C56"/>
    <mergeCell ref="A57:C57"/>
    <mergeCell ref="B58:E58"/>
    <mergeCell ref="B59:C59"/>
    <mergeCell ref="B60:C60"/>
    <mergeCell ref="B61:C61"/>
    <mergeCell ref="B62:C62"/>
    <mergeCell ref="B63:C63"/>
    <mergeCell ref="B48:C48"/>
    <mergeCell ref="B49:C49"/>
    <mergeCell ref="B50:C50"/>
    <mergeCell ref="B51:C51"/>
    <mergeCell ref="G51:H51"/>
    <mergeCell ref="B52:C52"/>
    <mergeCell ref="G52:H52"/>
    <mergeCell ref="B53:C53"/>
    <mergeCell ref="B54:C54"/>
    <mergeCell ref="C34:D34"/>
    <mergeCell ref="A35:D35"/>
    <mergeCell ref="A36:D36"/>
    <mergeCell ref="A37:D37"/>
    <mergeCell ref="B38:E38"/>
    <mergeCell ref="B39:C39"/>
    <mergeCell ref="A42:C42"/>
    <mergeCell ref="A43:D43"/>
    <mergeCell ref="B47:D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4" r:id="rId1" xr:uid="{00000000-0004-0000-0B00-000000000000}"/>
    <hyperlink ref="B79" location="Plan2!A1" display="Aviso Prévio Trabalhado" xr:uid="{00000000-0004-0000-0B00-000001000000}"/>
    <hyperlink ref="I79" location="Plan2!A1" display="M APÓS PRORROGAÇÃO = 0.194%" xr:uid="{00000000-0004-0000-0B00-000002000000}"/>
    <hyperlink ref="B80" location="Plan2!A1" display="Incidência dos encargos do submódulo 2.2 sobre o Aviso Prévio Trabalhado " xr:uid="{00000000-0004-0000-0B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14" max="1048575" man="1"/>
  </colBreaks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L849"/>
  <sheetViews>
    <sheetView view="pageBreakPreview" zoomScale="110" zoomScaleNormal="100" zoomScalePageLayoutView="110" workbookViewId="0">
      <selection activeCell="E108" sqref="E108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2104.8474200000001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404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7.17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375.17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405</v>
      </c>
      <c r="E20" s="388"/>
      <c r="F20" s="430"/>
      <c r="G20" s="74" t="s">
        <v>222</v>
      </c>
      <c r="H20" s="78">
        <f>E143</f>
        <v>3247.46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406</v>
      </c>
      <c r="E21" s="388"/>
      <c r="F21" s="430"/>
      <c r="G21" s="79" t="s">
        <v>225</v>
      </c>
      <c r="H21" s="80">
        <f>H20-H19</f>
        <v>2872.29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Informações!B17</f>
        <v>1236.8399999999999</v>
      </c>
      <c r="F22" s="430"/>
      <c r="G22" s="83" t="s">
        <v>227</v>
      </c>
      <c r="H22" s="84">
        <f>H21*11%</f>
        <v>315.95190000000002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3247.46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1236.8399999999999</v>
      </c>
      <c r="G27" s="83" t="s">
        <v>240</v>
      </c>
      <c r="H27" s="84">
        <f>H26*H24</f>
        <v>38.969520000000003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3247.46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32.474600000000002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3247.46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97.4238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1236.8399999999999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1236.8399999999999</v>
      </c>
      <c r="F35" s="103">
        <f>SUM(E27:E33)-(E27*6%)</f>
        <v>1162.6296</v>
      </c>
      <c r="G35" s="79" t="s">
        <v>222</v>
      </c>
      <c r="H35" s="80">
        <f>H20</f>
        <v>3247.46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21.10849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3247.46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103.07</v>
      </c>
      <c r="F39" s="103">
        <f>E39+(E39*$D$56)</f>
        <v>144.09186</v>
      </c>
      <c r="G39" s="83" t="s">
        <v>227</v>
      </c>
      <c r="H39" s="84">
        <f>H38*H37</f>
        <v>162.37300000000002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137.41999999999999</v>
      </c>
      <c r="F40" s="103">
        <f>E40+(E40*$D$56)</f>
        <v>192.11315999999999</v>
      </c>
      <c r="G40" s="113" t="s">
        <v>269</v>
      </c>
      <c r="H40" s="114">
        <f>H22+H27+H30+H33+H36+H39</f>
        <v>668.30131000000006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240.49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240.49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1236.8399999999999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240.49</v>
      </c>
      <c r="G44" s="125">
        <f>H10+H40</f>
        <v>2773.1487299999999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1477.33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295.45999999999998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36.93</v>
      </c>
      <c r="F49" s="103">
        <f>$E$35*D49</f>
        <v>30.920999999999999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88.63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22.15</v>
      </c>
      <c r="F51" s="103">
        <f>$E$35*D51</f>
        <v>18.552599999999998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14.77</v>
      </c>
      <c r="F52" s="103">
        <f>$E$35*D52</f>
        <v>12.368399999999999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8.86</v>
      </c>
      <c r="F53" s="103">
        <f>$E$35*D53</f>
        <v>7.4210399999999996</v>
      </c>
      <c r="G53" s="431" t="s">
        <v>289</v>
      </c>
      <c r="H53" s="432">
        <f>G44</f>
        <v>2773.1487299999999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2.95</v>
      </c>
      <c r="F54" s="103">
        <f>$E$35*D54</f>
        <v>2.4736799999999999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118.18</v>
      </c>
      <c r="F55" s="103">
        <f>$E$35*D55</f>
        <v>98.947199999999995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587.92999999999995</v>
      </c>
      <c r="G56" s="139" t="s">
        <v>293</v>
      </c>
      <c r="H56" s="136">
        <f>E143</f>
        <v>3247.46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2773.1487299999999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474.31127000000015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240.49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587.92999999999995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1224.17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10.3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123.60000000000001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0.82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61.800000000000004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3.95</v>
      </c>
      <c r="F77" s="182">
        <f>$E$35*D77</f>
        <v>3.9578880000000001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61.800000000000004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21.64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5.15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8.61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35.619999999999997</v>
      </c>
      <c r="F80" s="103">
        <f>$E$35*D80</f>
        <v>35.620992000000001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80.94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1236.8399999999999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1224.17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80.94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2541.9499999999998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14.12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0.7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2.11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16.93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16.93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16.93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16.93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EPIs!H25</f>
        <v>7.17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61.83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1236.8399999999999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1224.17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80.94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16.93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61.83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2620.71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157.24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188.62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2966.57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3247.47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21.1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97.42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162.37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280.89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626.75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626.75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1236.8399999999999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1224.17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80.94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16.93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61.83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2620.71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626.75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3247.46</v>
      </c>
      <c r="F143" s="240">
        <f>SUM(F27:F142)</f>
        <v>2104.8474200000001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2.625610426570939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40.9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C00-000000000000}"/>
    <hyperlink ref="B78" location="Plan2!A1" display="Aviso Prévio Trabalhado" xr:uid="{00000000-0004-0000-0C00-000001000000}"/>
    <hyperlink ref="I78" location="Plan2!A1" display="M APÓS PRORROGAÇÃO = 0.194%" xr:uid="{00000000-0004-0000-0C00-000002000000}"/>
    <hyperlink ref="B79" location="Plan2!A1" display="Incidência dos encargos do submódulo 2.2 sobre o Aviso Prévio Trabalhado " xr:uid="{00000000-0004-0000-0C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5" max="1048575" man="1"/>
  </colBreaks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L849"/>
  <sheetViews>
    <sheetView view="pageBreakPreview" topLeftCell="A11" zoomScale="110" zoomScaleNormal="100" zoomScalePageLayoutView="110" workbookViewId="0">
      <selection activeCell="E109" sqref="E109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2633.8669399999999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407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98.91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466.90999999999997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408</v>
      </c>
      <c r="E20" s="388"/>
      <c r="F20" s="430"/>
      <c r="G20" s="74" t="s">
        <v>222</v>
      </c>
      <c r="H20" s="78">
        <f>E143</f>
        <v>4189.84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409</v>
      </c>
      <c r="E21" s="388"/>
      <c r="F21" s="430"/>
      <c r="G21" s="79" t="s">
        <v>225</v>
      </c>
      <c r="H21" s="80">
        <f>H20-H19</f>
        <v>3722.9300000000003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Informações!B18</f>
        <v>1619.68</v>
      </c>
      <c r="F22" s="430"/>
      <c r="G22" s="83" t="s">
        <v>227</v>
      </c>
      <c r="H22" s="84">
        <f>H21*11%</f>
        <v>409.52230000000003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4189.84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1619.68</v>
      </c>
      <c r="G27" s="83" t="s">
        <v>240</v>
      </c>
      <c r="H27" s="84">
        <f>H26*H24</f>
        <v>50.278080000000003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4189.84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41.898400000000002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4189.84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125.6952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1619.68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1619.68</v>
      </c>
      <c r="F35" s="103">
        <f>SUM(E27:E33)-(E27*6%)</f>
        <v>1522.4992</v>
      </c>
      <c r="G35" s="79" t="s">
        <v>222</v>
      </c>
      <c r="H35" s="80">
        <f>H20</f>
        <v>4189.84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27.23396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4189.84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134.97</v>
      </c>
      <c r="F39" s="103">
        <f>E39+(E39*$D$56)</f>
        <v>188.68806000000001</v>
      </c>
      <c r="G39" s="83" t="s">
        <v>227</v>
      </c>
      <c r="H39" s="84">
        <f>H38*H37</f>
        <v>209.49200000000002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179.96</v>
      </c>
      <c r="F40" s="103">
        <f>E40+(E40*$D$56)</f>
        <v>251.58408000000003</v>
      </c>
      <c r="G40" s="113" t="s">
        <v>269</v>
      </c>
      <c r="H40" s="114">
        <f>H22+H27+H30+H33+H36+H39</f>
        <v>864.11994000000004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314.93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314.93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1619.68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314.93</v>
      </c>
      <c r="G44" s="125">
        <f>H10+H40</f>
        <v>3497.9868799999999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1934.61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386.92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48.36</v>
      </c>
      <c r="F49" s="103">
        <f>$E$35*D49</f>
        <v>40.492000000000004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116.07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29.01</v>
      </c>
      <c r="F51" s="103">
        <f>$E$35*D51</f>
        <v>24.295200000000001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19.34</v>
      </c>
      <c r="F52" s="103">
        <f>$E$35*D52</f>
        <v>16.1968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11.6</v>
      </c>
      <c r="F53" s="103">
        <f>$E$35*D53</f>
        <v>9.7180800000000005</v>
      </c>
      <c r="G53" s="431" t="s">
        <v>289</v>
      </c>
      <c r="H53" s="432">
        <f>G44</f>
        <v>3497.9868799999999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3.86</v>
      </c>
      <c r="F54" s="103">
        <f>$E$35*D54</f>
        <v>3.23936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154.76</v>
      </c>
      <c r="F55" s="103">
        <f>$E$35*D55</f>
        <v>129.5744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769.92</v>
      </c>
      <c r="G56" s="139" t="s">
        <v>293</v>
      </c>
      <c r="H56" s="136">
        <f>E143</f>
        <v>4189.84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3497.9868799999999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691.85312000000022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314.93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769.92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1480.6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13.49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161.88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1.07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80.94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5.18</v>
      </c>
      <c r="F77" s="182">
        <f>$E$35*D77</f>
        <v>5.182976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80.94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28.34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6.7450000000000001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11.27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46.64</v>
      </c>
      <c r="F80" s="103">
        <f>$E$35*D80</f>
        <v>46.646784000000004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105.99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1619.68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1480.6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105.99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3206.27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17.809999999999999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0.89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2.67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21.37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21.37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21.37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21.37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>
        <f>Materiais!G40</f>
        <v>45.69</v>
      </c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Equipamentos!G15</f>
        <v>50.04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EPIs!H48</f>
        <v>3.18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153.57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1619.68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1480.6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105.99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21.37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153.57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3381.21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202.87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243.35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3827.43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4189.8500000000004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27.23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125.69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209.49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362.41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808.63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808.63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1619.68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1480.6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105.99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21.37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153.57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3381.21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808.63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4189.84</v>
      </c>
      <c r="F143" s="240">
        <f>SUM(F27:F142)</f>
        <v>2633.8669399999999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2.5868319668082584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6.6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D00-000000000000}"/>
    <hyperlink ref="B78" location="Plan2!A1" display="Aviso Prévio Trabalhado" xr:uid="{00000000-0004-0000-0D00-000001000000}"/>
    <hyperlink ref="I78" location="Plan2!A1" display="M APÓS PRORROGAÇÃO = 0.194%" xr:uid="{00000000-0004-0000-0D00-000002000000}"/>
    <hyperlink ref="B79" location="Plan2!A1" display="Incidência dos encargos do submódulo 2.2 sobre o Aviso Prévio Trabalhado " xr:uid="{00000000-0004-0000-0D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5" max="1048575" man="1"/>
  </colBreaks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L849"/>
  <sheetViews>
    <sheetView view="pageBreakPreview" topLeftCell="A3" zoomScale="110" zoomScaleNormal="100" zoomScalePageLayoutView="110" workbookViewId="0">
      <selection activeCell="P79" sqref="P79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2633.8669399999999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410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0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368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411</v>
      </c>
      <c r="E20" s="388"/>
      <c r="F20" s="430"/>
      <c r="G20" s="74" t="s">
        <v>222</v>
      </c>
      <c r="H20" s="78">
        <f>E143</f>
        <v>4061.96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412</v>
      </c>
      <c r="E21" s="388"/>
      <c r="F21" s="430"/>
      <c r="G21" s="79" t="s">
        <v>225</v>
      </c>
      <c r="H21" s="80">
        <f>H20-H19</f>
        <v>3693.96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Informações!B19</f>
        <v>1619.68</v>
      </c>
      <c r="F22" s="430"/>
      <c r="G22" s="83" t="s">
        <v>227</v>
      </c>
      <c r="H22" s="84">
        <f>H21*11%</f>
        <v>406.3356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4061.96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1619.68</v>
      </c>
      <c r="G27" s="83" t="s">
        <v>240</v>
      </c>
      <c r="H27" s="84">
        <f>H26*H24</f>
        <v>48.743520000000004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4061.96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40.619599999999998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4061.96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121.8588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1619.68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1619.68</v>
      </c>
      <c r="F35" s="103">
        <f>SUM(E27:E33)-(E27*6%)</f>
        <v>1522.4992</v>
      </c>
      <c r="G35" s="79" t="s">
        <v>222</v>
      </c>
      <c r="H35" s="80">
        <f>H20</f>
        <v>4061.96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26.402739999999998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4061.96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134.97</v>
      </c>
      <c r="F39" s="103">
        <f>E39+(E39*$D$56)</f>
        <v>188.68806000000001</v>
      </c>
      <c r="G39" s="83" t="s">
        <v>227</v>
      </c>
      <c r="H39" s="84">
        <f>H38*H37</f>
        <v>203.09800000000001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179.96</v>
      </c>
      <c r="F40" s="103">
        <f>E40+(E40*$D$56)</f>
        <v>251.58408000000003</v>
      </c>
      <c r="G40" s="113" t="s">
        <v>269</v>
      </c>
      <c r="H40" s="114">
        <f>H22+H27+H30+H33+H36+H39</f>
        <v>847.05826000000002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SUM(E39:E40)</f>
        <v>314.93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314.93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1619.68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314.93</v>
      </c>
      <c r="G44" s="125">
        <f>H10+H40</f>
        <v>3480.9251999999997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1934.61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386.92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48.36</v>
      </c>
      <c r="F49" s="103">
        <f>$E$35*D49</f>
        <v>40.492000000000004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116.07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29.01</v>
      </c>
      <c r="F51" s="103">
        <f>$E$35*D51</f>
        <v>24.295200000000001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19.34</v>
      </c>
      <c r="F52" s="103">
        <f>$E$35*D52</f>
        <v>16.1968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11.6</v>
      </c>
      <c r="F53" s="103">
        <f>$E$35*D53</f>
        <v>9.7180800000000005</v>
      </c>
      <c r="G53" s="431" t="s">
        <v>289</v>
      </c>
      <c r="H53" s="432">
        <f>G44</f>
        <v>3480.9251999999997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3.86</v>
      </c>
      <c r="F54" s="103">
        <f>$E$35*D54</f>
        <v>3.23936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154.76</v>
      </c>
      <c r="F55" s="103">
        <f>$E$35*D55</f>
        <v>129.5744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769.92</v>
      </c>
      <c r="G56" s="139" t="s">
        <v>293</v>
      </c>
      <c r="H56" s="136">
        <f>E143</f>
        <v>4061.96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3480.9251999999997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581.03480000000036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/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/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314.93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769.92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1480.6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13.49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161.88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1.07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80.94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5.18</v>
      </c>
      <c r="F77" s="182">
        <f>$E$35*D77</f>
        <v>5.182976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80.94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28.34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6.7450000000000001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 ht="19.149999999999999" customHeight="1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11.27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46.64</v>
      </c>
      <c r="F80" s="103">
        <f>$E$35*D80</f>
        <v>46.646784000000004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105.99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1619.68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1480.6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105.99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3206.27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17.809999999999999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0.89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2.67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21.37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49.1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21.37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21.37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21.37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>
      <c r="A108" s="130" t="s">
        <v>187</v>
      </c>
      <c r="B108" s="195" t="s">
        <v>345</v>
      </c>
      <c r="C108" s="418"/>
      <c r="D108" s="418"/>
      <c r="E108" s="198">
        <f>Uniformes!I38</f>
        <v>50.37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94"/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50.37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1619.68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1480.6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105.99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21.37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50.37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3278.01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196.68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235.93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3710.62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4061.98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26.4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121.85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203.09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351.34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783.95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783.95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1619.68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1480.6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105.99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21.37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50.37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3278.01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783.95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4061.96</v>
      </c>
      <c r="F143" s="240">
        <f>SUM(F27:F142)</f>
        <v>2633.8669399999999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2.5078780993776548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7.15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autoFilter ref="D88:E109" xr:uid="{00000000-0009-0000-0000-00000E000000}"/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E00-000000000000}"/>
    <hyperlink ref="B78" location="Plan2!A1" display="Aviso Prévio Trabalhado" xr:uid="{00000000-0004-0000-0E00-000001000000}"/>
    <hyperlink ref="I78" location="Plan2!A1" display="M APÓS PRORROGAÇÃO = 0.194%" xr:uid="{00000000-0004-0000-0E00-000002000000}"/>
    <hyperlink ref="B79" location="Plan2!A1" display="Incidência dos encargos do submódulo 2.2 sobre o Aviso Prévio Trabalhado " xr:uid="{00000000-0004-0000-0E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14" max="1048575" man="1"/>
  </colBreaks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L849"/>
  <sheetViews>
    <sheetView view="pageBreakPreview" topLeftCell="B9" zoomScale="110" zoomScaleNormal="10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2633.8669399999999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413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414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28.44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396.44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415</v>
      </c>
      <c r="E20" s="388"/>
      <c r="F20" s="430"/>
      <c r="G20" s="74" t="s">
        <v>222</v>
      </c>
      <c r="H20" s="78">
        <f>E143</f>
        <v>4102.51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416</v>
      </c>
      <c r="E21" s="388"/>
      <c r="F21" s="430"/>
      <c r="G21" s="79" t="s">
        <v>225</v>
      </c>
      <c r="H21" s="80">
        <f>H20-H19</f>
        <v>3706.07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Informações!B20</f>
        <v>1619.68</v>
      </c>
      <c r="F22" s="430"/>
      <c r="G22" s="83" t="s">
        <v>227</v>
      </c>
      <c r="H22" s="84">
        <f>H21*11%</f>
        <v>407.66770000000002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4102.51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1619.68</v>
      </c>
      <c r="G27" s="83" t="s">
        <v>240</v>
      </c>
      <c r="H27" s="84">
        <f>H26*H24</f>
        <v>49.230120000000007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4102.51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41.025100000000002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4102.51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123.0753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1619.68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1619.68</v>
      </c>
      <c r="F35" s="103">
        <f>SUM(E27:E33)-(E27*6%)</f>
        <v>1522.4992</v>
      </c>
      <c r="G35" s="79" t="s">
        <v>222</v>
      </c>
      <c r="H35" s="80">
        <f>H20</f>
        <v>4102.51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26.666315000000001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4102.51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134.97</v>
      </c>
      <c r="F39" s="103">
        <f>E39+(E39*$D$56)</f>
        <v>188.68806000000001</v>
      </c>
      <c r="G39" s="83" t="s">
        <v>227</v>
      </c>
      <c r="H39" s="84">
        <f>H38*H37</f>
        <v>205.12550000000002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179.96</v>
      </c>
      <c r="F40" s="103">
        <f>E40+(E40*$D$56)</f>
        <v>251.58408000000003</v>
      </c>
      <c r="G40" s="113" t="s">
        <v>269</v>
      </c>
      <c r="H40" s="114">
        <f>H22+H27+H30+H33+H36+H39</f>
        <v>852.7900350000001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314.93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314.93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1619.68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314.93</v>
      </c>
      <c r="G44" s="125">
        <f>H10+H40</f>
        <v>3486.6569749999999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1934.61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386.92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48.36</v>
      </c>
      <c r="F49" s="103">
        <f>$E$35*D49</f>
        <v>40.492000000000004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116.07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29.01</v>
      </c>
      <c r="F51" s="103">
        <f>$E$35*D51</f>
        <v>24.295200000000001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19.34</v>
      </c>
      <c r="F52" s="103">
        <f>$E$35*D52</f>
        <v>16.1968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11.6</v>
      </c>
      <c r="F53" s="103">
        <f>$E$35*D53</f>
        <v>9.7180800000000005</v>
      </c>
      <c r="G53" s="431" t="s">
        <v>289</v>
      </c>
      <c r="H53" s="432">
        <f>G44</f>
        <v>3486.6569749999999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3.86</v>
      </c>
      <c r="F54" s="103">
        <f>$E$35*D54</f>
        <v>3.23936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154.76</v>
      </c>
      <c r="F55" s="103">
        <f>$E$35*D55</f>
        <v>129.5744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769.92</v>
      </c>
      <c r="G56" s="139" t="s">
        <v>293</v>
      </c>
      <c r="H56" s="136">
        <f>E143</f>
        <v>4102.51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3486.6569749999999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615.85302500000034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314.93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769.92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1480.6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13.49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161.88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1.07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80.94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5.18</v>
      </c>
      <c r="F77" s="182">
        <f>$E$35*D77</f>
        <v>5.182976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80.94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28.34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6.7450000000000001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11.27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46.64</v>
      </c>
      <c r="F80" s="103">
        <f>$E$35*D80</f>
        <v>46.646784000000004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105.99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1619.68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1480.6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105.99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3206.27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17.809999999999999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0.89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2.67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21.37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21.37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21.37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21.37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>
        <f>Materiais!G13</f>
        <v>4.1399999999999997</v>
      </c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Equipamentos!G31</f>
        <v>18.52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EPIs!H34</f>
        <v>5.78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83.1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1619.68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1480.6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105.99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21.37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83.1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3310.74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198.64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238.28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3747.66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4102.5200000000004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26.66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123.07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205.12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354.85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791.77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791.77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1619.68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1480.6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105.99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21.37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83.1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3310.74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791.77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4102.51</v>
      </c>
      <c r="F143" s="240">
        <f>SUM(F27:F142)</f>
        <v>2633.8669399999999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2.5329139089202806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6.6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F00-000000000000}"/>
    <hyperlink ref="B78" location="Plan2!A1" display="Aviso Prévio Trabalhado" xr:uid="{00000000-0004-0000-0F00-000001000000}"/>
    <hyperlink ref="I78" location="Plan2!A1" display="M APÓS PRORROGAÇÃO = 0.194%" xr:uid="{00000000-0004-0000-0F00-000002000000}"/>
    <hyperlink ref="B79" location="Plan2!A1" display="Incidência dos encargos do submódulo 2.2 sobre o Aviso Prévio Trabalhado " xr:uid="{00000000-0004-0000-0F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5" max="1048575" man="1"/>
  </colBreaks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L849"/>
  <sheetViews>
    <sheetView view="pageBreakPreview" topLeftCell="A3" zoomScale="110" zoomScaleNormal="10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2633.8669399999999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417</v>
      </c>
      <c r="D14" s="388" t="s">
        <v>418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172.64000000000001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540.64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419</v>
      </c>
      <c r="E20" s="388"/>
      <c r="F20" s="430"/>
      <c r="G20" s="74" t="s">
        <v>222</v>
      </c>
      <c r="H20" s="78">
        <f>E143</f>
        <v>4281.2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420</v>
      </c>
      <c r="E21" s="388"/>
      <c r="F21" s="430"/>
      <c r="G21" s="79" t="s">
        <v>225</v>
      </c>
      <c r="H21" s="80">
        <f>H20-H19</f>
        <v>3740.56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Informações!B21</f>
        <v>1619.68</v>
      </c>
      <c r="F22" s="430"/>
      <c r="G22" s="83" t="s">
        <v>227</v>
      </c>
      <c r="H22" s="84">
        <f>H21*11%</f>
        <v>411.46159999999998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4281.2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1619.68</v>
      </c>
      <c r="G27" s="83" t="s">
        <v>240</v>
      </c>
      <c r="H27" s="84">
        <f>H26*H24</f>
        <v>51.374400000000001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4281.2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42.811999999999998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4281.2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128.43599999999998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SUM(E27:E33)</f>
        <v>1619.68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SUM(E34:E34)</f>
        <v>1619.68</v>
      </c>
      <c r="F35" s="103">
        <f>SUM(E27:E33)-(E27*6%)</f>
        <v>1522.4992</v>
      </c>
      <c r="G35" s="79" t="s">
        <v>222</v>
      </c>
      <c r="H35" s="80">
        <f>H20</f>
        <v>4281.2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27.827799999999996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4281.2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134.97</v>
      </c>
      <c r="F39" s="103">
        <f>E39+(E39*$D$56)</f>
        <v>188.68806000000001</v>
      </c>
      <c r="G39" s="83" t="s">
        <v>227</v>
      </c>
      <c r="H39" s="84">
        <f>H38*H37</f>
        <v>214.06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179.96</v>
      </c>
      <c r="F40" s="103">
        <f>E40+(E40*$D$56)</f>
        <v>251.58408000000003</v>
      </c>
      <c r="G40" s="113" t="s">
        <v>269</v>
      </c>
      <c r="H40" s="114">
        <f>H22+H27+H30+H33+H36+H39</f>
        <v>875.97180000000003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SUM(E39:E40)</f>
        <v>314.93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314.93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1619.68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314.93</v>
      </c>
      <c r="G44" s="125">
        <f>H10+H40</f>
        <v>3509.8387400000001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1934.61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386.92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48.36</v>
      </c>
      <c r="F49" s="103">
        <f>$E$35*D49</f>
        <v>40.492000000000004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116.07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29.01</v>
      </c>
      <c r="F51" s="103">
        <f>$E$35*D51</f>
        <v>24.295200000000001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19.34</v>
      </c>
      <c r="F52" s="103">
        <f>$E$35*D52</f>
        <v>16.1968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11.6</v>
      </c>
      <c r="F53" s="103">
        <f>$E$35*D53</f>
        <v>9.7180800000000005</v>
      </c>
      <c r="G53" s="431" t="s">
        <v>289</v>
      </c>
      <c r="H53" s="432">
        <f>G44</f>
        <v>3509.8387400000001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3.86</v>
      </c>
      <c r="F54" s="103">
        <f>$E$35*D54</f>
        <v>3.23936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154.76</v>
      </c>
      <c r="F55" s="103">
        <f>$E$35*D55</f>
        <v>129.5744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769.92</v>
      </c>
      <c r="G56" s="139" t="s">
        <v>293</v>
      </c>
      <c r="H56" s="136">
        <f>E143</f>
        <v>4281.2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3509.8387400000001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771.36125999999967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314.93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769.92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1480.6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13.49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161.88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1.07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80.94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5.18</v>
      </c>
      <c r="F77" s="182">
        <f>$E$35*D77</f>
        <v>5.182976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80.94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28.34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6.7450000000000001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11.27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46.64</v>
      </c>
      <c r="F80" s="103">
        <f>$E$35*D80</f>
        <v>46.646784000000004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105.99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1619.68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1480.6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105.99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3206.27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17.809999999999999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0.89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2.67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21.37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21.37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21.37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21.37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>
        <f>Materiais!G31</f>
        <v>139.80000000000001</v>
      </c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Equipamentos!G38</f>
        <v>29.44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EPIs!H40</f>
        <v>3.4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227.3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1619.68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1480.6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105.99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21.37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227.3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3454.94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207.29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248.66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3910.89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4281.21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27.82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128.43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214.06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370.31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826.26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826.26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1619.68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1480.6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105.99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21.37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227.3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3454.94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826.26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4281.2</v>
      </c>
      <c r="F143" s="240">
        <f>SUM(F27:F142)</f>
        <v>2633.8669399999999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2.6432381705028152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7.9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1000-000000000000}"/>
    <hyperlink ref="B78" location="Plan2!A1" display="Aviso Prévio Trabalhado" xr:uid="{00000000-0004-0000-1000-000001000000}"/>
    <hyperlink ref="I78" location="Plan2!A1" display="M APÓS PRORROGAÇÃO = 0.194%" xr:uid="{00000000-0004-0000-1000-000002000000}"/>
    <hyperlink ref="B79" location="Plan2!A1" display="Incidência dos encargos do submódulo 2.2 sobre o Aviso Prévio Trabalhado " xr:uid="{00000000-0004-0000-1000-000003000000}"/>
  </hyperlinks>
  <pageMargins left="0.51180555555555496" right="0.51180555555555496" top="0.78680555555555598" bottom="0.78680555555555598" header="0.51180555555555496" footer="0.51180555555555496"/>
  <pageSetup paperSize="9" scale="74" firstPageNumber="0" orientation="portrait" useFirstPageNumber="1" horizontalDpi="300" verticalDpi="300" r:id="rId2"/>
  <colBreaks count="1" manualBreakCount="1">
    <brk id="5" max="1048575" man="1"/>
  </colBreaks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L849"/>
  <sheetViews>
    <sheetView view="pageBreakPreview" topLeftCell="A2" zoomScale="110" zoomScaleNormal="9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2633.8669399999999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421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1.33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369.33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422</v>
      </c>
      <c r="E20" s="388"/>
      <c r="F20" s="430"/>
      <c r="G20" s="74" t="s">
        <v>222</v>
      </c>
      <c r="H20" s="78">
        <f>E143</f>
        <v>4063.61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423</v>
      </c>
      <c r="E21" s="388"/>
      <c r="F21" s="430"/>
      <c r="G21" s="79" t="s">
        <v>225</v>
      </c>
      <c r="H21" s="80">
        <f>H20-H19</f>
        <v>3694.28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Informações!B22</f>
        <v>1619.68</v>
      </c>
      <c r="F22" s="430"/>
      <c r="G22" s="83" t="s">
        <v>227</v>
      </c>
      <c r="H22" s="84">
        <f>H21*11%</f>
        <v>406.37080000000003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4063.61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1619.68</v>
      </c>
      <c r="G27" s="83" t="s">
        <v>240</v>
      </c>
      <c r="H27" s="84">
        <f>H26*H24</f>
        <v>48.76332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4063.61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40.636099999999999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4063.61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121.9083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1619.68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1619.68</v>
      </c>
      <c r="F35" s="103">
        <f>SUM(E27:E33)-(E27*6%)</f>
        <v>1522.4992</v>
      </c>
      <c r="G35" s="79" t="s">
        <v>222</v>
      </c>
      <c r="H35" s="80">
        <f>H20</f>
        <v>4063.61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26.413464999999999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4063.61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134.97</v>
      </c>
      <c r="F39" s="103">
        <f>E39+(E39*$D$56)</f>
        <v>188.68806000000001</v>
      </c>
      <c r="G39" s="83" t="s">
        <v>227</v>
      </c>
      <c r="H39" s="84">
        <f>H38*H37</f>
        <v>203.18050000000002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179.96</v>
      </c>
      <c r="F40" s="103">
        <f>E40+(E40*$D$56)</f>
        <v>251.58408000000003</v>
      </c>
      <c r="G40" s="113" t="s">
        <v>269</v>
      </c>
      <c r="H40" s="114">
        <f>H22+H27+H30+H33+H36+H39</f>
        <v>847.27248500000007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314.93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314.93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1619.68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314.93</v>
      </c>
      <c r="G44" s="125">
        <f>H10+H40</f>
        <v>3481.1394249999998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1934.61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386.92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48.36</v>
      </c>
      <c r="F49" s="103">
        <f>$E$35*D49</f>
        <v>40.492000000000004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116.07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29.01</v>
      </c>
      <c r="F51" s="103">
        <f>$E$35*D51</f>
        <v>24.295200000000001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19.34</v>
      </c>
      <c r="F52" s="103">
        <f>$E$35*D52</f>
        <v>16.1968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11.6</v>
      </c>
      <c r="F53" s="103">
        <f>$E$35*D53</f>
        <v>9.7180800000000005</v>
      </c>
      <c r="G53" s="431" t="s">
        <v>289</v>
      </c>
      <c r="H53" s="432">
        <f>G44</f>
        <v>3481.1394249999998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3.86</v>
      </c>
      <c r="F54" s="103">
        <f>$E$35*D54</f>
        <v>3.23936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154.76</v>
      </c>
      <c r="F55" s="103">
        <f>$E$35*D55</f>
        <v>129.5744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769.92</v>
      </c>
      <c r="G56" s="139" t="s">
        <v>293</v>
      </c>
      <c r="H56" s="136">
        <f>E143</f>
        <v>4063.61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3481.1394249999998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582.47057500000028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/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/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314.93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769.92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1480.6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13.49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161.88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1.07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80.94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5.18</v>
      </c>
      <c r="F77" s="182">
        <f>$E$35*D77</f>
        <v>5.182976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80.94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28.34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6.7450000000000001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11.27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46.64</v>
      </c>
      <c r="F80" s="103">
        <f>$E$35*D80</f>
        <v>46.646784000000004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105.99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1619.68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1480.6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105.99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3206.27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17.809999999999999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0.89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2.67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21.37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49.1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21.37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21.37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21.37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>
      <c r="A108" s="130" t="s">
        <v>187</v>
      </c>
      <c r="B108" s="195" t="s">
        <v>345</v>
      </c>
      <c r="C108" s="418"/>
      <c r="D108" s="418"/>
      <c r="E108" s="198">
        <f>Uniformes!I38</f>
        <v>50.37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>
      <c r="A109" s="130" t="s">
        <v>190</v>
      </c>
      <c r="B109" s="195" t="s">
        <v>347</v>
      </c>
      <c r="C109" s="419" t="s">
        <v>37</v>
      </c>
      <c r="D109" s="419"/>
      <c r="E109" s="94">
        <v>0</v>
      </c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Equipamentos!G50</f>
        <v>1.33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94">
        <v>0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51.7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1619.68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1480.6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105.99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21.37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51.7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3279.34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196.76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236.02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3712.12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4063.62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26.41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121.9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203.18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351.49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784.27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784.27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1619.68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1480.6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105.99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21.37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51.7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3279.34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784.27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4063.61</v>
      </c>
      <c r="F143" s="240">
        <f>SUM(F27:F142)</f>
        <v>2633.8669399999999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2.5088968191247654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9.6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1100-000000000000}"/>
    <hyperlink ref="B78" location="Plan2!A1" display="Aviso Prévio Trabalhado" xr:uid="{00000000-0004-0000-1100-000001000000}"/>
    <hyperlink ref="I78" location="Plan2!A1" display="M APÓS PRORROGAÇÃO = 0.194%" xr:uid="{00000000-0004-0000-1100-000002000000}"/>
    <hyperlink ref="B79" location="Plan2!A1" display="Incidência dos encargos do submódulo 2.2 sobre o Aviso Prévio Trabalhado " xr:uid="{00000000-0004-0000-1100-000003000000}"/>
  </hyperlinks>
  <pageMargins left="0.78749999999999998" right="0.78749999999999998" top="1.05277777777778" bottom="1.05277777777778" header="0.78749999999999998" footer="0.78749999999999998"/>
  <pageSetup paperSize="9" scale="69" firstPageNumber="0" orientation="portrait" useFirstPageNumber="1" horizontalDpi="300" verticalDpi="300" r:id="rId2"/>
  <headerFooter>
    <oddHeader>&amp;C&amp;"Times New Roman,Normal"&amp;12&amp;A</oddHeader>
    <oddFooter>&amp;C&amp;"Times New Roman,Normal"&amp;12Página &amp;P</oddFooter>
  </headerFooter>
  <colBreaks count="1" manualBreakCount="1">
    <brk id="14" max="1048575" man="1"/>
  </colBreaks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L849"/>
  <sheetViews>
    <sheetView view="pageBreakPreview" zoomScale="110" zoomScaleNormal="9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424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2797.9119800000003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425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28.44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396.44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426</v>
      </c>
      <c r="E20" s="388"/>
      <c r="F20" s="430"/>
      <c r="G20" s="74" t="s">
        <v>222</v>
      </c>
      <c r="H20" s="78">
        <f>E143</f>
        <v>4359.51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427</v>
      </c>
      <c r="E21" s="388"/>
      <c r="F21" s="430"/>
      <c r="G21" s="79" t="s">
        <v>225</v>
      </c>
      <c r="H21" s="80">
        <f>H20-H19</f>
        <v>3963.07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Informações!B23</f>
        <v>1738.4</v>
      </c>
      <c r="F22" s="430"/>
      <c r="G22" s="83" t="s">
        <v>227</v>
      </c>
      <c r="H22" s="84">
        <f>H21*11%</f>
        <v>435.93770000000001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4359.51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1738.4</v>
      </c>
      <c r="G27" s="83" t="s">
        <v>240</v>
      </c>
      <c r="H27" s="84">
        <f>H26*H24</f>
        <v>52.314120000000003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4359.51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43.595100000000002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4359.51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130.78530000000001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SUM(E27:E33)</f>
        <v>1738.4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SUM(E34:E34)</f>
        <v>1738.4</v>
      </c>
      <c r="F35" s="103">
        <f>SUM(E27:E33)-(E27*6%)</f>
        <v>1634.096</v>
      </c>
      <c r="G35" s="79" t="s">
        <v>222</v>
      </c>
      <c r="H35" s="80">
        <f>H20</f>
        <v>4359.51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28.336815000000001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4359.51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144.86000000000001</v>
      </c>
      <c r="F39" s="103">
        <f>E39+(E39*$D$56)</f>
        <v>202.51428000000004</v>
      </c>
      <c r="G39" s="83" t="s">
        <v>227</v>
      </c>
      <c r="H39" s="84">
        <f>H38*H37</f>
        <v>217.97550000000001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193.15</v>
      </c>
      <c r="F40" s="103">
        <f>E40+(E40*$D$56)</f>
        <v>270.02370000000002</v>
      </c>
      <c r="G40" s="113" t="s">
        <v>269</v>
      </c>
      <c r="H40" s="114">
        <f>H22+H27+H30+H33+H36+H39</f>
        <v>908.94453499999997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SUM(E39:E40)</f>
        <v>338.01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338.01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1738.4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338.01</v>
      </c>
      <c r="G44" s="125">
        <f>H10+H40</f>
        <v>3706.8565150000004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2076.41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415.28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51.91</v>
      </c>
      <c r="F49" s="103">
        <f>$E$35*D49</f>
        <v>43.460000000000008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124.58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31.14</v>
      </c>
      <c r="F51" s="103">
        <f>$E$35*D51</f>
        <v>26.076000000000001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20.76</v>
      </c>
      <c r="F52" s="103">
        <f>$E$35*D52</f>
        <v>17.384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12.45</v>
      </c>
      <c r="F53" s="103">
        <f>$E$35*D53</f>
        <v>10.430400000000001</v>
      </c>
      <c r="G53" s="431" t="s">
        <v>289</v>
      </c>
      <c r="H53" s="432">
        <f>G44</f>
        <v>3706.8565150000004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4.1500000000000004</v>
      </c>
      <c r="F54" s="103">
        <f>$E$35*D54</f>
        <v>3.4768000000000003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166.11</v>
      </c>
      <c r="F55" s="103">
        <f>$E$35*D55</f>
        <v>139.072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826.38</v>
      </c>
      <c r="G56" s="139" t="s">
        <v>293</v>
      </c>
      <c r="H56" s="136">
        <f>E143</f>
        <v>4359.51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3706.8565150000004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652.65348499999982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338.01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826.38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1560.14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14.48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173.76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1.1499999999999999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86.88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5.56</v>
      </c>
      <c r="F77" s="182">
        <f>$E$35*D77</f>
        <v>5.5628800000000007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86.88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30.42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7.2399999999999993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12.1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50.06</v>
      </c>
      <c r="F80" s="103">
        <f>$E$35*D80</f>
        <v>50.065920000000006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113.77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1738.4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1560.14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113.77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3412.31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18.95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0.94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2.84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22.73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22.73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22.73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22.73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>
        <f>Materiais!G13</f>
        <v>4.1399999999999997</v>
      </c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Equipamentos!G31</f>
        <v>18.52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EPIs!H34</f>
        <v>5.78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83.1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1738.4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1560.14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113.77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22.73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83.1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3518.14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211.08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253.21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3982.43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4359.5200000000004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28.33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130.78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217.97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377.08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841.37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841.37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1738.4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1560.14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113.77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22.73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83.1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3518.14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841.37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4359.51</v>
      </c>
      <c r="F143" s="240">
        <f>SUM(F27:F142)</f>
        <v>2797.9119800000003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2.5077715140358952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53"/>
      <c r="B146" s="440" t="s">
        <v>382</v>
      </c>
      <c r="C146" s="440"/>
      <c r="D146" s="440"/>
      <c r="E146" s="440"/>
      <c r="F146" s="440"/>
      <c r="G146" s="54"/>
      <c r="H146" s="54"/>
    </row>
    <row r="147" spans="1:8" ht="34.9" customHeight="1">
      <c r="A147" s="53"/>
      <c r="B147" s="441" t="s">
        <v>383</v>
      </c>
      <c r="C147" s="441"/>
      <c r="D147" s="441"/>
      <c r="E147" s="441"/>
      <c r="F147" s="441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B147:F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B146:F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1200-000000000000}"/>
    <hyperlink ref="B78" location="Plan2!A1" display="Aviso Prévio Trabalhado" xr:uid="{00000000-0004-0000-1200-000001000000}"/>
    <hyperlink ref="I78" location="Plan2!A1" display="M APÓS PRORROGAÇÃO = 0.194%" xr:uid="{00000000-0004-0000-1200-000002000000}"/>
    <hyperlink ref="B79" location="Plan2!A1" display="Incidência dos encargos do submódulo 2.2 sobre o Aviso Prévio Trabalhado " xr:uid="{00000000-0004-0000-1200-000003000000}"/>
  </hyperlinks>
  <pageMargins left="0.78749999999999998" right="0.78749999999999998" top="1.05277777777778" bottom="1.05277777777778" header="0.78749999999999998" footer="0.78749999999999998"/>
  <pageSetup paperSize="9" scale="69" firstPageNumber="0" orientation="portrait" useFirstPageNumber="1" horizontalDpi="300" verticalDpi="300" r:id="rId2"/>
  <headerFooter>
    <oddHeader>&amp;C&amp;"Times New Roman,Normal"&amp;12&amp;A</oddHeader>
    <oddFooter>&amp;C&amp;"Times New Roman,Normal"&amp;12Página &amp;P</oddFooter>
  </headerFooter>
  <colBreaks count="1" manualBreakCount="1">
    <brk id="14" max="1048575" man="1"/>
  </col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showGridLines="0" view="pageBreakPreview" zoomScale="110" zoomScaleNormal="100" zoomScalePageLayoutView="110" workbookViewId="0">
      <selection sqref="A1:D3"/>
    </sheetView>
  </sheetViews>
  <sheetFormatPr defaultColWidth="11.5703125" defaultRowHeight="15"/>
  <cols>
    <col min="1" max="1" width="87.28515625" customWidth="1"/>
    <col min="2" max="2" width="15.140625" customWidth="1"/>
    <col min="3" max="3" width="18.28515625" customWidth="1"/>
    <col min="4" max="64" width="9.140625" customWidth="1"/>
  </cols>
  <sheetData>
    <row r="1" spans="1:4">
      <c r="A1" s="461" t="s">
        <v>0</v>
      </c>
      <c r="B1" s="461"/>
      <c r="C1" s="461"/>
      <c r="D1" s="461"/>
    </row>
    <row r="2" spans="1:4">
      <c r="A2" s="462" t="s">
        <v>1</v>
      </c>
      <c r="B2" s="462"/>
      <c r="C2" s="462"/>
      <c r="D2" s="462"/>
    </row>
    <row r="3" spans="1:4">
      <c r="A3" s="463" t="s">
        <v>2</v>
      </c>
      <c r="B3" s="463"/>
      <c r="C3" s="463"/>
      <c r="D3" s="463"/>
    </row>
    <row r="4" spans="1:4" ht="15.75">
      <c r="A4" s="341"/>
      <c r="B4" s="342"/>
      <c r="C4" s="342"/>
    </row>
    <row r="5" spans="1:4" ht="15.75">
      <c r="A5" s="343" t="s">
        <v>39</v>
      </c>
      <c r="B5" s="1"/>
      <c r="C5" s="1"/>
    </row>
    <row r="6" spans="1:4" ht="15.75">
      <c r="A6" s="1"/>
      <c r="B6" s="1"/>
      <c r="C6" s="1"/>
    </row>
    <row r="7" spans="1:4" ht="15.75">
      <c r="A7" s="360" t="s">
        <v>40</v>
      </c>
      <c r="B7" s="357" t="s">
        <v>41</v>
      </c>
      <c r="C7" s="357"/>
    </row>
    <row r="8" spans="1:4" ht="15.75">
      <c r="A8" s="360"/>
      <c r="B8" s="344"/>
      <c r="C8" s="344" t="s">
        <v>42</v>
      </c>
    </row>
    <row r="9" spans="1:4" ht="15.75">
      <c r="A9" s="345" t="s">
        <v>43</v>
      </c>
      <c r="B9" s="346">
        <v>2.4</v>
      </c>
      <c r="C9" s="347">
        <f>B9</f>
        <v>2.4</v>
      </c>
    </row>
    <row r="10" spans="1:4" ht="15.75">
      <c r="A10" s="348" t="s">
        <v>44</v>
      </c>
      <c r="B10" s="349">
        <v>2.6</v>
      </c>
      <c r="C10" s="350">
        <f>B10</f>
        <v>2.6</v>
      </c>
    </row>
    <row r="11" spans="1:4" ht="15.75">
      <c r="A11" s="351" t="s">
        <v>45</v>
      </c>
      <c r="B11" s="352">
        <v>3.26</v>
      </c>
      <c r="C11" s="353">
        <f>B11</f>
        <v>3.26</v>
      </c>
    </row>
    <row r="12" spans="1:4" ht="15.75">
      <c r="A12" s="358" t="s">
        <v>46</v>
      </c>
      <c r="B12" s="358"/>
      <c r="C12" s="354">
        <f>TRUNC(AVERAGE(C9:C11),2)</f>
        <v>2.75</v>
      </c>
    </row>
    <row r="14" spans="1:4" ht="15" customHeight="1">
      <c r="A14" s="499" t="s">
        <v>47</v>
      </c>
      <c r="B14" s="499"/>
      <c r="C14" s="499"/>
    </row>
    <row r="15" spans="1:4">
      <c r="A15" s="499"/>
      <c r="B15" s="499"/>
      <c r="C15" s="499"/>
    </row>
    <row r="16" spans="1:4">
      <c r="A16" s="499"/>
      <c r="B16" s="499"/>
      <c r="C16" s="499"/>
    </row>
    <row r="17" spans="1:3">
      <c r="A17" s="499"/>
      <c r="B17" s="499"/>
      <c r="C17" s="499"/>
    </row>
    <row r="18" spans="1:3" hidden="1"/>
    <row r="19" spans="1:3" ht="39.6" customHeight="1">
      <c r="A19" s="359"/>
      <c r="B19" s="359"/>
      <c r="C19" s="359"/>
    </row>
    <row r="20" spans="1:3">
      <c r="A20" s="355"/>
    </row>
    <row r="21" spans="1:3">
      <c r="A21" s="356"/>
    </row>
  </sheetData>
  <mergeCells count="8">
    <mergeCell ref="B7:C7"/>
    <mergeCell ref="A12:B12"/>
    <mergeCell ref="A19:C19"/>
    <mergeCell ref="A7:A8"/>
    <mergeCell ref="A14:C17"/>
    <mergeCell ref="A1:D1"/>
    <mergeCell ref="A2:D2"/>
    <mergeCell ref="A3:D3"/>
  </mergeCells>
  <pageMargins left="0.51180555555555496" right="0.51180555555555496" top="0.78680555555555598" bottom="0.78680555555555598" header="0.51180555555555496" footer="0.51180555555555496"/>
  <pageSetup paperSize="9" firstPageNumber="0" orientation="landscape" useFirstPageNumber="1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L849"/>
  <sheetViews>
    <sheetView view="pageBreakPreview" zoomScale="110" zoomScaleNormal="90" zoomScalePageLayoutView="110" workbookViewId="0">
      <selection activeCell="E108" sqref="E108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2079.0016999999998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417</v>
      </c>
      <c r="D14" s="388" t="s">
        <v>428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0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368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429</v>
      </c>
      <c r="E20" s="388"/>
      <c r="F20" s="430"/>
      <c r="G20" s="74" t="s">
        <v>222</v>
      </c>
      <c r="H20" s="78">
        <f>E143</f>
        <v>3194.95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430</v>
      </c>
      <c r="E21" s="388"/>
      <c r="F21" s="430"/>
      <c r="G21" s="79" t="s">
        <v>225</v>
      </c>
      <c r="H21" s="80">
        <f>H20-H19</f>
        <v>2826.95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Informações!B24</f>
        <v>1218.1400000000001</v>
      </c>
      <c r="F22" s="430"/>
      <c r="G22" s="83" t="s">
        <v>227</v>
      </c>
      <c r="H22" s="84">
        <f>H21*11%</f>
        <v>310.96449999999999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3194.95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1218.1400000000001</v>
      </c>
      <c r="G27" s="83" t="s">
        <v>240</v>
      </c>
      <c r="H27" s="84">
        <f>H26*H24</f>
        <v>38.339399999999998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3194.95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31.9495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3194.95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95.848499999999987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1218.1400000000001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1218.1400000000001</v>
      </c>
      <c r="F35" s="103">
        <f>SUM(E27:E33)-(E27*6%)</f>
        <v>1145.0516</v>
      </c>
      <c r="G35" s="79" t="s">
        <v>222</v>
      </c>
      <c r="H35" s="80">
        <f>H20</f>
        <v>3194.95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20.767174999999998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3194.95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101.51</v>
      </c>
      <c r="F39" s="103">
        <f>E39+(E39*$D$56)</f>
        <v>141.91098000000002</v>
      </c>
      <c r="G39" s="83" t="s">
        <v>227</v>
      </c>
      <c r="H39" s="84">
        <f>H38*H37</f>
        <v>159.7475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135.34</v>
      </c>
      <c r="F40" s="103">
        <f>E40+(E40*$D$56)</f>
        <v>189.20532000000003</v>
      </c>
      <c r="G40" s="113" t="s">
        <v>269</v>
      </c>
      <c r="H40" s="114">
        <f>H22+H27+H30+H33+H36+H39</f>
        <v>657.61657500000001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236.85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236.85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1218.1400000000001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236.85</v>
      </c>
      <c r="G44" s="125">
        <f>H10+H40</f>
        <v>2736.6182749999998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1454.99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290.99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36.369999999999997</v>
      </c>
      <c r="F49" s="103">
        <f>$E$35*D49</f>
        <v>30.453500000000005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87.29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21.82</v>
      </c>
      <c r="F51" s="103">
        <f>$E$35*D51</f>
        <v>18.272100000000002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14.54</v>
      </c>
      <c r="F52" s="103">
        <f>$E$35*D52</f>
        <v>12.181400000000002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 ht="13.9" customHeight="1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8.7200000000000006</v>
      </c>
      <c r="F53" s="103">
        <f>$E$35*D53</f>
        <v>7.3088400000000009</v>
      </c>
      <c r="G53" s="431" t="s">
        <v>289</v>
      </c>
      <c r="H53" s="432">
        <f>G44</f>
        <v>2736.6182749999998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2.9</v>
      </c>
      <c r="F54" s="103">
        <f>$E$35*D54</f>
        <v>2.4362800000000004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116.39</v>
      </c>
      <c r="F55" s="103">
        <f>$E$35*D55</f>
        <v>97.451200000000014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579.02</v>
      </c>
      <c r="G56" s="139" t="s">
        <v>293</v>
      </c>
      <c r="H56" s="136">
        <f>E143</f>
        <v>3194.95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2736.6182749999998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458.33172500000001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3.9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3.9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3.9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3.9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236.85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579.02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1211.6199999999999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10.15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121.80000000000001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3.9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0.81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60.900000000000006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3.89</v>
      </c>
      <c r="F77" s="182">
        <f>$E$35*D77</f>
        <v>3.8980480000000006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60.900000000000006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2" t="s">
        <v>316</v>
      </c>
      <c r="C78" s="412"/>
      <c r="D78" s="131">
        <f>((7/30)/12)*0.9</f>
        <v>1.7500000000000002E-2</v>
      </c>
      <c r="E78" s="94">
        <f>TRUNC(+D78*$E$35,2)</f>
        <v>21.31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5.0750000000000002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8.48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35.08</v>
      </c>
      <c r="F80" s="103">
        <f>$E$35*D80</f>
        <v>35.082432000000004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4.45" customHeight="1">
      <c r="A81" s="444" t="s">
        <v>88</v>
      </c>
      <c r="B81" s="444"/>
      <c r="C81" s="444"/>
      <c r="D81" s="444"/>
      <c r="E81" s="184">
        <f>TRUNC(SUM(E75:E80),2)</f>
        <v>79.72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1218.1400000000001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1211.6199999999999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79.72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2509.48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445" t="s">
        <v>324</v>
      </c>
      <c r="B86" s="445"/>
      <c r="C86" s="445"/>
      <c r="D86" s="445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13.94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0.69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2.09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16.72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3.9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3.9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16.72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16.72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16.72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Uniformes!I54</f>
        <v>52.14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94"/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4.45" customHeight="1">
      <c r="A112" s="399" t="s">
        <v>350</v>
      </c>
      <c r="B112" s="399"/>
      <c r="C112" s="399"/>
      <c r="D112" s="399"/>
      <c r="E112" s="138">
        <f>TRUNC(SUM(E108:E111),2)</f>
        <v>52.14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1218.1400000000001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1211.6199999999999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79.72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16.72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52.14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2578.34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246" t="s">
        <v>354</v>
      </c>
      <c r="B119" s="247"/>
      <c r="C119" s="247" t="s">
        <v>355</v>
      </c>
      <c r="D119" s="248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154.69999999999999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46">
        <v>6.7900000000000002E-2</v>
      </c>
      <c r="D122" s="446"/>
      <c r="E122" s="94">
        <f>TRUNC(C122*(+E118+E121),2)</f>
        <v>185.57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2918.61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3194.97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20.76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95.84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159.74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276.33999999999997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3.9" customHeight="1">
      <c r="A132" s="406" t="s">
        <v>370</v>
      </c>
      <c r="B132" s="406"/>
      <c r="C132" s="406"/>
      <c r="D132" s="406"/>
      <c r="E132" s="232">
        <f>TRUNC((E121+E122+E131),2)</f>
        <v>616.61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616.61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3.9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3.9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3.9" customHeight="1">
      <c r="A136" s="199" t="s">
        <v>187</v>
      </c>
      <c r="B136" s="407" t="s">
        <v>374</v>
      </c>
      <c r="C136" s="407"/>
      <c r="D136" s="407"/>
      <c r="E136" s="94">
        <f>E35</f>
        <v>1218.1400000000001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3.9" customHeight="1">
      <c r="A137" s="199" t="s">
        <v>190</v>
      </c>
      <c r="B137" s="407" t="s">
        <v>375</v>
      </c>
      <c r="C137" s="407"/>
      <c r="D137" s="407"/>
      <c r="E137" s="94">
        <f>+E72</f>
        <v>1211.6199999999999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79.72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3.9" customHeight="1">
      <c r="A139" s="199" t="s">
        <v>198</v>
      </c>
      <c r="B139" s="407" t="s">
        <v>377</v>
      </c>
      <c r="C139" s="407"/>
      <c r="D139" s="407"/>
      <c r="E139" s="94">
        <f>+E105</f>
        <v>16.72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52.14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3.9" customHeight="1">
      <c r="A141" s="406" t="s">
        <v>379</v>
      </c>
      <c r="B141" s="406"/>
      <c r="C141" s="406"/>
      <c r="D141" s="237"/>
      <c r="E141" s="138">
        <f>TRUNC(SUM(E136:E140),2)</f>
        <v>2578.34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4.45" customHeight="1">
      <c r="A142" s="238" t="s">
        <v>254</v>
      </c>
      <c r="B142" s="447" t="s">
        <v>380</v>
      </c>
      <c r="C142" s="447"/>
      <c r="D142" s="447"/>
      <c r="E142" s="228">
        <f>E133</f>
        <v>616.61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4.45" customHeight="1">
      <c r="A143" s="426" t="s">
        <v>381</v>
      </c>
      <c r="B143" s="426"/>
      <c r="C143" s="426"/>
      <c r="D143" s="426"/>
      <c r="E143" s="239">
        <f>TRUNC((+E141+E142),2)</f>
        <v>3194.95</v>
      </c>
      <c r="F143" s="240">
        <f>SUM(F27:F142)</f>
        <v>2079.0016999999998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2.6228101860213107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9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29">
    <mergeCell ref="I1:I26"/>
    <mergeCell ref="A113:C118"/>
    <mergeCell ref="A82:C85"/>
    <mergeCell ref="G61:H70"/>
    <mergeCell ref="A43:C45"/>
    <mergeCell ref="A1:E2"/>
    <mergeCell ref="A14:B16"/>
    <mergeCell ref="D14:E1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47:E147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36:D136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G53:G55"/>
    <mergeCell ref="H53:H55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C14:C16"/>
    <mergeCell ref="F1:F26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1300-000000000000}"/>
    <hyperlink ref="B78" location="Plan2!A1" display="Aviso Prévio Trabalhado" xr:uid="{00000000-0004-0000-1300-000001000000}"/>
    <hyperlink ref="I78" location="Plan2!A1" display="M APÓS PRORROGAÇÃO = 0.194%" xr:uid="{00000000-0004-0000-1300-000002000000}"/>
    <hyperlink ref="B79" location="Plan2!A1" display="Incidência dos encargos do submódulo 2.2 sobre o Aviso Prévio Trabalhado " xr:uid="{00000000-0004-0000-1300-000003000000}"/>
  </hyperlinks>
  <pageMargins left="0.78749999999999998" right="0.78749999999999998" top="1.05277777777778" bottom="1.05277777777778" header="0.78749999999999998" footer="0.78749999999999998"/>
  <pageSetup paperSize="9" scale="69" firstPageNumber="0" orientation="portrait" useFirstPageNumber="1" horizontalDpi="300" verticalDpi="300" r:id="rId2"/>
  <headerFooter>
    <oddHeader>&amp;C&amp;"Times New Roman,Normal"&amp;12&amp;A</oddHeader>
    <oddFooter>&amp;C&amp;"Times New Roman,Normal"&amp;12Página &amp;P</oddFooter>
  </headerFooter>
  <colBreaks count="1" manualBreakCount="1">
    <brk id="14" max="1048575" man="1"/>
  </colBreaks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L849"/>
  <sheetViews>
    <sheetView view="pageBreakPreview" zoomScale="110" zoomScaleNormal="9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2072.9294000000004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431</v>
      </c>
      <c r="D14" s="388" t="s">
        <v>432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7.8999999999999995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375.9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433</v>
      </c>
      <c r="E20" s="388"/>
      <c r="F20" s="430"/>
      <c r="G20" s="74" t="s">
        <v>222</v>
      </c>
      <c r="H20" s="78">
        <f>E143</f>
        <v>3198.35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434</v>
      </c>
      <c r="E21" s="388"/>
      <c r="F21" s="430"/>
      <c r="G21" s="79" t="s">
        <v>225</v>
      </c>
      <c r="H21" s="80">
        <f>H20-H19</f>
        <v>2822.45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Informações!B25</f>
        <v>1213.74</v>
      </c>
      <c r="F22" s="430"/>
      <c r="G22" s="83" t="s">
        <v>227</v>
      </c>
      <c r="H22" s="84">
        <f>H21*11%</f>
        <v>310.46949999999998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3198.35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1213.74</v>
      </c>
      <c r="G27" s="83" t="s">
        <v>240</v>
      </c>
      <c r="H27" s="84">
        <f>H26*H24</f>
        <v>38.380200000000002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3198.35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31.983499999999999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3198.35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95.950499999999991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SUM(E27:E33)</f>
        <v>1213.74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SUM(E34:E34)</f>
        <v>1213.74</v>
      </c>
      <c r="F35" s="103">
        <f>SUM(E27:E33)-(E27*6%)</f>
        <v>1140.9156</v>
      </c>
      <c r="G35" s="79" t="s">
        <v>222</v>
      </c>
      <c r="H35" s="80">
        <f>H20</f>
        <v>3198.35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20.789275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3198.35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101.14</v>
      </c>
      <c r="F39" s="103">
        <f>E39+(E39*$D$56)</f>
        <v>141.39372</v>
      </c>
      <c r="G39" s="83" t="s">
        <v>227</v>
      </c>
      <c r="H39" s="84">
        <f>H38*H37</f>
        <v>159.91750000000002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134.86000000000001</v>
      </c>
      <c r="F40" s="103">
        <f>E40+(E40*$D$56)</f>
        <v>188.53428000000002</v>
      </c>
      <c r="G40" s="113" t="s">
        <v>269</v>
      </c>
      <c r="H40" s="114">
        <f>H22+H27+H30+H33+H36+H39</f>
        <v>657.49047499999995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SUM(E39:E40)</f>
        <v>236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236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1213.74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236</v>
      </c>
      <c r="G44" s="125">
        <f>H10+H40</f>
        <v>2730.4198750000005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1449.74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289.94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36.24</v>
      </c>
      <c r="F49" s="103">
        <f>$E$35*D49</f>
        <v>30.343500000000002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86.98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21.74</v>
      </c>
      <c r="F51" s="103">
        <f>$E$35*D51</f>
        <v>18.206099999999999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14.49</v>
      </c>
      <c r="F52" s="103">
        <f>$E$35*D52</f>
        <v>12.1374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8.69</v>
      </c>
      <c r="F53" s="103">
        <f>$E$35*D53</f>
        <v>7.2824400000000002</v>
      </c>
      <c r="G53" s="431" t="s">
        <v>289</v>
      </c>
      <c r="H53" s="432">
        <f>G44</f>
        <v>2730.4198750000005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2.89</v>
      </c>
      <c r="F54" s="103">
        <f>$E$35*D54</f>
        <v>2.4274800000000001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115.97</v>
      </c>
      <c r="F55" s="103">
        <f>$E$35*D55</f>
        <v>97.099199999999996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576.94000000000005</v>
      </c>
      <c r="G56" s="139" t="s">
        <v>293</v>
      </c>
      <c r="H56" s="136">
        <f>E143</f>
        <v>3198.35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2730.4198750000005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467.93012499999941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236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576.94000000000005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1208.69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10.11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121.32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60.66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3.88</v>
      </c>
      <c r="F77" s="182">
        <f>$E$35*D77</f>
        <v>3.8839680000000003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60.66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21.24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5.0549999999999997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8.4499999999999993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34.950000000000003</v>
      </c>
      <c r="F80" s="103">
        <f>$E$35*D80</f>
        <v>34.955712000000005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79.430000000000007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1213.74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1208.69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79.430000000000007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2501.86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13.89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0.69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2.08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16.66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16.66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16.66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16.66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Equipamentos!G44</f>
        <v>2.2599999999999998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EPIs!H58</f>
        <v>5.64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62.56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1213.74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1208.69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79.430000000000007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16.66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62.56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2581.08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154.86000000000001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185.77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2921.71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3198.36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20.78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95.95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159.91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276.64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617.27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617.27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1213.74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1208.69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79.430000000000007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16.66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62.56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2581.08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617.27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3198.35</v>
      </c>
      <c r="F143" s="240">
        <f>SUM(F27:F142)</f>
        <v>2072.9294000000004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2.6351195478438543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40.15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1400-000000000000}"/>
    <hyperlink ref="B78" location="Plan2!A1" display="Aviso Prévio Trabalhado" xr:uid="{00000000-0004-0000-1400-000001000000}"/>
    <hyperlink ref="I78" location="Plan2!A1" display="M APÓS PRORROGAÇÃO = 0.194%" xr:uid="{00000000-0004-0000-1400-000002000000}"/>
    <hyperlink ref="B79" location="Plan2!A1" display="Incidência dos encargos do submódulo 2.2 sobre o Aviso Prévio Trabalhado " xr:uid="{00000000-0004-0000-1400-000003000000}"/>
  </hyperlinks>
  <pageMargins left="0.78749999999999998" right="0.78749999999999998" top="1.05277777777778" bottom="1.05277777777778" header="0.78749999999999998" footer="0.78749999999999998"/>
  <pageSetup paperSize="9" scale="69" firstPageNumber="0" orientation="portrait" useFirstPageNumber="1" horizontalDpi="300" verticalDpi="300" r:id="rId2"/>
  <headerFooter>
    <oddHeader>&amp;C&amp;"Times New Roman,Normal"&amp;12&amp;A</oddHeader>
    <oddFooter>&amp;C&amp;"Times New Roman,Normal"&amp;12Página &amp;P</oddFooter>
  </headerFooter>
  <colBreaks count="2" manualBreakCount="2">
    <brk id="5" max="1048575" man="1"/>
    <brk id="14" max="1048575" man="1"/>
  </colBreaks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L849"/>
  <sheetViews>
    <sheetView view="pageBreakPreview" zoomScale="110" zoomScaleNormal="9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2198.7794000000004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435</v>
      </c>
      <c r="B14" s="438"/>
      <c r="C14" s="388" t="s">
        <v>208</v>
      </c>
      <c r="D14" s="388" t="s">
        <v>436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7.8999999999999995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375.9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437</v>
      </c>
      <c r="E20" s="388"/>
      <c r="F20" s="430"/>
      <c r="G20" s="74" t="s">
        <v>222</v>
      </c>
      <c r="H20" s="78">
        <f>E143</f>
        <v>3355.31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434</v>
      </c>
      <c r="E21" s="388"/>
      <c r="F21" s="430"/>
      <c r="G21" s="79" t="s">
        <v>225</v>
      </c>
      <c r="H21" s="80">
        <f>H20-H19</f>
        <v>2979.41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82">
        <f>Informações!B26</f>
        <v>1213.74</v>
      </c>
      <c r="F22" s="430"/>
      <c r="G22" s="83" t="s">
        <v>227</v>
      </c>
      <c r="H22" s="84">
        <f>H21*11%</f>
        <v>327.73509999999999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3355.31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1213.74</v>
      </c>
      <c r="G27" s="83" t="s">
        <v>240</v>
      </c>
      <c r="H27" s="84">
        <f>H26*H24</f>
        <v>40.263719999999999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3355.31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33.553100000000001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3355.31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100.65929999999999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SUM(E27:E33)</f>
        <v>1213.74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SUM(E34:E34)</f>
        <v>1213.74</v>
      </c>
      <c r="F35" s="103">
        <f>SUM(E27:E33)-(E27*6%)</f>
        <v>1140.9156</v>
      </c>
      <c r="G35" s="79" t="s">
        <v>222</v>
      </c>
      <c r="H35" s="80">
        <f>H20</f>
        <v>3355.31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21.809514999999998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3355.31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101.14</v>
      </c>
      <c r="F39" s="103">
        <f>E39+(E39*$D$56)</f>
        <v>141.39372</v>
      </c>
      <c r="G39" s="83" t="s">
        <v>227</v>
      </c>
      <c r="H39" s="84">
        <f>H38*H37</f>
        <v>167.7655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134.86000000000001</v>
      </c>
      <c r="F40" s="103">
        <f>E40+(E40*$D$56)</f>
        <v>188.53428000000002</v>
      </c>
      <c r="G40" s="113" t="s">
        <v>269</v>
      </c>
      <c r="H40" s="114">
        <f>H22+H27+H30+H33+H36+H39</f>
        <v>691.78623499999992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SUM(E39:E40)</f>
        <v>236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236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1213.74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236</v>
      </c>
      <c r="G44" s="125">
        <f>H10+H40</f>
        <v>2890.5656350000004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1449.74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289.94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36.24</v>
      </c>
      <c r="F49" s="103">
        <f>$E$35*D49</f>
        <v>30.343500000000002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86.98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21.74</v>
      </c>
      <c r="F51" s="103">
        <f>$E$35*D51</f>
        <v>18.206099999999999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14.49</v>
      </c>
      <c r="F52" s="103">
        <f>$E$35*D52</f>
        <v>12.1374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8.69</v>
      </c>
      <c r="F53" s="103">
        <f>$E$35*D53</f>
        <v>7.2824400000000002</v>
      </c>
      <c r="G53" s="431" t="s">
        <v>289</v>
      </c>
      <c r="H53" s="432">
        <f>G44</f>
        <v>2890.5656350000004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2.89</v>
      </c>
      <c r="F54" s="103">
        <f>$E$35*D54</f>
        <v>2.4274800000000001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115.97</v>
      </c>
      <c r="F55" s="103">
        <f>$E$35*D55</f>
        <v>97.099199999999996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576.94000000000005</v>
      </c>
      <c r="G56" s="139" t="s">
        <v>293</v>
      </c>
      <c r="H56" s="136">
        <f>E143</f>
        <v>3355.31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2890.5656350000004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464.74436499999956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Informações!C33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438</v>
      </c>
      <c r="C63" s="407"/>
      <c r="D63" s="147"/>
      <c r="E63" s="102">
        <f>TRUNC(((+$E$27+E28+E29+E30+E31)/220)*1.5*(365/12)/2,2)</f>
        <v>125.85</v>
      </c>
      <c r="F63" s="103">
        <f t="shared" si="1"/>
        <v>125.85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521.6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236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576.94000000000005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521.6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1334.54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403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10.11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121.32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60.66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3.88</v>
      </c>
      <c r="F77" s="182">
        <f>$E$35*D77</f>
        <v>3.8839680000000003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60.66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21.24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5.0549999999999997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8.4499999999999993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34.950000000000003</v>
      </c>
      <c r="F80" s="103">
        <f>$E$35*D80</f>
        <v>34.955712000000005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79.430000000000007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1213.74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1334.54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79.430000000000007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2627.71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14.59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0.72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2.1800000000000002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17.489999999999998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17.489999999999998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17.489999999999998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17.489999999999998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>
        <f>Equipamentos!G44</f>
        <v>2.2599999999999998</v>
      </c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EPIs!H58</f>
        <v>5.64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62.56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1213.74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1334.54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79.430000000000007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17.489999999999998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62.56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2707.76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162.46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194.88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3065.1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3355.33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21.8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100.65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167.76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290.20999999999998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647.54999999999995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647.54999999999995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1213.74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1334.54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79.430000000000007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17.489999999999998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62.56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2707.76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647.54999999999995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3355.31</v>
      </c>
      <c r="F143" s="240">
        <f>SUM(F27:F142)</f>
        <v>2198.7794000000004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2.7644388419266068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7.9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1500-000000000000}"/>
    <hyperlink ref="B78" location="Plan2!A1" display="Aviso Prévio Trabalhado" xr:uid="{00000000-0004-0000-1500-000001000000}"/>
    <hyperlink ref="I78" location="Plan2!A1" display="M APÓS PRORROGAÇÃO = 0.194%" xr:uid="{00000000-0004-0000-1500-000002000000}"/>
    <hyperlink ref="B79" location="Plan2!A1" display="Incidência dos encargos do submódulo 2.2 sobre o Aviso Prévio Trabalhado " xr:uid="{00000000-0004-0000-1500-000003000000}"/>
  </hyperlinks>
  <pageMargins left="0.78749999999999998" right="0.78749999999999998" top="1.05277777777778" bottom="1.05277777777778" header="0.78749999999999998" footer="0.78749999999999998"/>
  <pageSetup paperSize="9" scale="69" firstPageNumber="0" orientation="portrait" useFirstPageNumber="1" horizontalDpi="300" verticalDpi="300" r:id="rId2"/>
  <headerFooter>
    <oddHeader>&amp;C&amp;"Times New Roman,Normal"&amp;12&amp;A</oddHeader>
    <oddFooter>&amp;C&amp;"Times New Roman,Normal"&amp;12Página &amp;P</oddFooter>
  </headerFooter>
  <colBreaks count="1" manualBreakCount="1">
    <brk id="14" max="1048575" man="1"/>
  </colBreaks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31"/>
  <sheetViews>
    <sheetView showGridLines="0" view="pageBreakPreview" zoomScale="90" zoomScaleNormal="90" zoomScalePageLayoutView="110" workbookViewId="0">
      <selection activeCell="L17" sqref="L17"/>
    </sheetView>
  </sheetViews>
  <sheetFormatPr defaultColWidth="11.5703125" defaultRowHeight="15"/>
  <cols>
    <col min="1" max="1" width="9.140625" customWidth="1"/>
    <col min="2" max="2" width="8.140625" customWidth="1"/>
    <col min="3" max="4" width="9.140625" customWidth="1"/>
    <col min="5" max="5" width="29.5703125" customWidth="1"/>
    <col min="6" max="6" width="24.28515625" customWidth="1"/>
    <col min="7" max="7" width="17.7109375" customWidth="1"/>
    <col min="8" max="8" width="19.7109375" customWidth="1"/>
    <col min="9" max="9" width="16.28515625" customWidth="1"/>
    <col min="10" max="10" width="20.85546875" customWidth="1"/>
    <col min="11" max="11" width="15" customWidth="1"/>
    <col min="12" max="12" width="16.5703125" customWidth="1"/>
    <col min="13" max="64" width="9.140625" customWidth="1"/>
  </cols>
  <sheetData>
    <row r="1" spans="1:10" ht="15.75">
      <c r="A1" s="448" t="s">
        <v>0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0" ht="15.75">
      <c r="A2" s="449" t="s">
        <v>38</v>
      </c>
      <c r="B2" s="449"/>
      <c r="C2" s="449"/>
      <c r="D2" s="449"/>
      <c r="E2" s="449"/>
      <c r="F2" s="449"/>
      <c r="G2" s="449"/>
      <c r="H2" s="449"/>
      <c r="I2" s="449"/>
      <c r="J2" s="449"/>
    </row>
    <row r="3" spans="1:10" ht="15.7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>
      <c r="A4" s="1"/>
      <c r="B4" s="1"/>
      <c r="C4" s="2" t="s">
        <v>439</v>
      </c>
      <c r="D4" s="2"/>
      <c r="E4" s="2"/>
      <c r="F4" s="2"/>
      <c r="G4" s="2"/>
      <c r="H4" s="2"/>
      <c r="I4" s="2"/>
      <c r="J4" s="2"/>
    </row>
    <row r="5" spans="1:10" ht="15.75">
      <c r="A5" s="1"/>
      <c r="B5" s="1"/>
      <c r="C5" s="3"/>
      <c r="D5" s="3"/>
      <c r="E5" s="4"/>
      <c r="F5" s="3"/>
      <c r="G5" s="4"/>
      <c r="H5" s="4"/>
      <c r="I5" s="3"/>
      <c r="J5" s="3"/>
    </row>
    <row r="6" spans="1:10" ht="7.15" customHeight="1">
      <c r="A6" s="5"/>
      <c r="B6" s="6"/>
      <c r="C6" s="6"/>
      <c r="D6" s="7"/>
      <c r="E6" s="7"/>
      <c r="F6" s="7"/>
      <c r="G6" s="7"/>
      <c r="H6" s="7"/>
      <c r="I6" s="7"/>
      <c r="J6" s="27"/>
    </row>
    <row r="7" spans="1:10" ht="46.9" customHeight="1">
      <c r="A7" s="8" t="s">
        <v>118</v>
      </c>
      <c r="B7" s="9" t="s">
        <v>440</v>
      </c>
      <c r="C7" s="450" t="s">
        <v>441</v>
      </c>
      <c r="D7" s="450"/>
      <c r="E7" s="450"/>
      <c r="F7" s="10" t="s">
        <v>442</v>
      </c>
      <c r="G7" s="10" t="s">
        <v>443</v>
      </c>
      <c r="H7" s="10" t="s">
        <v>444</v>
      </c>
      <c r="I7" s="10" t="s">
        <v>445</v>
      </c>
      <c r="J7" s="28" t="s">
        <v>446</v>
      </c>
    </row>
    <row r="8" spans="1:10" ht="15" customHeight="1">
      <c r="A8" s="455">
        <v>1</v>
      </c>
      <c r="B8" s="456" t="s">
        <v>447</v>
      </c>
      <c r="C8" s="451" t="str">
        <f>Informações!A11</f>
        <v>Auxiliar Administrativo (D-44h)</v>
      </c>
      <c r="D8" s="451"/>
      <c r="E8" s="451"/>
      <c r="F8" s="11">
        <f>'CDSA-Aux. Administrativo D-44h'!E143</f>
        <v>3292.64</v>
      </c>
      <c r="G8" s="12">
        <v>1</v>
      </c>
      <c r="H8" s="11">
        <f t="shared" ref="H8:H23" si="0">TRUNC(F8*G8,2)</f>
        <v>3292.64</v>
      </c>
      <c r="I8" s="29">
        <v>7</v>
      </c>
      <c r="J8" s="30">
        <f t="shared" ref="J8:J23" si="1">TRUNC(I8*H8,2)</f>
        <v>23048.48</v>
      </c>
    </row>
    <row r="9" spans="1:10" ht="15.75">
      <c r="A9" s="455"/>
      <c r="B9" s="456"/>
      <c r="C9" s="452" t="str">
        <f>Informações!A12</f>
        <v>Auxiliar de Serviços Gerais (D-44h)</v>
      </c>
      <c r="D9" s="452"/>
      <c r="E9" s="452"/>
      <c r="F9" s="13">
        <f>'CDSA-Aux de Serv. Gerais D-44h'!E143</f>
        <v>3196</v>
      </c>
      <c r="G9" s="14">
        <v>1</v>
      </c>
      <c r="H9" s="13">
        <f t="shared" si="0"/>
        <v>3196</v>
      </c>
      <c r="I9" s="31">
        <v>2</v>
      </c>
      <c r="J9" s="32">
        <f t="shared" si="1"/>
        <v>6392</v>
      </c>
    </row>
    <row r="10" spans="1:10" ht="15.75">
      <c r="A10" s="455"/>
      <c r="B10" s="456"/>
      <c r="C10" s="452" t="str">
        <f>Informações!A13</f>
        <v>Auxiliar Operacional (D-44h)</v>
      </c>
      <c r="D10" s="452"/>
      <c r="E10" s="452"/>
      <c r="F10" s="13">
        <f>'CDSA-Aux. Operacional D-44h'!E143</f>
        <v>3192.77</v>
      </c>
      <c r="G10" s="14">
        <v>1</v>
      </c>
      <c r="H10" s="13">
        <f t="shared" si="0"/>
        <v>3192.77</v>
      </c>
      <c r="I10" s="31">
        <v>1</v>
      </c>
      <c r="J10" s="32">
        <f t="shared" si="1"/>
        <v>3192.77</v>
      </c>
    </row>
    <row r="11" spans="1:10" ht="15.75">
      <c r="A11" s="455"/>
      <c r="B11" s="456"/>
      <c r="C11" s="452" t="str">
        <f>Informações!A14</f>
        <v>Copeiro (D-44h)</v>
      </c>
      <c r="D11" s="452"/>
      <c r="E11" s="452"/>
      <c r="F11" s="13">
        <f>'CDSA-Copeiro D-44h'!E143</f>
        <v>3229.5</v>
      </c>
      <c r="G11" s="14">
        <v>1</v>
      </c>
      <c r="H11" s="13">
        <f t="shared" si="0"/>
        <v>3229.5</v>
      </c>
      <c r="I11" s="31">
        <v>1</v>
      </c>
      <c r="J11" s="32">
        <f t="shared" si="1"/>
        <v>3229.5</v>
      </c>
    </row>
    <row r="12" spans="1:10" ht="15.75">
      <c r="A12" s="455"/>
      <c r="B12" s="456"/>
      <c r="C12" s="452" t="str">
        <f>Informações!A15</f>
        <v>Eletricista (D-44h)</v>
      </c>
      <c r="D12" s="452"/>
      <c r="E12" s="452"/>
      <c r="F12" s="13">
        <f>'CDSA-Eletricista D-44h'!E143</f>
        <v>5153.54</v>
      </c>
      <c r="G12" s="14">
        <v>1</v>
      </c>
      <c r="H12" s="13">
        <f t="shared" si="0"/>
        <v>5153.54</v>
      </c>
      <c r="I12" s="31">
        <v>1</v>
      </c>
      <c r="J12" s="32">
        <f t="shared" si="1"/>
        <v>5153.54</v>
      </c>
    </row>
    <row r="13" spans="1:10" ht="15.75">
      <c r="A13" s="455"/>
      <c r="B13" s="456"/>
      <c r="C13" s="452" t="str">
        <f>Informações!A16</f>
        <v>Encarregado (D-44h)</v>
      </c>
      <c r="D13" s="452"/>
      <c r="E13" s="452"/>
      <c r="F13" s="13">
        <f>'CDSA-Encarregado D-44h'!E144</f>
        <v>4185.18</v>
      </c>
      <c r="G13" s="14">
        <v>1</v>
      </c>
      <c r="H13" s="13">
        <f t="shared" si="0"/>
        <v>4185.18</v>
      </c>
      <c r="I13" s="31">
        <v>1</v>
      </c>
      <c r="J13" s="32">
        <f t="shared" si="1"/>
        <v>4185.18</v>
      </c>
    </row>
    <row r="14" spans="1:10" ht="15.75">
      <c r="A14" s="455"/>
      <c r="B14" s="456"/>
      <c r="C14" s="452" t="str">
        <f>Informações!A17</f>
        <v>Jardineiro (D-44h)</v>
      </c>
      <c r="D14" s="452"/>
      <c r="E14" s="452"/>
      <c r="F14" s="13">
        <f>'CDSA-Jardineiro D-44h'!E143</f>
        <v>3247.46</v>
      </c>
      <c r="G14" s="14">
        <v>1</v>
      </c>
      <c r="H14" s="13">
        <f t="shared" si="0"/>
        <v>3247.46</v>
      </c>
      <c r="I14" s="31">
        <v>4</v>
      </c>
      <c r="J14" s="32">
        <f t="shared" si="1"/>
        <v>12989.84</v>
      </c>
    </row>
    <row r="15" spans="1:10" ht="15.75">
      <c r="A15" s="455"/>
      <c r="B15" s="456"/>
      <c r="C15" s="452" t="str">
        <f>Informações!A18</f>
        <v>Marceneiro (D-44h)</v>
      </c>
      <c r="D15" s="452"/>
      <c r="E15" s="452"/>
      <c r="F15" s="13">
        <f>'CDSA-Marceneiro D-44h'!E143</f>
        <v>4189.84</v>
      </c>
      <c r="G15" s="14">
        <v>1</v>
      </c>
      <c r="H15" s="13">
        <f t="shared" si="0"/>
        <v>4189.84</v>
      </c>
      <c r="I15" s="31">
        <v>1</v>
      </c>
      <c r="J15" s="32">
        <f t="shared" si="1"/>
        <v>4189.84</v>
      </c>
    </row>
    <row r="16" spans="1:10" ht="15.75">
      <c r="A16" s="455"/>
      <c r="B16" s="456"/>
      <c r="C16" s="452" t="str">
        <f>Informações!A19</f>
        <v>Técnico Operacional (D-44h)</v>
      </c>
      <c r="D16" s="452"/>
      <c r="E16" s="452"/>
      <c r="F16" s="13">
        <f>' CDSA- Téc. Operacional D-44h'!E143</f>
        <v>4061.96</v>
      </c>
      <c r="G16" s="14">
        <v>1</v>
      </c>
      <c r="H16" s="13">
        <f t="shared" si="0"/>
        <v>4061.96</v>
      </c>
      <c r="I16" s="31">
        <v>1</v>
      </c>
      <c r="J16" s="32">
        <f t="shared" si="1"/>
        <v>4061.96</v>
      </c>
    </row>
    <row r="17" spans="1:12" ht="15.75">
      <c r="A17" s="455"/>
      <c r="B17" s="456"/>
      <c r="C17" s="452" t="str">
        <f>Informações!A20</f>
        <v>Pedreiro (D-44h)</v>
      </c>
      <c r="D17" s="452"/>
      <c r="E17" s="452"/>
      <c r="F17" s="13">
        <f>'CDSA-Pedreiro D-44h'!E143</f>
        <v>4102.51</v>
      </c>
      <c r="G17" s="14">
        <v>1</v>
      </c>
      <c r="H17" s="13">
        <f t="shared" si="0"/>
        <v>4102.51</v>
      </c>
      <c r="I17" s="31">
        <v>2</v>
      </c>
      <c r="J17" s="32">
        <f t="shared" si="1"/>
        <v>8205.02</v>
      </c>
    </row>
    <row r="18" spans="1:12" ht="15.75">
      <c r="A18" s="455"/>
      <c r="B18" s="456"/>
      <c r="C18" s="452" t="str">
        <f>Informações!A21</f>
        <v>Pintor (D-44h)</v>
      </c>
      <c r="D18" s="452"/>
      <c r="E18" s="452"/>
      <c r="F18" s="13">
        <f>'CSDA-Pintor D-44h'!E143</f>
        <v>4281.2</v>
      </c>
      <c r="G18" s="14">
        <v>1</v>
      </c>
      <c r="H18" s="13">
        <f t="shared" si="0"/>
        <v>4281.2</v>
      </c>
      <c r="I18" s="31">
        <v>1</v>
      </c>
      <c r="J18" s="32">
        <f t="shared" si="1"/>
        <v>4281.2</v>
      </c>
    </row>
    <row r="19" spans="1:12" ht="15.75">
      <c r="A19" s="455"/>
      <c r="B19" s="456"/>
      <c r="C19" s="452" t="str">
        <f>Informações!A22</f>
        <v>Técnico em Manutenção (D-44h)</v>
      </c>
      <c r="D19" s="452"/>
      <c r="E19" s="452"/>
      <c r="F19" s="13">
        <f>' CDSA-Téc. Manutenção D-44h'!E143</f>
        <v>4063.61</v>
      </c>
      <c r="G19" s="14">
        <v>1</v>
      </c>
      <c r="H19" s="13">
        <f t="shared" si="0"/>
        <v>4063.61</v>
      </c>
      <c r="I19" s="31">
        <v>1</v>
      </c>
      <c r="J19" s="32">
        <f t="shared" si="1"/>
        <v>4063.61</v>
      </c>
    </row>
    <row r="20" spans="1:12" ht="15.75">
      <c r="A20" s="455"/>
      <c r="B20" s="456"/>
      <c r="C20" s="452" t="str">
        <f>Informações!A23</f>
        <v>Técnico em Manutenção Predial (D-44h)</v>
      </c>
      <c r="D20" s="452"/>
      <c r="E20" s="452"/>
      <c r="F20" s="13">
        <f>'CDSA-Téc Man. Predial D-44h'!E143</f>
        <v>4359.51</v>
      </c>
      <c r="G20" s="14">
        <v>1</v>
      </c>
      <c r="H20" s="13">
        <f t="shared" si="0"/>
        <v>4359.51</v>
      </c>
      <c r="I20" s="31">
        <v>2</v>
      </c>
      <c r="J20" s="32">
        <f t="shared" si="1"/>
        <v>8719.02</v>
      </c>
    </row>
    <row r="21" spans="1:12" ht="15.75">
      <c r="A21" s="455"/>
      <c r="B21" s="456"/>
      <c r="C21" s="452" t="str">
        <f>Informações!A24</f>
        <v>Telefonista (D-30h)</v>
      </c>
      <c r="D21" s="452"/>
      <c r="E21" s="452"/>
      <c r="F21" s="13">
        <f>'CDSA-Telefonista D-30h'!E143</f>
        <v>3194.95</v>
      </c>
      <c r="G21" s="14">
        <v>1</v>
      </c>
      <c r="H21" s="13">
        <f t="shared" si="0"/>
        <v>3194.95</v>
      </c>
      <c r="I21" s="31">
        <v>2</v>
      </c>
      <c r="J21" s="32">
        <f t="shared" si="1"/>
        <v>6389.9</v>
      </c>
    </row>
    <row r="22" spans="1:12" ht="15.75">
      <c r="A22" s="455"/>
      <c r="B22" s="456"/>
      <c r="C22" s="452" t="str">
        <f>Informações!A25</f>
        <v>Trabalhador de Campo e Agropecuário (D-44h)</v>
      </c>
      <c r="D22" s="452"/>
      <c r="E22" s="452"/>
      <c r="F22" s="13">
        <f>'CDSA-Trab Campo e Agropec D-44h'!E143</f>
        <v>3198.35</v>
      </c>
      <c r="G22" s="14">
        <v>1</v>
      </c>
      <c r="H22" s="13">
        <f t="shared" si="0"/>
        <v>3198.35</v>
      </c>
      <c r="I22" s="31">
        <v>6</v>
      </c>
      <c r="J22" s="32">
        <f t="shared" si="1"/>
        <v>19190.099999999999</v>
      </c>
    </row>
    <row r="23" spans="1:12" ht="15.75">
      <c r="A23" s="455"/>
      <c r="B23" s="456"/>
      <c r="C23" s="453" t="str">
        <f>Informações!A26</f>
        <v>Trabalhador de Campo e Agropecuário (D-12x36h)</v>
      </c>
      <c r="D23" s="453"/>
      <c r="E23" s="453"/>
      <c r="F23" s="15">
        <f>'CDSA-Trab Campo e Agrop D-12x36'!E143</f>
        <v>3355.31</v>
      </c>
      <c r="G23" s="16">
        <v>2</v>
      </c>
      <c r="H23" s="15">
        <f t="shared" si="0"/>
        <v>6710.62</v>
      </c>
      <c r="I23" s="33">
        <v>1</v>
      </c>
      <c r="J23" s="34">
        <f t="shared" si="1"/>
        <v>6710.62</v>
      </c>
    </row>
    <row r="24" spans="1:12" ht="15.75">
      <c r="A24" s="454" t="s">
        <v>448</v>
      </c>
      <c r="B24" s="454"/>
      <c r="C24" s="454"/>
      <c r="D24" s="454"/>
      <c r="E24" s="454"/>
      <c r="F24" s="454"/>
      <c r="G24" s="17"/>
      <c r="H24" s="18"/>
      <c r="I24" s="35">
        <f>SUM(I8:I23)</f>
        <v>34</v>
      </c>
      <c r="J24" s="36">
        <f>TRUNC(SUM(J8:J23),2)</f>
        <v>124002.58</v>
      </c>
    </row>
    <row r="25" spans="1:12" ht="15.75">
      <c r="A25" s="8"/>
      <c r="B25" s="19"/>
      <c r="C25" s="19" t="s">
        <v>449</v>
      </c>
      <c r="D25" s="19"/>
      <c r="E25" s="19"/>
      <c r="F25" s="19"/>
      <c r="G25" s="19"/>
      <c r="H25" s="19"/>
      <c r="I25" s="37"/>
      <c r="J25" s="38">
        <f>J24</f>
        <v>124002.58</v>
      </c>
      <c r="L25" s="39"/>
    </row>
    <row r="26" spans="1:12" ht="15.75">
      <c r="A26" s="20"/>
      <c r="B26" s="21"/>
      <c r="C26" s="21" t="s">
        <v>450</v>
      </c>
      <c r="D26" s="21"/>
      <c r="E26" s="21"/>
      <c r="F26" s="21"/>
      <c r="G26" s="21"/>
      <c r="H26" s="21"/>
      <c r="I26" s="40"/>
      <c r="J26" s="41">
        <f>TRUNC(J25*6,2)</f>
        <v>744015.48</v>
      </c>
      <c r="L26" s="39"/>
    </row>
    <row r="27" spans="1:12" ht="15.75">
      <c r="A27" s="22"/>
      <c r="B27" s="22"/>
      <c r="C27" s="23"/>
      <c r="D27" s="23"/>
      <c r="E27" s="23"/>
      <c r="F27" s="23"/>
      <c r="G27" s="23"/>
      <c r="H27" s="23"/>
      <c r="I27" s="23"/>
      <c r="J27" s="23"/>
      <c r="L27" s="39"/>
    </row>
    <row r="28" spans="1:12">
      <c r="C28" s="24"/>
      <c r="D28" s="24"/>
      <c r="E28" s="24"/>
      <c r="F28" s="24"/>
      <c r="G28" s="24"/>
      <c r="H28" s="24"/>
      <c r="I28" s="24"/>
      <c r="J28" s="24"/>
    </row>
    <row r="29" spans="1:12">
      <c r="C29" s="24"/>
      <c r="D29" s="24"/>
      <c r="E29" s="24"/>
      <c r="F29" s="24"/>
      <c r="G29" s="24"/>
      <c r="H29" s="24"/>
      <c r="I29" s="24"/>
      <c r="J29" s="42"/>
      <c r="L29" s="43"/>
    </row>
    <row r="30" spans="1:12">
      <c r="C30" s="24"/>
      <c r="D30" s="24"/>
      <c r="E30" s="24"/>
      <c r="F30" s="24"/>
      <c r="G30" s="24"/>
      <c r="H30" s="25"/>
      <c r="I30" s="44"/>
      <c r="J30" s="45"/>
    </row>
    <row r="31" spans="1:12">
      <c r="H31" s="26"/>
      <c r="I31" s="46"/>
    </row>
  </sheetData>
  <mergeCells count="22">
    <mergeCell ref="C20:E20"/>
    <mergeCell ref="C21:E21"/>
    <mergeCell ref="C22:E22"/>
    <mergeCell ref="C23:E23"/>
    <mergeCell ref="A24:F24"/>
    <mergeCell ref="A8:A23"/>
    <mergeCell ref="B8:B23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A1:J1"/>
    <mergeCell ref="A2:J2"/>
    <mergeCell ref="C7:E7"/>
    <mergeCell ref="C8:E8"/>
    <mergeCell ref="C9:E9"/>
  </mergeCells>
  <pageMargins left="0.51180555555555496" right="0.51180555555555496" top="0.78680555555555598" bottom="0.78680555555555598" header="0.51180555555555496" footer="0.51180555555555496"/>
  <pageSetup paperSize="9" scale="80" firstPageNumber="0" orientation="landscape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70"/>
  <sheetViews>
    <sheetView showGridLines="0" view="pageBreakPreview" zoomScale="70" zoomScaleNormal="80" zoomScaleSheetLayoutView="70" zoomScalePageLayoutView="110" workbookViewId="0">
      <selection sqref="A1:I3"/>
    </sheetView>
  </sheetViews>
  <sheetFormatPr defaultColWidth="8.85546875" defaultRowHeight="12"/>
  <cols>
    <col min="1" max="1" width="17.5703125" style="500" customWidth="1"/>
    <col min="2" max="2" width="11.140625" style="500" customWidth="1"/>
    <col min="3" max="3" width="7.85546875" style="500" customWidth="1"/>
    <col min="4" max="4" width="9.140625" style="500" customWidth="1"/>
    <col min="5" max="5" width="16.42578125" style="500" customWidth="1"/>
    <col min="6" max="6" width="9.140625" style="500" customWidth="1"/>
    <col min="7" max="7" width="13.140625" style="500" customWidth="1"/>
    <col min="8" max="8" width="9.42578125" style="500" customWidth="1"/>
    <col min="9" max="9" width="12.42578125" style="500" customWidth="1"/>
    <col min="10" max="10" width="10.42578125" style="500" customWidth="1"/>
    <col min="11" max="11" width="9.7109375" style="500" customWidth="1"/>
    <col min="12" max="12" width="12.28515625" style="500" customWidth="1"/>
    <col min="13" max="13" width="11.7109375" style="500" customWidth="1"/>
    <col min="14" max="14" width="8.42578125" style="500" customWidth="1"/>
    <col min="15" max="15" width="13.140625" style="500" customWidth="1"/>
    <col min="16" max="16" width="13.5703125" style="500" customWidth="1"/>
    <col min="17" max="17" width="11" style="500" customWidth="1"/>
    <col min="18" max="18" width="9.85546875" style="500" customWidth="1"/>
    <col min="19" max="19" width="14.140625" style="500" customWidth="1"/>
    <col min="20" max="20" width="13" style="500" customWidth="1"/>
    <col min="21" max="23" width="8.85546875" style="500"/>
    <col min="24" max="24" width="20" style="500" customWidth="1"/>
    <col min="25" max="64" width="8.85546875" style="500"/>
    <col min="65" max="1023" width="8.85546875" style="520"/>
    <col min="1024" max="1024" width="11.5703125" style="520" customWidth="1"/>
    <col min="1025" max="16384" width="8.85546875" style="520"/>
  </cols>
  <sheetData>
    <row r="1" spans="1:64" ht="14.45" customHeight="1">
      <c r="A1" s="517" t="s">
        <v>0</v>
      </c>
      <c r="B1" s="518"/>
      <c r="C1" s="518"/>
      <c r="D1" s="518"/>
      <c r="E1" s="518"/>
      <c r="F1" s="518"/>
      <c r="G1" s="518"/>
      <c r="H1" s="518"/>
      <c r="I1" s="519"/>
    </row>
    <row r="2" spans="1:64" ht="12.75" thickBot="1">
      <c r="A2" s="517" t="s">
        <v>1</v>
      </c>
      <c r="B2" s="518"/>
      <c r="C2" s="518"/>
      <c r="D2" s="518"/>
      <c r="E2" s="518"/>
      <c r="F2" s="518"/>
      <c r="G2" s="518"/>
      <c r="H2" s="518"/>
      <c r="I2" s="519"/>
    </row>
    <row r="3" spans="1:64" ht="15" customHeight="1">
      <c r="A3" s="517" t="s">
        <v>2</v>
      </c>
      <c r="B3" s="518"/>
      <c r="C3" s="518"/>
      <c r="D3" s="518"/>
      <c r="E3" s="518"/>
      <c r="F3" s="518"/>
      <c r="G3" s="518"/>
      <c r="H3" s="518"/>
      <c r="I3" s="519"/>
      <c r="K3" s="521" t="s">
        <v>50</v>
      </c>
      <c r="L3" s="522"/>
      <c r="M3" s="522"/>
      <c r="N3" s="523"/>
      <c r="P3" s="501"/>
      <c r="Q3" s="500" t="s">
        <v>51</v>
      </c>
    </row>
    <row r="4" spans="1:64">
      <c r="H4" s="502"/>
      <c r="K4" s="524"/>
      <c r="L4" s="525" t="s">
        <v>52</v>
      </c>
      <c r="M4" s="525"/>
      <c r="N4" s="526"/>
    </row>
    <row r="5" spans="1:64">
      <c r="A5" s="527" t="s">
        <v>53</v>
      </c>
      <c r="B5" s="527"/>
      <c r="C5" s="527"/>
      <c r="D5" s="527"/>
      <c r="E5" s="527"/>
      <c r="F5" s="527"/>
      <c r="G5" s="527"/>
      <c r="H5" s="527"/>
      <c r="I5" s="527"/>
      <c r="K5" s="528"/>
      <c r="L5" s="529" t="s">
        <v>54</v>
      </c>
      <c r="M5" s="529"/>
      <c r="N5" s="530"/>
    </row>
    <row r="6" spans="1:64" ht="6.75" customHeight="1">
      <c r="A6" s="503"/>
      <c r="B6" s="503"/>
      <c r="C6" s="503"/>
      <c r="D6" s="503"/>
      <c r="E6" s="503"/>
      <c r="F6" s="503"/>
      <c r="G6" s="503"/>
      <c r="H6" s="503"/>
      <c r="I6" s="503"/>
    </row>
    <row r="7" spans="1:64" ht="41.45" customHeight="1">
      <c r="A7" s="531" t="s">
        <v>55</v>
      </c>
      <c r="B7" s="531" t="s">
        <v>56</v>
      </c>
      <c r="C7" s="531" t="s">
        <v>57</v>
      </c>
      <c r="D7" s="531" t="s">
        <v>58</v>
      </c>
      <c r="E7" s="531" t="s">
        <v>59</v>
      </c>
      <c r="F7" s="531" t="s">
        <v>60</v>
      </c>
      <c r="G7" s="531" t="s">
        <v>61</v>
      </c>
      <c r="H7" s="531" t="s">
        <v>62</v>
      </c>
      <c r="I7" s="531" t="s">
        <v>63</v>
      </c>
      <c r="J7" s="531" t="s">
        <v>64</v>
      </c>
      <c r="K7" s="531" t="s">
        <v>65</v>
      </c>
      <c r="L7" s="531" t="s">
        <v>66</v>
      </c>
      <c r="M7" s="531" t="s">
        <v>67</v>
      </c>
      <c r="N7" s="531" t="s">
        <v>68</v>
      </c>
      <c r="O7" s="531" t="s">
        <v>69</v>
      </c>
      <c r="P7" s="531" t="s">
        <v>70</v>
      </c>
      <c r="Q7" s="531" t="s">
        <v>42</v>
      </c>
      <c r="R7" s="531" t="s">
        <v>71</v>
      </c>
      <c r="S7" s="531" t="s">
        <v>72</v>
      </c>
      <c r="T7" s="531" t="s">
        <v>73</v>
      </c>
      <c r="U7" s="504"/>
      <c r="V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  <c r="AL7" s="504"/>
      <c r="AM7" s="504"/>
      <c r="AN7" s="504"/>
      <c r="AO7" s="504"/>
      <c r="AP7" s="504"/>
      <c r="AQ7" s="504"/>
      <c r="AR7" s="504"/>
      <c r="AS7" s="504"/>
      <c r="AT7" s="504"/>
      <c r="AU7" s="504"/>
      <c r="AV7" s="504"/>
      <c r="AW7" s="504"/>
      <c r="AX7" s="504"/>
      <c r="AY7" s="504"/>
      <c r="AZ7" s="504"/>
      <c r="BA7" s="504"/>
      <c r="BB7" s="504"/>
      <c r="BC7" s="504"/>
      <c r="BD7" s="504"/>
      <c r="BE7" s="504"/>
      <c r="BF7" s="504"/>
      <c r="BG7" s="504"/>
      <c r="BH7" s="504"/>
      <c r="BI7" s="504"/>
      <c r="BJ7" s="504"/>
      <c r="BK7" s="504"/>
      <c r="BL7" s="504"/>
    </row>
    <row r="8" spans="1:64" ht="137.25" customHeight="1">
      <c r="A8" s="532" t="s">
        <v>74</v>
      </c>
      <c r="B8" s="533" t="s">
        <v>75</v>
      </c>
      <c r="C8" s="534">
        <v>460718</v>
      </c>
      <c r="D8" s="535" t="s">
        <v>76</v>
      </c>
      <c r="E8" s="536" t="s">
        <v>77</v>
      </c>
      <c r="F8" s="534" t="s">
        <v>78</v>
      </c>
      <c r="G8" s="534">
        <v>2</v>
      </c>
      <c r="H8" s="537">
        <f>TRUNC(IF(S8="média",Q8,R8),2)</f>
        <v>68.650000000000006</v>
      </c>
      <c r="I8" s="538">
        <f>TRUNC(G8*H8,2)</f>
        <v>137.30000000000001</v>
      </c>
      <c r="J8" s="539">
        <v>55.53</v>
      </c>
      <c r="K8" s="539">
        <v>70.94</v>
      </c>
      <c r="L8" s="539">
        <v>79.5</v>
      </c>
      <c r="M8" s="540"/>
      <c r="N8" s="540"/>
      <c r="O8" s="541">
        <f>_xlfn.STDEV.S(J8:N8)</f>
        <v>12.147033931513231</v>
      </c>
      <c r="P8" s="541">
        <f>O8/Q8</f>
        <v>0.17694149936654377</v>
      </c>
      <c r="Q8" s="540">
        <f>TRUNC(AVERAGE(J8:N8),2)</f>
        <v>68.650000000000006</v>
      </c>
      <c r="R8" s="540">
        <f>TRUNC(MEDIAN(J8:N8),2)</f>
        <v>70.94</v>
      </c>
      <c r="S8" s="540" t="str">
        <f>IF(P8&gt;25%,"mediana","média")</f>
        <v>média</v>
      </c>
      <c r="T8" s="542" t="s">
        <v>79</v>
      </c>
    </row>
    <row r="9" spans="1:64" ht="178.5" customHeight="1">
      <c r="A9" s="532"/>
      <c r="B9" s="533"/>
      <c r="C9" s="534">
        <v>460249</v>
      </c>
      <c r="D9" s="535" t="s">
        <v>80</v>
      </c>
      <c r="E9" s="536" t="s">
        <v>81</v>
      </c>
      <c r="F9" s="534" t="s">
        <v>78</v>
      </c>
      <c r="G9" s="534">
        <v>2</v>
      </c>
      <c r="H9" s="537">
        <f>TRUNC(IF(S9="média",Q9,R9),2)</f>
        <v>64.63</v>
      </c>
      <c r="I9" s="538">
        <f>TRUNC(G9*H9,2)</f>
        <v>129.26</v>
      </c>
      <c r="J9" s="543">
        <v>61</v>
      </c>
      <c r="K9" s="539">
        <v>62.9</v>
      </c>
      <c r="L9" s="543">
        <v>70</v>
      </c>
      <c r="M9" s="540"/>
      <c r="N9" s="540"/>
      <c r="O9" s="541">
        <f>_xlfn.STDEV.S(J9:N9)</f>
        <v>4.7437678414245079</v>
      </c>
      <c r="P9" s="541">
        <f>O9/Q9</f>
        <v>7.3398852567298598E-2</v>
      </c>
      <c r="Q9" s="540">
        <f>TRUNC(AVERAGE(J9:N9),2)</f>
        <v>64.63</v>
      </c>
      <c r="R9" s="540">
        <f>TRUNC(MEDIAN(J9:N9),2)</f>
        <v>62.9</v>
      </c>
      <c r="S9" s="540" t="str">
        <f>IF(P9&gt;25%,"mediana","média")</f>
        <v>média</v>
      </c>
      <c r="T9" s="542" t="s">
        <v>79</v>
      </c>
    </row>
    <row r="10" spans="1:64" ht="142.5" customHeight="1">
      <c r="A10" s="532"/>
      <c r="B10" s="533"/>
      <c r="C10" s="534">
        <v>273753</v>
      </c>
      <c r="D10" s="535" t="s">
        <v>82</v>
      </c>
      <c r="E10" s="536" t="s">
        <v>83</v>
      </c>
      <c r="F10" s="534" t="s">
        <v>84</v>
      </c>
      <c r="G10" s="534">
        <v>2</v>
      </c>
      <c r="H10" s="537">
        <f>TRUNC(IF(S10="média",Q10,R10),2)</f>
        <v>9.57</v>
      </c>
      <c r="I10" s="538">
        <f>TRUNC(G10*H10,2)</f>
        <v>19.14</v>
      </c>
      <c r="J10" s="539">
        <v>7.86</v>
      </c>
      <c r="K10" s="544">
        <v>7.9</v>
      </c>
      <c r="L10" s="539">
        <v>9.9</v>
      </c>
      <c r="M10" s="540">
        <v>10.199999999999999</v>
      </c>
      <c r="N10" s="540">
        <v>12</v>
      </c>
      <c r="O10" s="541">
        <f>_xlfn.STDEV.S(J10:N10)</f>
        <v>1.7409537615916153</v>
      </c>
      <c r="P10" s="541">
        <f>O10/Q10</f>
        <v>0.18191784342650108</v>
      </c>
      <c r="Q10" s="540">
        <f>TRUNC(AVERAGE(J10:N10),2)</f>
        <v>9.57</v>
      </c>
      <c r="R10" s="540">
        <f>TRUNC(MEDIAN(J10:N10),2)</f>
        <v>9.9</v>
      </c>
      <c r="S10" s="540" t="str">
        <f>IF(P10&gt;25%,"mediana","média")</f>
        <v>média</v>
      </c>
      <c r="T10" s="542" t="s">
        <v>79</v>
      </c>
    </row>
    <row r="11" spans="1:64" ht="108" customHeight="1">
      <c r="A11" s="532"/>
      <c r="B11" s="533"/>
      <c r="C11" s="534">
        <v>230000</v>
      </c>
      <c r="D11" s="535" t="s">
        <v>85</v>
      </c>
      <c r="E11" s="545" t="s">
        <v>86</v>
      </c>
      <c r="F11" s="534" t="s">
        <v>87</v>
      </c>
      <c r="G11" s="534">
        <v>1</v>
      </c>
      <c r="H11" s="537">
        <f>TRUNC(IF(S11="média",Q11,R11),2)</f>
        <v>42.28</v>
      </c>
      <c r="I11" s="538">
        <f>TRUNC(G11*H11,2)</f>
        <v>42.28</v>
      </c>
      <c r="J11" s="540">
        <v>32.96</v>
      </c>
      <c r="K11" s="540">
        <v>37.99</v>
      </c>
      <c r="L11" s="540">
        <v>43.2</v>
      </c>
      <c r="M11" s="540">
        <v>55</v>
      </c>
      <c r="N11" s="540"/>
      <c r="O11" s="541">
        <f>_xlfn.STDEV.S(J11:N11)</f>
        <v>9.4500630509360448</v>
      </c>
      <c r="P11" s="541">
        <f>O11/Q11</f>
        <v>0.22351142504579102</v>
      </c>
      <c r="Q11" s="540">
        <f>TRUNC(AVERAGE(J11:N11),2)</f>
        <v>42.28</v>
      </c>
      <c r="R11" s="540">
        <f>TRUNC(MEDIAN(J11:N11),2)</f>
        <v>40.590000000000003</v>
      </c>
      <c r="S11" s="540" t="str">
        <f>IF(P11&gt;25%,"mediana","média")</f>
        <v>média</v>
      </c>
      <c r="T11" s="542" t="s">
        <v>79</v>
      </c>
    </row>
    <row r="12" spans="1:64" ht="13.9" customHeight="1">
      <c r="A12" s="546" t="s">
        <v>88</v>
      </c>
      <c r="B12" s="546"/>
      <c r="C12" s="546"/>
      <c r="D12" s="546" t="s">
        <v>457</v>
      </c>
      <c r="E12" s="546"/>
      <c r="F12" s="546"/>
      <c r="G12" s="546"/>
      <c r="H12" s="547"/>
      <c r="I12" s="548">
        <f>TRUNC(SUM(I8:I11),2)</f>
        <v>327.98</v>
      </c>
      <c r="J12" s="510"/>
      <c r="K12" s="510"/>
      <c r="L12" s="510"/>
      <c r="M12" s="510"/>
      <c r="N12" s="510"/>
      <c r="O12" s="511"/>
      <c r="P12" s="511"/>
      <c r="Q12" s="511"/>
      <c r="R12" s="511"/>
      <c r="S12" s="511"/>
      <c r="T12" s="510"/>
    </row>
    <row r="13" spans="1:64" ht="13.9" customHeight="1">
      <c r="A13" s="546" t="s">
        <v>89</v>
      </c>
      <c r="B13" s="546"/>
      <c r="C13" s="546"/>
      <c r="D13" s="546"/>
      <c r="E13" s="546"/>
      <c r="F13" s="546"/>
      <c r="G13" s="546"/>
      <c r="H13" s="549"/>
      <c r="I13" s="548">
        <f>TRUNC(I12/6,2)</f>
        <v>54.66</v>
      </c>
      <c r="J13" s="510"/>
      <c r="K13" s="510"/>
      <c r="L13" s="510"/>
      <c r="M13" s="510"/>
      <c r="N13" s="510"/>
      <c r="O13" s="511"/>
      <c r="P13" s="511"/>
      <c r="Q13" s="511"/>
      <c r="R13" s="511"/>
      <c r="S13" s="511"/>
      <c r="T13" s="510"/>
    </row>
    <row r="14" spans="1:64">
      <c r="A14" s="505"/>
      <c r="B14" s="505"/>
      <c r="C14" s="505"/>
      <c r="D14" s="506"/>
      <c r="E14" s="505"/>
      <c r="F14" s="505"/>
      <c r="G14" s="505"/>
      <c r="H14" s="503"/>
      <c r="I14" s="503"/>
      <c r="O14" s="507"/>
      <c r="P14" s="507"/>
      <c r="Q14" s="507"/>
      <c r="R14" s="507"/>
      <c r="S14" s="507"/>
    </row>
    <row r="15" spans="1:64" ht="24">
      <c r="A15" s="531" t="s">
        <v>55</v>
      </c>
      <c r="B15" s="531" t="s">
        <v>56</v>
      </c>
      <c r="C15" s="531" t="s">
        <v>57</v>
      </c>
      <c r="D15" s="531" t="s">
        <v>58</v>
      </c>
      <c r="E15" s="531" t="s">
        <v>59</v>
      </c>
      <c r="F15" s="531" t="s">
        <v>60</v>
      </c>
      <c r="G15" s="531" t="s">
        <v>61</v>
      </c>
      <c r="H15" s="531" t="s">
        <v>62</v>
      </c>
      <c r="I15" s="531" t="s">
        <v>63</v>
      </c>
      <c r="J15" s="531" t="s">
        <v>64</v>
      </c>
      <c r="K15" s="531" t="s">
        <v>65</v>
      </c>
      <c r="L15" s="531" t="s">
        <v>66</v>
      </c>
      <c r="M15" s="531" t="s">
        <v>67</v>
      </c>
      <c r="N15" s="531" t="s">
        <v>68</v>
      </c>
      <c r="O15" s="531" t="s">
        <v>69</v>
      </c>
      <c r="P15" s="531" t="s">
        <v>70</v>
      </c>
      <c r="Q15" s="531" t="s">
        <v>42</v>
      </c>
      <c r="R15" s="531" t="s">
        <v>71</v>
      </c>
      <c r="S15" s="531" t="s">
        <v>72</v>
      </c>
      <c r="T15" s="531" t="s">
        <v>73</v>
      </c>
    </row>
    <row r="16" spans="1:64" ht="267" customHeight="1">
      <c r="A16" s="532" t="s">
        <v>90</v>
      </c>
      <c r="B16" s="533" t="s">
        <v>91</v>
      </c>
      <c r="C16" s="534">
        <v>418455</v>
      </c>
      <c r="D16" s="535" t="s">
        <v>92</v>
      </c>
      <c r="E16" s="545" t="s">
        <v>93</v>
      </c>
      <c r="F16" s="534" t="s">
        <v>78</v>
      </c>
      <c r="G16" s="534">
        <v>1</v>
      </c>
      <c r="H16" s="537">
        <f>TRUNC(IF(S16="MÉDIA",Q16,R16),2)</f>
        <v>275.52</v>
      </c>
      <c r="I16" s="538">
        <f>TRUNC(G16*H16,2)</f>
        <v>275.52</v>
      </c>
      <c r="J16" s="544">
        <v>244</v>
      </c>
      <c r="K16" s="544">
        <v>262.85000000000002</v>
      </c>
      <c r="L16" s="544">
        <v>279.14999999999998</v>
      </c>
      <c r="M16" s="539">
        <v>316.11</v>
      </c>
      <c r="N16" s="539"/>
      <c r="O16" s="541">
        <f>_xlfn.STDEV.S(J16:N16)</f>
        <v>30.630943368865847</v>
      </c>
      <c r="P16" s="541">
        <f>O16/Q16</f>
        <v>0.11117502674530287</v>
      </c>
      <c r="Q16" s="540">
        <f>TRUNC(AVERAGE(J16:N16),2)</f>
        <v>275.52</v>
      </c>
      <c r="R16" s="540">
        <f>TRUNC(MEDIAN(J16:N16),2)</f>
        <v>271</v>
      </c>
      <c r="S16" s="540" t="str">
        <f>IF(P16&gt;25%,"mediana","média")</f>
        <v>média</v>
      </c>
      <c r="T16" s="542" t="s">
        <v>79</v>
      </c>
    </row>
    <row r="17" spans="1:20" ht="139.5" customHeight="1">
      <c r="A17" s="532"/>
      <c r="B17" s="533"/>
      <c r="C17" s="550">
        <v>460718</v>
      </c>
      <c r="D17" s="535" t="s">
        <v>76</v>
      </c>
      <c r="E17" s="536" t="s">
        <v>77</v>
      </c>
      <c r="F17" s="534" t="s">
        <v>78</v>
      </c>
      <c r="G17" s="551">
        <v>1</v>
      </c>
      <c r="H17" s="537">
        <f>TRUNC(IF(S17="MÉDIA",Q17,R17),2)</f>
        <v>68.650000000000006</v>
      </c>
      <c r="I17" s="538">
        <f>TRUNC(G17*H17,2)</f>
        <v>68.650000000000006</v>
      </c>
      <c r="J17" s="544">
        <v>55.53</v>
      </c>
      <c r="K17" s="544">
        <v>70.94</v>
      </c>
      <c r="L17" s="544">
        <v>79.5</v>
      </c>
      <c r="M17" s="540"/>
      <c r="N17" s="540"/>
      <c r="O17" s="541">
        <f>_xlfn.STDEV.S(J17:N17)</f>
        <v>12.147033931513231</v>
      </c>
      <c r="P17" s="541">
        <f>O17/Q17</f>
        <v>0.17694149936654377</v>
      </c>
      <c r="Q17" s="540">
        <f>TRUNC(AVERAGE(J17:N17),2)</f>
        <v>68.650000000000006</v>
      </c>
      <c r="R17" s="540">
        <f>TRUNC(MEDIAN(J17:N17),2)</f>
        <v>70.94</v>
      </c>
      <c r="S17" s="540" t="str">
        <f>IF(P17&gt;25%,"mediana","média")</f>
        <v>média</v>
      </c>
      <c r="T17" s="542" t="s">
        <v>79</v>
      </c>
    </row>
    <row r="18" spans="1:20" ht="108" customHeight="1">
      <c r="A18" s="532"/>
      <c r="B18" s="533"/>
      <c r="C18" s="552">
        <v>466763</v>
      </c>
      <c r="D18" s="535" t="s">
        <v>94</v>
      </c>
      <c r="E18" s="545" t="s">
        <v>95</v>
      </c>
      <c r="F18" s="534" t="s">
        <v>78</v>
      </c>
      <c r="G18" s="534">
        <v>2</v>
      </c>
      <c r="H18" s="537">
        <f>TRUNC(IF(S18="MÉDIA",Q18,R18),2)</f>
        <v>29.63</v>
      </c>
      <c r="I18" s="538">
        <f>TRUNC(G18*H18,2)</f>
        <v>59.26</v>
      </c>
      <c r="J18" s="539">
        <v>22.5</v>
      </c>
      <c r="K18" s="544">
        <v>22.6</v>
      </c>
      <c r="L18" s="539">
        <v>29.9</v>
      </c>
      <c r="M18" s="540">
        <v>34.9</v>
      </c>
      <c r="N18" s="540">
        <v>38.29</v>
      </c>
      <c r="O18" s="541">
        <f>_xlfn.STDEV.S(J18:N18)</f>
        <v>7.1256382170300991</v>
      </c>
      <c r="P18" s="541">
        <f>O18/Q18</f>
        <v>0.24048728373371919</v>
      </c>
      <c r="Q18" s="540">
        <f>TRUNC(AVERAGE(J18:N18),2)</f>
        <v>29.63</v>
      </c>
      <c r="R18" s="540">
        <f>TRUNC(MEDIAN(J18:N18),2)</f>
        <v>29.9</v>
      </c>
      <c r="S18" s="540" t="str">
        <f>IF(P18&gt;25%,"mediana","média")</f>
        <v>média</v>
      </c>
      <c r="T18" s="542" t="s">
        <v>79</v>
      </c>
    </row>
    <row r="19" spans="1:20" ht="135.75" customHeight="1">
      <c r="A19" s="532"/>
      <c r="B19" s="533"/>
      <c r="C19" s="552">
        <v>273753</v>
      </c>
      <c r="D19" s="535" t="s">
        <v>82</v>
      </c>
      <c r="E19" s="536" t="s">
        <v>83</v>
      </c>
      <c r="F19" s="534" t="s">
        <v>84</v>
      </c>
      <c r="G19" s="534">
        <v>2</v>
      </c>
      <c r="H19" s="537">
        <f>TRUNC(IF(S19="MÉDIA",Q19,R19),2)</f>
        <v>9.57</v>
      </c>
      <c r="I19" s="538">
        <f>TRUNC(G19*H19,2)</f>
        <v>19.14</v>
      </c>
      <c r="J19" s="539">
        <v>7.86</v>
      </c>
      <c r="K19" s="539">
        <v>7.9</v>
      </c>
      <c r="L19" s="553">
        <v>9.9</v>
      </c>
      <c r="M19" s="540">
        <v>10.199999999999999</v>
      </c>
      <c r="N19" s="540">
        <v>12</v>
      </c>
      <c r="O19" s="541">
        <f>_xlfn.STDEV.S(J19:N19)</f>
        <v>1.7409537615916153</v>
      </c>
      <c r="P19" s="541">
        <f>O19/Q19</f>
        <v>0.18191784342650108</v>
      </c>
      <c r="Q19" s="540">
        <f>TRUNC(AVERAGE(J19:N19),2)</f>
        <v>9.57</v>
      </c>
      <c r="R19" s="540">
        <f>TRUNC(MEDIAN(J19:N19),2)</f>
        <v>9.9</v>
      </c>
      <c r="S19" s="540" t="str">
        <f>IF(P19&gt;25%,"mediana","média")</f>
        <v>média</v>
      </c>
      <c r="T19" s="542" t="s">
        <v>79</v>
      </c>
    </row>
    <row r="20" spans="1:20" ht="183.75" customHeight="1">
      <c r="A20" s="532"/>
      <c r="B20" s="533"/>
      <c r="C20" s="552">
        <v>293952</v>
      </c>
      <c r="D20" s="535" t="s">
        <v>85</v>
      </c>
      <c r="E20" s="536" t="s">
        <v>96</v>
      </c>
      <c r="F20" s="534" t="s">
        <v>84</v>
      </c>
      <c r="G20" s="534">
        <v>1</v>
      </c>
      <c r="H20" s="537">
        <f>TRUNC(IF(S20="MÉDIA",Q20,R20),2)</f>
        <v>60.57</v>
      </c>
      <c r="I20" s="538">
        <f>TRUNC(G20*H20,2)</f>
        <v>60.57</v>
      </c>
      <c r="J20" s="539">
        <v>49.9</v>
      </c>
      <c r="K20" s="539">
        <v>60.57</v>
      </c>
      <c r="L20" s="544">
        <v>94.596999999999994</v>
      </c>
      <c r="M20" s="540"/>
      <c r="N20" s="540"/>
      <c r="O20" s="541">
        <f>_xlfn.STDEV.S(J20:N20)</f>
        <v>23.343476740480032</v>
      </c>
      <c r="P20" s="541">
        <f>O20/Q20</f>
        <v>0.34152855509114899</v>
      </c>
      <c r="Q20" s="540">
        <f>TRUNC(AVERAGE(J20:N20),2)</f>
        <v>68.349999999999994</v>
      </c>
      <c r="R20" s="540">
        <f>TRUNC(MEDIAN(J20:N20),2)</f>
        <v>60.57</v>
      </c>
      <c r="S20" s="540" t="str">
        <f>IF(P20&gt;25%,"mediana","média")</f>
        <v>mediana</v>
      </c>
      <c r="T20" s="542" t="s">
        <v>79</v>
      </c>
    </row>
    <row r="21" spans="1:20" ht="13.9" customHeight="1">
      <c r="A21" s="546" t="s">
        <v>88</v>
      </c>
      <c r="B21" s="546"/>
      <c r="C21" s="546"/>
      <c r="D21" s="546"/>
      <c r="E21" s="546"/>
      <c r="F21" s="546"/>
      <c r="G21" s="546"/>
      <c r="H21" s="554"/>
      <c r="I21" s="555">
        <f>TRUNC(SUM(I16:I20),2)</f>
        <v>483.14</v>
      </c>
      <c r="J21" s="556"/>
      <c r="K21" s="556"/>
      <c r="L21" s="556"/>
      <c r="M21" s="556"/>
      <c r="N21" s="556"/>
      <c r="O21" s="511"/>
      <c r="P21" s="511"/>
      <c r="Q21" s="511"/>
      <c r="R21" s="511"/>
      <c r="S21" s="511"/>
      <c r="T21" s="510"/>
    </row>
    <row r="22" spans="1:20" ht="13.9" customHeight="1">
      <c r="A22" s="546" t="s">
        <v>89</v>
      </c>
      <c r="B22" s="546"/>
      <c r="C22" s="546"/>
      <c r="D22" s="546"/>
      <c r="E22" s="546"/>
      <c r="F22" s="546"/>
      <c r="G22" s="546"/>
      <c r="H22" s="557"/>
      <c r="I22" s="555">
        <f>TRUNC(I21/6,2)</f>
        <v>80.52</v>
      </c>
      <c r="J22" s="556"/>
      <c r="K22" s="556"/>
      <c r="L22" s="556"/>
      <c r="M22" s="556"/>
      <c r="N22" s="556"/>
      <c r="O22" s="511"/>
      <c r="P22" s="511"/>
      <c r="Q22" s="511"/>
      <c r="R22" s="511"/>
      <c r="S22" s="511"/>
      <c r="T22" s="510"/>
    </row>
    <row r="23" spans="1:20">
      <c r="A23" s="505"/>
      <c r="B23" s="505"/>
      <c r="C23" s="505"/>
      <c r="D23" s="506"/>
      <c r="E23" s="505"/>
      <c r="F23" s="508"/>
      <c r="G23" s="508"/>
      <c r="H23" s="509"/>
      <c r="I23" s="509"/>
      <c r="J23" s="510"/>
      <c r="K23" s="510"/>
      <c r="L23" s="510"/>
      <c r="M23" s="510"/>
      <c r="N23" s="510"/>
      <c r="O23" s="511"/>
      <c r="P23" s="511"/>
      <c r="Q23" s="511"/>
      <c r="R23" s="511"/>
      <c r="S23" s="511"/>
      <c r="T23" s="510"/>
    </row>
    <row r="24" spans="1:20" ht="24">
      <c r="A24" s="531" t="s">
        <v>55</v>
      </c>
      <c r="B24" s="531" t="s">
        <v>56</v>
      </c>
      <c r="C24" s="531" t="s">
        <v>57</v>
      </c>
      <c r="D24" s="531" t="s">
        <v>58</v>
      </c>
      <c r="E24" s="531" t="s">
        <v>59</v>
      </c>
      <c r="F24" s="531" t="s">
        <v>60</v>
      </c>
      <c r="G24" s="531" t="s">
        <v>61</v>
      </c>
      <c r="H24" s="531" t="s">
        <v>62</v>
      </c>
      <c r="I24" s="531" t="s">
        <v>63</v>
      </c>
      <c r="J24" s="531" t="s">
        <v>64</v>
      </c>
      <c r="K24" s="531" t="s">
        <v>65</v>
      </c>
      <c r="L24" s="531" t="s">
        <v>66</v>
      </c>
      <c r="M24" s="531" t="s">
        <v>67</v>
      </c>
      <c r="N24" s="531" t="s">
        <v>68</v>
      </c>
      <c r="O24" s="531" t="s">
        <v>69</v>
      </c>
      <c r="P24" s="531" t="s">
        <v>70</v>
      </c>
      <c r="Q24" s="531" t="s">
        <v>42</v>
      </c>
      <c r="R24" s="531" t="s">
        <v>71</v>
      </c>
      <c r="S24" s="531" t="s">
        <v>72</v>
      </c>
      <c r="T24" s="531" t="s">
        <v>73</v>
      </c>
    </row>
    <row r="25" spans="1:20" ht="145.5" customHeight="1">
      <c r="A25" s="558" t="s">
        <v>97</v>
      </c>
      <c r="B25" s="533" t="s">
        <v>98</v>
      </c>
      <c r="C25" s="552">
        <v>460718</v>
      </c>
      <c r="D25" s="535" t="s">
        <v>76</v>
      </c>
      <c r="E25" s="536" t="s">
        <v>77</v>
      </c>
      <c r="F25" s="534" t="s">
        <v>78</v>
      </c>
      <c r="G25" s="534">
        <v>2</v>
      </c>
      <c r="H25" s="559">
        <f>TRUNC(IF(S25="MÉDIA",Q25,R25),2)</f>
        <v>68.650000000000006</v>
      </c>
      <c r="I25" s="538">
        <f>TRUNC(G25*H25,2)</f>
        <v>137.30000000000001</v>
      </c>
      <c r="J25" s="539">
        <v>55.53</v>
      </c>
      <c r="K25" s="539">
        <v>70.94</v>
      </c>
      <c r="L25" s="539">
        <v>79.5</v>
      </c>
      <c r="M25" s="540"/>
      <c r="N25" s="539"/>
      <c r="O25" s="541">
        <f>_xlfn.STDEV.S(J25:N25)</f>
        <v>12.147033931513231</v>
      </c>
      <c r="P25" s="541">
        <f>O25/Q25</f>
        <v>0.17694149936654377</v>
      </c>
      <c r="Q25" s="540">
        <f>TRUNC(AVERAGE(J25:N25),2)</f>
        <v>68.650000000000006</v>
      </c>
      <c r="R25" s="540">
        <f>TRUNC(MEDIAN(J25:N25),2)</f>
        <v>70.94</v>
      </c>
      <c r="S25" s="540" t="str">
        <f>IF(P25&gt;25%,"mediana","média")</f>
        <v>média</v>
      </c>
      <c r="T25" s="542" t="s">
        <v>79</v>
      </c>
    </row>
    <row r="26" spans="1:20" ht="165.75" customHeight="1">
      <c r="A26" s="558"/>
      <c r="B26" s="533"/>
      <c r="C26" s="552" t="s">
        <v>99</v>
      </c>
      <c r="D26" s="535" t="s">
        <v>94</v>
      </c>
      <c r="E26" s="536" t="s">
        <v>100</v>
      </c>
      <c r="F26" s="534" t="s">
        <v>101</v>
      </c>
      <c r="G26" s="534">
        <v>2</v>
      </c>
      <c r="H26" s="559">
        <f>TRUNC(IF(S26="MÉDIA",Q26,R26),2)</f>
        <v>164.1</v>
      </c>
      <c r="I26" s="538">
        <f>TRUNC(G26*H26,2)</f>
        <v>328.2</v>
      </c>
      <c r="J26" s="543">
        <v>108.12</v>
      </c>
      <c r="K26" s="544">
        <v>164.1</v>
      </c>
      <c r="L26" s="539">
        <v>185</v>
      </c>
      <c r="M26" s="539"/>
      <c r="N26" s="539"/>
      <c r="O26" s="541">
        <f>_xlfn.STDEV.S(J26:N26)</f>
        <v>39.751529949592239</v>
      </c>
      <c r="P26" s="541">
        <f>O26/Q26</f>
        <v>0.26083681069286246</v>
      </c>
      <c r="Q26" s="540">
        <f>TRUNC(AVERAGE(J26:N26),2)</f>
        <v>152.4</v>
      </c>
      <c r="R26" s="540">
        <f>TRUNC(MEDIAN(J26:N26),2)</f>
        <v>164.1</v>
      </c>
      <c r="S26" s="540" t="str">
        <f>IF(P26&gt;25%,"mediana","média")</f>
        <v>mediana</v>
      </c>
      <c r="T26" s="542" t="s">
        <v>79</v>
      </c>
    </row>
    <row r="27" spans="1:20" ht="132.75" customHeight="1">
      <c r="A27" s="558"/>
      <c r="B27" s="533"/>
      <c r="C27" s="552">
        <v>273753</v>
      </c>
      <c r="D27" s="535" t="s">
        <v>82</v>
      </c>
      <c r="E27" s="536" t="s">
        <v>83</v>
      </c>
      <c r="F27" s="534" t="s">
        <v>84</v>
      </c>
      <c r="G27" s="534">
        <v>2</v>
      </c>
      <c r="H27" s="559">
        <f>TRUNC(IF(S27="MÉDIA",Q27,R27),2)</f>
        <v>9.57</v>
      </c>
      <c r="I27" s="538">
        <f>TRUNC(G27*H27,2)</f>
        <v>19.14</v>
      </c>
      <c r="J27" s="544">
        <v>7.86</v>
      </c>
      <c r="K27" s="539">
        <v>7.9</v>
      </c>
      <c r="L27" s="544">
        <v>9.9</v>
      </c>
      <c r="M27" s="540">
        <v>10.199999999999999</v>
      </c>
      <c r="N27" s="540">
        <v>12</v>
      </c>
      <c r="O27" s="541">
        <f>_xlfn.STDEV.S(J27:N27)</f>
        <v>1.7409537615916153</v>
      </c>
      <c r="P27" s="541">
        <f>O27/Q27</f>
        <v>0.18191784342650108</v>
      </c>
      <c r="Q27" s="540">
        <f>TRUNC(AVERAGE(J27:N27),2)</f>
        <v>9.57</v>
      </c>
      <c r="R27" s="540">
        <f>TRUNC(MEDIAN(J27:N27),2)</f>
        <v>9.9</v>
      </c>
      <c r="S27" s="540" t="str">
        <f>IF(P27&gt;25%,"mediana","média")</f>
        <v>média</v>
      </c>
      <c r="T27" s="542" t="s">
        <v>79</v>
      </c>
    </row>
    <row r="28" spans="1:20" ht="206.25" customHeight="1">
      <c r="A28" s="558"/>
      <c r="B28" s="533"/>
      <c r="C28" s="552">
        <v>410210</v>
      </c>
      <c r="D28" s="535" t="s">
        <v>85</v>
      </c>
      <c r="E28" s="545" t="s">
        <v>102</v>
      </c>
      <c r="F28" s="534" t="s">
        <v>84</v>
      </c>
      <c r="G28" s="534">
        <v>1</v>
      </c>
      <c r="H28" s="559">
        <f>TRUNC(IF(S28="MÉDIA",Q28,R28),2)</f>
        <v>41.59</v>
      </c>
      <c r="I28" s="538">
        <f>TRUNC(G28*H28,2)</f>
        <v>41.59</v>
      </c>
      <c r="J28" s="544">
        <v>38.5</v>
      </c>
      <c r="K28" s="544">
        <v>41</v>
      </c>
      <c r="L28" s="539">
        <v>41.59</v>
      </c>
      <c r="M28" s="539">
        <v>51</v>
      </c>
      <c r="N28" s="539">
        <v>68.680000000000007</v>
      </c>
      <c r="O28" s="541">
        <f>_xlfn.STDEV.S(J28:N28)</f>
        <v>12.418553861058056</v>
      </c>
      <c r="P28" s="541">
        <f>O28/Q28</f>
        <v>0.2579138911953906</v>
      </c>
      <c r="Q28" s="540">
        <f>TRUNC(AVERAGE(J28:N28),2)</f>
        <v>48.15</v>
      </c>
      <c r="R28" s="540">
        <f>TRUNC(MEDIAN(J28:N28),2)</f>
        <v>41.59</v>
      </c>
      <c r="S28" s="540" t="str">
        <f>IF(P28&gt;25%,"mediana","média")</f>
        <v>mediana</v>
      </c>
      <c r="T28" s="542" t="s">
        <v>79</v>
      </c>
    </row>
    <row r="29" spans="1:20" ht="13.9" customHeight="1">
      <c r="A29" s="546" t="s">
        <v>88</v>
      </c>
      <c r="B29" s="546"/>
      <c r="C29" s="546"/>
      <c r="D29" s="546"/>
      <c r="E29" s="546"/>
      <c r="F29" s="546"/>
      <c r="G29" s="546"/>
      <c r="H29" s="560"/>
      <c r="I29" s="555">
        <f>TRUNC(SUM(I25:I28),2)</f>
        <v>526.23</v>
      </c>
      <c r="J29" s="556"/>
      <c r="K29" s="556"/>
      <c r="L29" s="556"/>
      <c r="M29" s="556"/>
      <c r="N29" s="556"/>
      <c r="O29" s="511"/>
      <c r="P29" s="511"/>
      <c r="Q29" s="511"/>
      <c r="R29" s="511"/>
      <c r="S29" s="511"/>
      <c r="T29" s="510"/>
    </row>
    <row r="30" spans="1:20" ht="13.9" customHeight="1">
      <c r="A30" s="546" t="s">
        <v>89</v>
      </c>
      <c r="B30" s="546"/>
      <c r="C30" s="546"/>
      <c r="D30" s="546"/>
      <c r="E30" s="546"/>
      <c r="F30" s="546"/>
      <c r="G30" s="546"/>
      <c r="H30" s="561"/>
      <c r="I30" s="562">
        <f>TRUNC(I29/6,2)</f>
        <v>87.7</v>
      </c>
      <c r="J30" s="556"/>
      <c r="K30" s="556"/>
      <c r="L30" s="556"/>
      <c r="M30" s="556"/>
      <c r="N30" s="556"/>
      <c r="O30" s="511"/>
      <c r="P30" s="511"/>
      <c r="Q30" s="511"/>
      <c r="R30" s="511"/>
      <c r="S30" s="511"/>
      <c r="T30" s="510"/>
    </row>
    <row r="31" spans="1:20">
      <c r="F31" s="510"/>
      <c r="G31" s="510"/>
      <c r="H31" s="510"/>
      <c r="I31" s="510"/>
      <c r="J31" s="510"/>
      <c r="K31" s="510"/>
      <c r="L31" s="510"/>
      <c r="M31" s="510"/>
      <c r="N31" s="510"/>
      <c r="O31" s="511"/>
      <c r="P31" s="511"/>
      <c r="Q31" s="511"/>
      <c r="R31" s="511"/>
      <c r="S31" s="511"/>
      <c r="T31" s="510"/>
    </row>
    <row r="32" spans="1:20" ht="24">
      <c r="A32" s="531" t="s">
        <v>55</v>
      </c>
      <c r="B32" s="531" t="s">
        <v>56</v>
      </c>
      <c r="C32" s="531" t="s">
        <v>57</v>
      </c>
      <c r="D32" s="531" t="s">
        <v>58</v>
      </c>
      <c r="E32" s="531" t="s">
        <v>59</v>
      </c>
      <c r="F32" s="531" t="s">
        <v>60</v>
      </c>
      <c r="G32" s="531" t="s">
        <v>61</v>
      </c>
      <c r="H32" s="531" t="s">
        <v>62</v>
      </c>
      <c r="I32" s="531" t="s">
        <v>63</v>
      </c>
      <c r="J32" s="531" t="s">
        <v>64</v>
      </c>
      <c r="K32" s="531" t="s">
        <v>65</v>
      </c>
      <c r="L32" s="531" t="s">
        <v>66</v>
      </c>
      <c r="M32" s="531" t="s">
        <v>67</v>
      </c>
      <c r="N32" s="531" t="s">
        <v>68</v>
      </c>
      <c r="O32" s="531" t="s">
        <v>69</v>
      </c>
      <c r="P32" s="531" t="s">
        <v>70</v>
      </c>
      <c r="Q32" s="531" t="s">
        <v>42</v>
      </c>
      <c r="R32" s="531" t="s">
        <v>71</v>
      </c>
      <c r="S32" s="531" t="s">
        <v>72</v>
      </c>
      <c r="T32" s="531" t="s">
        <v>73</v>
      </c>
    </row>
    <row r="33" spans="1:20" ht="272.25" customHeight="1">
      <c r="A33" s="532" t="s">
        <v>103</v>
      </c>
      <c r="B33" s="533" t="s">
        <v>104</v>
      </c>
      <c r="C33" s="552">
        <v>278327</v>
      </c>
      <c r="D33" s="535" t="s">
        <v>76</v>
      </c>
      <c r="E33" s="536" t="s">
        <v>105</v>
      </c>
      <c r="F33" s="534" t="s">
        <v>78</v>
      </c>
      <c r="G33" s="534">
        <v>2</v>
      </c>
      <c r="H33" s="537">
        <f>TRUNC(IF(S33="MÉDIA",Q33,R33),2)</f>
        <v>51.62</v>
      </c>
      <c r="I33" s="538">
        <f>TRUNC(G33*H33,2)</f>
        <v>103.24</v>
      </c>
      <c r="J33" s="543">
        <v>40</v>
      </c>
      <c r="K33" s="543">
        <v>51.62</v>
      </c>
      <c r="L33" s="539">
        <v>78</v>
      </c>
      <c r="M33" s="539"/>
      <c r="N33" s="539"/>
      <c r="O33" s="541">
        <f>_xlfn.STDEV.S(J33:N33)</f>
        <v>19.47189769899175</v>
      </c>
      <c r="P33" s="541">
        <f>O33/Q33</f>
        <v>0.34439154048446674</v>
      </c>
      <c r="Q33" s="540">
        <f>TRUNC(AVERAGE(J33:N33),2)</f>
        <v>56.54</v>
      </c>
      <c r="R33" s="540">
        <f>TRUNC(MEDIAN(J33:N33),2)</f>
        <v>51.62</v>
      </c>
      <c r="S33" s="540" t="str">
        <f>IF(P33&gt;25%,"mediana","média")</f>
        <v>mediana</v>
      </c>
      <c r="T33" s="542" t="s">
        <v>79</v>
      </c>
    </row>
    <row r="34" spans="1:20" ht="167.25" customHeight="1">
      <c r="A34" s="532"/>
      <c r="B34" s="533"/>
      <c r="C34" s="552">
        <v>263266</v>
      </c>
      <c r="D34" s="535" t="s">
        <v>94</v>
      </c>
      <c r="E34" s="536" t="s">
        <v>106</v>
      </c>
      <c r="F34" s="534" t="s">
        <v>107</v>
      </c>
      <c r="G34" s="534">
        <v>2</v>
      </c>
      <c r="H34" s="537">
        <f>TRUNC(IF(S34="MÉDIA",Q34,R34),2)</f>
        <v>47.25</v>
      </c>
      <c r="I34" s="538">
        <f>TRUNC(G34*H34,2)</f>
        <v>94.5</v>
      </c>
      <c r="J34" s="539">
        <v>30.5</v>
      </c>
      <c r="K34" s="544">
        <v>47.25</v>
      </c>
      <c r="L34" s="539">
        <v>48</v>
      </c>
      <c r="M34" s="539">
        <v>50</v>
      </c>
      <c r="N34" s="539">
        <v>0</v>
      </c>
      <c r="O34" s="541">
        <f>_xlfn.STDEV.S(J34:N34)</f>
        <v>21.149468078417481</v>
      </c>
      <c r="P34" s="541">
        <f>O34/Q34</f>
        <v>0.60169183722382591</v>
      </c>
      <c r="Q34" s="540">
        <f>TRUNC(AVERAGE(J34:N34),2)</f>
        <v>35.15</v>
      </c>
      <c r="R34" s="540">
        <f>TRUNC(MEDIAN(J34:N34),2)</f>
        <v>47.25</v>
      </c>
      <c r="S34" s="540" t="str">
        <f>IF(P34&gt;25%,"mediana","média")</f>
        <v>mediana</v>
      </c>
      <c r="T34" s="542" t="s">
        <v>79</v>
      </c>
    </row>
    <row r="35" spans="1:20" ht="114" customHeight="1">
      <c r="A35" s="532"/>
      <c r="B35" s="533"/>
      <c r="C35" s="552">
        <v>246667</v>
      </c>
      <c r="D35" s="535" t="s">
        <v>82</v>
      </c>
      <c r="E35" s="536" t="s">
        <v>108</v>
      </c>
      <c r="F35" s="534" t="s">
        <v>84</v>
      </c>
      <c r="G35" s="534">
        <v>2</v>
      </c>
      <c r="H35" s="537">
        <f>TRUNC(IF(S35="MÉDIA",Q35,R35),2)</f>
        <v>5.65</v>
      </c>
      <c r="I35" s="538">
        <f>TRUNC(G35*H35,2)</f>
        <v>11.3</v>
      </c>
      <c r="J35" s="539">
        <v>4.5</v>
      </c>
      <c r="K35" s="539">
        <v>5</v>
      </c>
      <c r="L35" s="553">
        <v>5.99</v>
      </c>
      <c r="M35" s="540">
        <v>7.11</v>
      </c>
      <c r="N35" s="540"/>
      <c r="O35" s="541">
        <f>_xlfn.STDEV.S(J35:N35)</f>
        <v>1.1535741559749539</v>
      </c>
      <c r="P35" s="541">
        <f>O35/Q35</f>
        <v>0.20417241698671751</v>
      </c>
      <c r="Q35" s="540">
        <f>TRUNC(AVERAGE(J35:N35),2)</f>
        <v>5.65</v>
      </c>
      <c r="R35" s="540">
        <f>TRUNC(MEDIAN(J35:N35),2)</f>
        <v>5.49</v>
      </c>
      <c r="S35" s="540" t="str">
        <f>IF(P35&gt;25%,"mediana","média")</f>
        <v>média</v>
      </c>
      <c r="T35" s="542" t="s">
        <v>79</v>
      </c>
    </row>
    <row r="36" spans="1:20" ht="96" customHeight="1">
      <c r="A36" s="532"/>
      <c r="B36" s="533"/>
      <c r="C36" s="552">
        <v>235238</v>
      </c>
      <c r="D36" s="535" t="s">
        <v>85</v>
      </c>
      <c r="E36" s="536" t="s">
        <v>109</v>
      </c>
      <c r="F36" s="534" t="s">
        <v>87</v>
      </c>
      <c r="G36" s="534">
        <v>1</v>
      </c>
      <c r="H36" s="537">
        <f>TRUNC(IF(S36="MÉDIA",Q36,R36),2)</f>
        <v>93.23</v>
      </c>
      <c r="I36" s="538">
        <f>TRUNC(G36*H36,2)</f>
        <v>93.23</v>
      </c>
      <c r="J36" s="544">
        <v>80.5</v>
      </c>
      <c r="K36" s="539">
        <v>99.2</v>
      </c>
      <c r="L36" s="544">
        <v>100</v>
      </c>
      <c r="M36" s="540"/>
      <c r="N36" s="540"/>
      <c r="O36" s="541">
        <f>_xlfn.STDEV.S(J36:N36)</f>
        <v>11.034642419821919</v>
      </c>
      <c r="P36" s="541">
        <f>O36/Q36</f>
        <v>0.11835935235248224</v>
      </c>
      <c r="Q36" s="540">
        <f>TRUNC(AVERAGE(J36:N36),2)</f>
        <v>93.23</v>
      </c>
      <c r="R36" s="540">
        <f>TRUNC(MEDIAN(J36:N36),2)</f>
        <v>99.2</v>
      </c>
      <c r="S36" s="540" t="str">
        <f>IF(P36&gt;25%,"mediana","média")</f>
        <v>média</v>
      </c>
      <c r="T36" s="542" t="s">
        <v>79</v>
      </c>
    </row>
    <row r="37" spans="1:20" ht="13.9" customHeight="1">
      <c r="A37" s="546" t="s">
        <v>88</v>
      </c>
      <c r="B37" s="546"/>
      <c r="C37" s="546"/>
      <c r="D37" s="546"/>
      <c r="E37" s="546"/>
      <c r="F37" s="546"/>
      <c r="G37" s="546"/>
      <c r="H37" s="554"/>
      <c r="I37" s="555">
        <f>TRUNC(SUM(I33:I36),2)</f>
        <v>302.27</v>
      </c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0"/>
    </row>
    <row r="38" spans="1:20" ht="13.9" customHeight="1">
      <c r="A38" s="546" t="s">
        <v>110</v>
      </c>
      <c r="B38" s="546"/>
      <c r="C38" s="546"/>
      <c r="D38" s="546"/>
      <c r="E38" s="546"/>
      <c r="F38" s="546"/>
      <c r="G38" s="546"/>
      <c r="H38" s="563"/>
      <c r="I38" s="562">
        <f>TRUNC(I37/6,2)</f>
        <v>50.37</v>
      </c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0"/>
    </row>
    <row r="39" spans="1:20">
      <c r="E39" s="512"/>
      <c r="J39" s="507"/>
      <c r="K39" s="507"/>
      <c r="L39" s="507"/>
      <c r="M39" s="507"/>
      <c r="N39" s="507"/>
      <c r="O39" s="507"/>
      <c r="P39" s="507"/>
      <c r="Q39" s="507"/>
      <c r="R39" s="507"/>
      <c r="S39" s="507"/>
    </row>
    <row r="40" spans="1:20" ht="24">
      <c r="A40" s="531" t="s">
        <v>55</v>
      </c>
      <c r="B40" s="531" t="s">
        <v>56</v>
      </c>
      <c r="C40" s="531" t="s">
        <v>57</v>
      </c>
      <c r="D40" s="531" t="s">
        <v>58</v>
      </c>
      <c r="E40" s="531" t="s">
        <v>59</v>
      </c>
      <c r="F40" s="531" t="s">
        <v>60</v>
      </c>
      <c r="G40" s="531" t="s">
        <v>61</v>
      </c>
      <c r="H40" s="531" t="s">
        <v>62</v>
      </c>
      <c r="I40" s="531" t="s">
        <v>63</v>
      </c>
      <c r="J40" s="531" t="s">
        <v>64</v>
      </c>
      <c r="K40" s="531" t="s">
        <v>65</v>
      </c>
      <c r="L40" s="531" t="s">
        <v>66</v>
      </c>
      <c r="M40" s="531" t="s">
        <v>67</v>
      </c>
      <c r="N40" s="531" t="s">
        <v>68</v>
      </c>
      <c r="O40" s="531" t="s">
        <v>69</v>
      </c>
      <c r="P40" s="531" t="s">
        <v>70</v>
      </c>
      <c r="Q40" s="531" t="s">
        <v>42</v>
      </c>
      <c r="R40" s="531" t="s">
        <v>71</v>
      </c>
      <c r="S40" s="531" t="s">
        <v>72</v>
      </c>
      <c r="T40" s="531" t="s">
        <v>73</v>
      </c>
    </row>
    <row r="41" spans="1:20" ht="273" customHeight="1">
      <c r="A41" s="532" t="s">
        <v>103</v>
      </c>
      <c r="B41" s="533" t="s">
        <v>111</v>
      </c>
      <c r="C41" s="564">
        <v>278327</v>
      </c>
      <c r="D41" s="565" t="s">
        <v>76</v>
      </c>
      <c r="E41" s="536" t="s">
        <v>105</v>
      </c>
      <c r="F41" s="551" t="s">
        <v>78</v>
      </c>
      <c r="G41" s="551">
        <v>2</v>
      </c>
      <c r="H41" s="537">
        <f>TRUNC(IF(SJ41="MÉDIA",Q41,R41),2)</f>
        <v>51.62</v>
      </c>
      <c r="I41" s="538">
        <f>TRUNC(G41*H41,2)</f>
        <v>103.24</v>
      </c>
      <c r="J41" s="543">
        <v>40</v>
      </c>
      <c r="K41" s="543">
        <v>51.62</v>
      </c>
      <c r="L41" s="539">
        <v>78</v>
      </c>
      <c r="M41" s="539"/>
      <c r="N41" s="539"/>
      <c r="O41" s="541">
        <f>_xlfn.STDEV.S(J41:N41)</f>
        <v>19.47189769899175</v>
      </c>
      <c r="P41" s="541">
        <f>O41/Q41</f>
        <v>0.34439154048446674</v>
      </c>
      <c r="Q41" s="540">
        <f>TRUNC(AVERAGE(J41:N41),2)</f>
        <v>56.54</v>
      </c>
      <c r="R41" s="540">
        <f>TRUNC(MEDIAN(J41:N41),2)</f>
        <v>51.62</v>
      </c>
      <c r="S41" s="540" t="str">
        <f>IF(P41&gt;25%,"mediana","média")</f>
        <v>mediana</v>
      </c>
      <c r="T41" s="542" t="s">
        <v>79</v>
      </c>
    </row>
    <row r="42" spans="1:20" ht="163.5" customHeight="1">
      <c r="A42" s="532"/>
      <c r="B42" s="533"/>
      <c r="C42" s="564">
        <v>263266</v>
      </c>
      <c r="D42" s="565" t="s">
        <v>94</v>
      </c>
      <c r="E42" s="536" t="s">
        <v>106</v>
      </c>
      <c r="F42" s="551" t="s">
        <v>107</v>
      </c>
      <c r="G42" s="551">
        <v>2</v>
      </c>
      <c r="H42" s="537">
        <f>TRUNC(IF(S42="MÉDIA",Q42,R42),2)</f>
        <v>43.93</v>
      </c>
      <c r="I42" s="538">
        <f>TRUNC(G42*H42,2)</f>
        <v>87.86</v>
      </c>
      <c r="J42" s="539">
        <v>30.5</v>
      </c>
      <c r="K42" s="543">
        <v>47.25</v>
      </c>
      <c r="L42" s="539">
        <v>48</v>
      </c>
      <c r="M42" s="540">
        <v>50</v>
      </c>
      <c r="N42" s="540"/>
      <c r="O42" s="541">
        <f>_xlfn.STDEV.S(J42:N42)</f>
        <v>9.0332141751058543</v>
      </c>
      <c r="P42" s="541">
        <f>O42/Q42</f>
        <v>0.20562745675178362</v>
      </c>
      <c r="Q42" s="540">
        <f>TRUNC(AVERAGE(J42:N42),2)</f>
        <v>43.93</v>
      </c>
      <c r="R42" s="540">
        <f>TRUNC(MEDIAN(J42:N42),2)</f>
        <v>47.62</v>
      </c>
      <c r="S42" s="540" t="str">
        <f>IF(P42&gt;25%,"mediana","média")</f>
        <v>média</v>
      </c>
      <c r="T42" s="542" t="s">
        <v>79</v>
      </c>
    </row>
    <row r="43" spans="1:20" ht="142.5" customHeight="1">
      <c r="A43" s="532"/>
      <c r="B43" s="533"/>
      <c r="C43" s="564">
        <v>273753</v>
      </c>
      <c r="D43" s="565" t="s">
        <v>82</v>
      </c>
      <c r="E43" s="536" t="s">
        <v>83</v>
      </c>
      <c r="F43" s="551" t="s">
        <v>84</v>
      </c>
      <c r="G43" s="551">
        <v>2</v>
      </c>
      <c r="H43" s="537">
        <f>TRUNC(IF(S43="MÉDIA",Q43,R43),2)</f>
        <v>9.57</v>
      </c>
      <c r="I43" s="538">
        <f>TRUNC(G43*H43,2)</f>
        <v>19.14</v>
      </c>
      <c r="J43" s="544">
        <v>7.86</v>
      </c>
      <c r="K43" s="539">
        <v>7.9</v>
      </c>
      <c r="L43" s="544">
        <v>9.9</v>
      </c>
      <c r="M43" s="540">
        <v>10.199999999999999</v>
      </c>
      <c r="N43" s="540">
        <v>12</v>
      </c>
      <c r="O43" s="541">
        <f>_xlfn.STDEV.S(J43:N43)</f>
        <v>1.7409537615916153</v>
      </c>
      <c r="P43" s="541">
        <f>O43/Q43</f>
        <v>0.18191784342650108</v>
      </c>
      <c r="Q43" s="540">
        <f>TRUNC(AVERAGE(J43:N43),2)</f>
        <v>9.57</v>
      </c>
      <c r="R43" s="540">
        <f>TRUNC(MEDIAN(J43:N43),2)</f>
        <v>9.9</v>
      </c>
      <c r="S43" s="540" t="str">
        <f>IF(P43&gt;25%,"mediana","média")</f>
        <v>média</v>
      </c>
      <c r="T43" s="542" t="s">
        <v>79</v>
      </c>
    </row>
    <row r="44" spans="1:20" ht="100.5" customHeight="1">
      <c r="A44" s="532"/>
      <c r="B44" s="533"/>
      <c r="C44" s="564">
        <v>230000</v>
      </c>
      <c r="D44" s="565" t="s">
        <v>85</v>
      </c>
      <c r="E44" s="566" t="s">
        <v>112</v>
      </c>
      <c r="F44" s="551" t="s">
        <v>87</v>
      </c>
      <c r="G44" s="551">
        <v>1</v>
      </c>
      <c r="H44" s="537">
        <f>TRUNC(IF(S44="MÉDIA",Q44,R44),2)</f>
        <v>42.28</v>
      </c>
      <c r="I44" s="538">
        <f>TRUNC(G44*H44,2)</f>
        <v>42.28</v>
      </c>
      <c r="J44" s="539">
        <v>32.96</v>
      </c>
      <c r="K44" s="539">
        <v>37.99</v>
      </c>
      <c r="L44" s="539">
        <v>43.2</v>
      </c>
      <c r="M44" s="540">
        <v>55</v>
      </c>
      <c r="N44" s="540"/>
      <c r="O44" s="541">
        <f>_xlfn.STDEV.S(J44:N44)</f>
        <v>9.4500630509360448</v>
      </c>
      <c r="P44" s="541">
        <f>O44/Q44</f>
        <v>0.22351142504579102</v>
      </c>
      <c r="Q44" s="540">
        <f>TRUNC(AVERAGE(J44:N44),2)</f>
        <v>42.28</v>
      </c>
      <c r="R44" s="540">
        <f>TRUNC(MEDIAN(J44:N44),2)</f>
        <v>40.590000000000003</v>
      </c>
      <c r="S44" s="540" t="str">
        <f>IF(P44&gt;25%,"mediana","média")</f>
        <v>média</v>
      </c>
      <c r="T44" s="542" t="s">
        <v>79</v>
      </c>
    </row>
    <row r="45" spans="1:20" ht="13.9" customHeight="1">
      <c r="A45" s="546" t="s">
        <v>88</v>
      </c>
      <c r="B45" s="546"/>
      <c r="C45" s="546"/>
      <c r="D45" s="546"/>
      <c r="E45" s="546"/>
      <c r="F45" s="546"/>
      <c r="G45" s="546"/>
      <c r="H45" s="554"/>
      <c r="I45" s="555">
        <f>TRUNC(SUM(I41:I44),2)</f>
        <v>252.52</v>
      </c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0"/>
    </row>
    <row r="46" spans="1:20" ht="13.9" customHeight="1">
      <c r="A46" s="546" t="s">
        <v>89</v>
      </c>
      <c r="B46" s="546"/>
      <c r="C46" s="546"/>
      <c r="D46" s="546"/>
      <c r="E46" s="546"/>
      <c r="F46" s="546"/>
      <c r="G46" s="546"/>
      <c r="H46" s="563"/>
      <c r="I46" s="562">
        <f>TRUNC(I45/6,2)</f>
        <v>42.08</v>
      </c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0"/>
    </row>
    <row r="47" spans="1:20">
      <c r="E47" s="512"/>
      <c r="J47" s="507"/>
      <c r="K47" s="507"/>
      <c r="L47" s="507"/>
      <c r="M47" s="507"/>
      <c r="N47" s="507"/>
      <c r="O47" s="507"/>
      <c r="P47" s="507"/>
      <c r="Q47" s="507"/>
      <c r="R47" s="507"/>
      <c r="S47" s="507"/>
    </row>
    <row r="48" spans="1:20" ht="24">
      <c r="A48" s="531" t="s">
        <v>55</v>
      </c>
      <c r="B48" s="531" t="s">
        <v>56</v>
      </c>
      <c r="C48" s="531" t="s">
        <v>57</v>
      </c>
      <c r="D48" s="531" t="s">
        <v>58</v>
      </c>
      <c r="E48" s="531" t="s">
        <v>59</v>
      </c>
      <c r="F48" s="531" t="s">
        <v>60</v>
      </c>
      <c r="G48" s="531" t="s">
        <v>61</v>
      </c>
      <c r="H48" s="531" t="s">
        <v>62</v>
      </c>
      <c r="I48" s="531" t="s">
        <v>63</v>
      </c>
      <c r="J48" s="531" t="s">
        <v>64</v>
      </c>
      <c r="K48" s="531" t="s">
        <v>65</v>
      </c>
      <c r="L48" s="531" t="s">
        <v>66</v>
      </c>
      <c r="M48" s="531" t="s">
        <v>67</v>
      </c>
      <c r="N48" s="531" t="s">
        <v>68</v>
      </c>
      <c r="O48" s="531" t="s">
        <v>69</v>
      </c>
      <c r="P48" s="531" t="s">
        <v>70</v>
      </c>
      <c r="Q48" s="531" t="s">
        <v>42</v>
      </c>
      <c r="R48" s="531" t="s">
        <v>71</v>
      </c>
      <c r="S48" s="531" t="s">
        <v>72</v>
      </c>
      <c r="T48" s="531" t="s">
        <v>73</v>
      </c>
    </row>
    <row r="49" spans="1:20" ht="165" customHeight="1">
      <c r="A49" s="567" t="s">
        <v>103</v>
      </c>
      <c r="B49" s="568" t="s">
        <v>113</v>
      </c>
      <c r="C49" s="551">
        <v>476855</v>
      </c>
      <c r="D49" s="565" t="s">
        <v>76</v>
      </c>
      <c r="E49" s="536" t="s">
        <v>114</v>
      </c>
      <c r="F49" s="551" t="s">
        <v>78</v>
      </c>
      <c r="G49" s="551">
        <v>2</v>
      </c>
      <c r="H49" s="537">
        <f>TRUNC(IF(S49="MÉDIA",Q49,R49),2)</f>
        <v>60.25</v>
      </c>
      <c r="I49" s="538">
        <f>TRUNC(G49*H49,2)</f>
        <v>120.5</v>
      </c>
      <c r="J49" s="539">
        <v>39.4</v>
      </c>
      <c r="K49" s="539">
        <v>47.5</v>
      </c>
      <c r="L49" s="539">
        <v>73</v>
      </c>
      <c r="M49" s="539">
        <v>80</v>
      </c>
      <c r="N49" s="539" t="s">
        <v>79</v>
      </c>
      <c r="O49" s="541">
        <f>_xlfn.STDEV.S(J49:N49)</f>
        <v>19.575558740429354</v>
      </c>
      <c r="P49" s="541">
        <f>O49/Q49</f>
        <v>0.3264225236022904</v>
      </c>
      <c r="Q49" s="540">
        <f>TRUNC(AVERAGE(J49:N49),2)</f>
        <v>59.97</v>
      </c>
      <c r="R49" s="540">
        <f>TRUNC(MEDIAN(J49:N49),2)</f>
        <v>60.25</v>
      </c>
      <c r="S49" s="540" t="str">
        <f>IF(P49&gt;25%,"mediana","média")</f>
        <v>mediana</v>
      </c>
      <c r="T49" s="542" t="s">
        <v>79</v>
      </c>
    </row>
    <row r="50" spans="1:20" ht="163.5" customHeight="1">
      <c r="A50" s="567"/>
      <c r="B50" s="568"/>
      <c r="C50" s="551">
        <v>263266</v>
      </c>
      <c r="D50" s="565" t="s">
        <v>94</v>
      </c>
      <c r="E50" s="569" t="s">
        <v>106</v>
      </c>
      <c r="F50" s="551" t="s">
        <v>107</v>
      </c>
      <c r="G50" s="551">
        <v>2</v>
      </c>
      <c r="H50" s="537">
        <f>TRUNC(IF(S50="MÉDIA",Q50,R50),2)</f>
        <v>43.93</v>
      </c>
      <c r="I50" s="538">
        <f>TRUNC(G50*H50,2)</f>
        <v>87.86</v>
      </c>
      <c r="J50" s="539">
        <v>30.5</v>
      </c>
      <c r="K50" s="543">
        <v>47.25</v>
      </c>
      <c r="L50" s="539">
        <v>48</v>
      </c>
      <c r="M50" s="539">
        <v>50</v>
      </c>
      <c r="N50" s="539"/>
      <c r="O50" s="541">
        <f>_xlfn.STDEV.S(J50:N50)</f>
        <v>9.0332141751058543</v>
      </c>
      <c r="P50" s="541">
        <f>O50/Q50</f>
        <v>0.20562745675178362</v>
      </c>
      <c r="Q50" s="540">
        <f>TRUNC(AVERAGE(J50:N50),2)</f>
        <v>43.93</v>
      </c>
      <c r="R50" s="540">
        <f>TRUNC(MEDIAN(J50:N50),2)</f>
        <v>47.62</v>
      </c>
      <c r="S50" s="540" t="str">
        <f>IF(P50&gt;25%,"mediana","média")</f>
        <v>média</v>
      </c>
      <c r="T50" s="542" t="s">
        <v>79</v>
      </c>
    </row>
    <row r="51" spans="1:20" ht="120" customHeight="1">
      <c r="A51" s="567"/>
      <c r="B51" s="568"/>
      <c r="C51" s="551">
        <v>246667</v>
      </c>
      <c r="D51" s="565" t="s">
        <v>82</v>
      </c>
      <c r="E51" s="536" t="s">
        <v>108</v>
      </c>
      <c r="F51" s="551" t="s">
        <v>84</v>
      </c>
      <c r="G51" s="551">
        <v>2</v>
      </c>
      <c r="H51" s="537">
        <f>TRUNC(IF(S51="MÉDIA",Q51,R51),2)</f>
        <v>5.65</v>
      </c>
      <c r="I51" s="538">
        <f>TRUNC(G51*H51,2)</f>
        <v>11.3</v>
      </c>
      <c r="J51" s="544">
        <v>4.5</v>
      </c>
      <c r="K51" s="539">
        <v>5</v>
      </c>
      <c r="L51" s="544">
        <v>5.99</v>
      </c>
      <c r="M51" s="540">
        <v>7.11</v>
      </c>
      <c r="N51" s="540"/>
      <c r="O51" s="541">
        <f>_xlfn.STDEV.S(J51:N51)</f>
        <v>1.1535741559749539</v>
      </c>
      <c r="P51" s="541">
        <f>O51/Q51</f>
        <v>0.20417241698671751</v>
      </c>
      <c r="Q51" s="540">
        <f>TRUNC(AVERAGE(J51:N51),2)</f>
        <v>5.65</v>
      </c>
      <c r="R51" s="540">
        <f>TRUNC(MEDIAN(J51:N51),2)</f>
        <v>5.49</v>
      </c>
      <c r="S51" s="540" t="str">
        <f>IF(P51&gt;25%,"mediana","média")</f>
        <v>média</v>
      </c>
      <c r="T51" s="542" t="s">
        <v>79</v>
      </c>
    </row>
    <row r="52" spans="1:20" ht="96" customHeight="1">
      <c r="A52" s="567"/>
      <c r="B52" s="568"/>
      <c r="C52" s="570">
        <v>235238</v>
      </c>
      <c r="D52" s="571" t="s">
        <v>85</v>
      </c>
      <c r="E52" s="536" t="s">
        <v>109</v>
      </c>
      <c r="F52" s="513" t="s">
        <v>456</v>
      </c>
      <c r="G52" s="551">
        <v>1</v>
      </c>
      <c r="H52" s="537">
        <f>TRUNC(IF(S52="MÉDIA",Q52,R52),2)</f>
        <v>93.23</v>
      </c>
      <c r="I52" s="572">
        <f>TRUNC(G52*H52,2)</f>
        <v>93.23</v>
      </c>
      <c r="J52" s="573">
        <v>80.5</v>
      </c>
      <c r="K52" s="574">
        <v>99.2</v>
      </c>
      <c r="L52" s="573">
        <v>100</v>
      </c>
      <c r="M52" s="573"/>
      <c r="N52" s="573"/>
      <c r="O52" s="575">
        <f>_xlfn.STDEV.S(J52:N52)</f>
        <v>11.034642419821919</v>
      </c>
      <c r="P52" s="575">
        <f>O52/Q52</f>
        <v>0.11835935235248224</v>
      </c>
      <c r="Q52" s="576">
        <f>TRUNC(AVERAGE(J52:N52),2)</f>
        <v>93.23</v>
      </c>
      <c r="R52" s="576">
        <f>TRUNC(MEDIAN(J52:N52),2)</f>
        <v>99.2</v>
      </c>
      <c r="S52" s="576" t="str">
        <f>IF(P52&gt;25%,"mediana","média")</f>
        <v>média</v>
      </c>
      <c r="T52" s="542" t="s">
        <v>79</v>
      </c>
    </row>
    <row r="53" spans="1:20" ht="13.9" customHeight="1">
      <c r="A53" s="546" t="s">
        <v>88</v>
      </c>
      <c r="B53" s="546"/>
      <c r="C53" s="546"/>
      <c r="D53" s="546"/>
      <c r="E53" s="546"/>
      <c r="F53" s="546"/>
      <c r="G53" s="546"/>
      <c r="H53" s="547"/>
      <c r="I53" s="548">
        <f>TRUNC(SUM(I49:I52),2)</f>
        <v>312.89</v>
      </c>
      <c r="J53" s="510"/>
      <c r="K53" s="510"/>
      <c r="L53" s="510"/>
      <c r="M53" s="510"/>
      <c r="N53" s="510"/>
      <c r="O53" s="511"/>
      <c r="P53" s="511"/>
      <c r="Q53" s="511"/>
      <c r="R53" s="511"/>
      <c r="S53" s="511"/>
      <c r="T53" s="510"/>
    </row>
    <row r="54" spans="1:20" ht="13.9" customHeight="1">
      <c r="A54" s="546" t="s">
        <v>89</v>
      </c>
      <c r="B54" s="546"/>
      <c r="C54" s="546"/>
      <c r="D54" s="546"/>
      <c r="E54" s="546"/>
      <c r="F54" s="546"/>
      <c r="G54" s="546"/>
      <c r="H54" s="577"/>
      <c r="I54" s="578">
        <f>TRUNC(I53/6,2)</f>
        <v>52.14</v>
      </c>
      <c r="J54" s="510"/>
      <c r="K54" s="510"/>
      <c r="L54" s="510"/>
      <c r="M54" s="510"/>
      <c r="N54" s="510"/>
      <c r="O54" s="511"/>
      <c r="P54" s="511"/>
      <c r="Q54" s="511"/>
      <c r="R54" s="511"/>
      <c r="S54" s="511"/>
      <c r="T54" s="510"/>
    </row>
    <row r="55" spans="1:20">
      <c r="O55" s="507"/>
      <c r="P55" s="507"/>
      <c r="Q55" s="507"/>
      <c r="R55" s="507"/>
      <c r="S55" s="507"/>
    </row>
    <row r="56" spans="1:20">
      <c r="A56" s="514"/>
      <c r="B56" s="514"/>
      <c r="C56" s="514"/>
      <c r="D56" s="514"/>
      <c r="E56" s="514"/>
      <c r="F56" s="514"/>
      <c r="G56" s="514"/>
      <c r="H56" s="514"/>
      <c r="I56" s="514"/>
      <c r="O56" s="507"/>
      <c r="P56" s="507"/>
      <c r="Q56" s="507"/>
      <c r="R56" s="507"/>
      <c r="S56" s="507"/>
    </row>
    <row r="57" spans="1:20" ht="24">
      <c r="A57" s="531" t="s">
        <v>55</v>
      </c>
      <c r="B57" s="531" t="s">
        <v>56</v>
      </c>
      <c r="C57" s="531" t="s">
        <v>57</v>
      </c>
      <c r="D57" s="531" t="s">
        <v>58</v>
      </c>
      <c r="E57" s="531" t="s">
        <v>59</v>
      </c>
      <c r="F57" s="531" t="s">
        <v>60</v>
      </c>
      <c r="G57" s="531" t="s">
        <v>61</v>
      </c>
      <c r="H57" s="531" t="s">
        <v>62</v>
      </c>
      <c r="I57" s="531" t="s">
        <v>63</v>
      </c>
      <c r="J57" s="531" t="s">
        <v>64</v>
      </c>
      <c r="K57" s="531" t="s">
        <v>65</v>
      </c>
      <c r="L57" s="531" t="s">
        <v>66</v>
      </c>
      <c r="M57" s="531" t="s">
        <v>67</v>
      </c>
      <c r="N57" s="531" t="s">
        <v>68</v>
      </c>
      <c r="O57" s="531" t="s">
        <v>69</v>
      </c>
      <c r="P57" s="531" t="s">
        <v>70</v>
      </c>
      <c r="Q57" s="531" t="s">
        <v>42</v>
      </c>
      <c r="R57" s="531" t="s">
        <v>71</v>
      </c>
      <c r="S57" s="531" t="s">
        <v>72</v>
      </c>
      <c r="T57" s="531" t="s">
        <v>73</v>
      </c>
    </row>
    <row r="58" spans="1:20" ht="141" customHeight="1">
      <c r="A58" s="532" t="s">
        <v>103</v>
      </c>
      <c r="B58" s="579" t="s">
        <v>115</v>
      </c>
      <c r="C58" s="551">
        <v>460718</v>
      </c>
      <c r="D58" s="565" t="s">
        <v>76</v>
      </c>
      <c r="E58" s="536" t="s">
        <v>77</v>
      </c>
      <c r="F58" s="551" t="s">
        <v>78</v>
      </c>
      <c r="G58" s="551">
        <v>2</v>
      </c>
      <c r="H58" s="537">
        <f>TRUNC(IF(S58="MÉDIA",Q58,R58),2)</f>
        <v>68.650000000000006</v>
      </c>
      <c r="I58" s="538">
        <f>TRUNC(G58*H58,2)</f>
        <v>137.30000000000001</v>
      </c>
      <c r="J58" s="539">
        <v>55.53</v>
      </c>
      <c r="K58" s="539">
        <v>70.94</v>
      </c>
      <c r="L58" s="539">
        <v>79.5</v>
      </c>
      <c r="M58" s="540"/>
      <c r="N58" s="539"/>
      <c r="O58" s="541">
        <f>_xlfn.STDEV.S(J58:N58)</f>
        <v>12.147033931513231</v>
      </c>
      <c r="P58" s="541">
        <f>O58/Q58</f>
        <v>0.17694149936654377</v>
      </c>
      <c r="Q58" s="540">
        <f>TRUNC(AVERAGE(J58:N58),2)</f>
        <v>68.650000000000006</v>
      </c>
      <c r="R58" s="540">
        <f>TRUNC(MEDIAN(J58:N58),2)</f>
        <v>70.94</v>
      </c>
      <c r="S58" s="540" t="str">
        <f>IF(P58&gt;25%,"mediana","média")</f>
        <v>média</v>
      </c>
      <c r="T58" s="542" t="s">
        <v>79</v>
      </c>
    </row>
    <row r="59" spans="1:20" ht="174.75" customHeight="1">
      <c r="A59" s="532"/>
      <c r="B59" s="579"/>
      <c r="C59" s="580">
        <v>460249</v>
      </c>
      <c r="D59" s="571" t="s">
        <v>80</v>
      </c>
      <c r="E59" s="581" t="s">
        <v>81</v>
      </c>
      <c r="F59" s="570" t="s">
        <v>107</v>
      </c>
      <c r="G59" s="570">
        <v>2</v>
      </c>
      <c r="H59" s="537">
        <f>TRUNC(IF(S59="MÉDIA",Q59,R59),2)</f>
        <v>64.63</v>
      </c>
      <c r="I59" s="572">
        <f>TRUNC(G59*H59,2)</f>
        <v>129.26</v>
      </c>
      <c r="J59" s="582">
        <v>61</v>
      </c>
      <c r="K59" s="574">
        <v>62.9</v>
      </c>
      <c r="L59" s="582">
        <v>70</v>
      </c>
      <c r="M59" s="573"/>
      <c r="N59" s="573"/>
      <c r="O59" s="575">
        <f>_xlfn.STDEV.S(J59:N59)</f>
        <v>4.7437678414245079</v>
      </c>
      <c r="P59" s="575">
        <f>O59/Q59</f>
        <v>7.3398852567298598E-2</v>
      </c>
      <c r="Q59" s="576">
        <f>TRUNC(AVERAGE(J59:N59),2)</f>
        <v>64.63</v>
      </c>
      <c r="R59" s="576">
        <f>TRUNC(MEDIAN(J59:N59),2)</f>
        <v>62.9</v>
      </c>
      <c r="S59" s="576" t="str">
        <f>IF(P59&gt;25%,"mediana","média")</f>
        <v>média</v>
      </c>
      <c r="T59" s="542" t="s">
        <v>79</v>
      </c>
    </row>
    <row r="60" spans="1:20" ht="141" customHeight="1">
      <c r="A60" s="532"/>
      <c r="B60" s="579"/>
      <c r="C60" s="551">
        <v>273753</v>
      </c>
      <c r="D60" s="565" t="s">
        <v>82</v>
      </c>
      <c r="E60" s="536" t="s">
        <v>83</v>
      </c>
      <c r="F60" s="551" t="s">
        <v>84</v>
      </c>
      <c r="G60" s="551">
        <v>2</v>
      </c>
      <c r="H60" s="537">
        <f>TRUNC(IF(S60="MÉDIA",Q60,R60),2)</f>
        <v>9.57</v>
      </c>
      <c r="I60" s="538">
        <f>TRUNC(G60*H60,2)</f>
        <v>19.14</v>
      </c>
      <c r="J60" s="540">
        <v>7.86</v>
      </c>
      <c r="K60" s="540">
        <v>7.9</v>
      </c>
      <c r="L60" s="540">
        <v>9.9</v>
      </c>
      <c r="M60" s="540">
        <v>10.199999999999999</v>
      </c>
      <c r="N60" s="539">
        <v>12</v>
      </c>
      <c r="O60" s="541">
        <f>_xlfn.STDEV.S(J60:N60)</f>
        <v>1.7409537615916153</v>
      </c>
      <c r="P60" s="541">
        <f>O60/Q60</f>
        <v>0.18191784342650108</v>
      </c>
      <c r="Q60" s="540">
        <f>TRUNC(AVERAGE(J60:N60),2)</f>
        <v>9.57</v>
      </c>
      <c r="R60" s="540">
        <f>TRUNC(MEDIAN(J60:N60),2)</f>
        <v>9.9</v>
      </c>
      <c r="S60" s="540" t="str">
        <f>IF(P60&gt;25%,"mediana","média")</f>
        <v>média</v>
      </c>
      <c r="T60" s="542" t="s">
        <v>79</v>
      </c>
    </row>
    <row r="61" spans="1:20" ht="97.5" customHeight="1">
      <c r="A61" s="532"/>
      <c r="B61" s="579"/>
      <c r="C61" s="583">
        <v>230000</v>
      </c>
      <c r="D61" s="584" t="s">
        <v>85</v>
      </c>
      <c r="E61" s="585" t="s">
        <v>112</v>
      </c>
      <c r="F61" s="515" t="s">
        <v>456</v>
      </c>
      <c r="G61" s="583">
        <v>1</v>
      </c>
      <c r="H61" s="537">
        <f>TRUNC(IF(S61="MÉDIA",Q61,R61),2)</f>
        <v>42.28</v>
      </c>
      <c r="I61" s="586">
        <f>TRUNC(G61*H61,2)</f>
        <v>42.28</v>
      </c>
      <c r="J61" s="587">
        <v>32.96</v>
      </c>
      <c r="K61" s="587">
        <v>37.99</v>
      </c>
      <c r="L61" s="588">
        <v>43.2</v>
      </c>
      <c r="M61" s="587">
        <v>55</v>
      </c>
      <c r="N61" s="587"/>
      <c r="O61" s="589">
        <f>_xlfn.STDEV.S(J61:N61)</f>
        <v>9.4500630509360448</v>
      </c>
      <c r="P61" s="589">
        <f>O61/Q61</f>
        <v>0.22351142504579102</v>
      </c>
      <c r="Q61" s="587">
        <f>TRUNC(AVERAGE(J61:N61),2)</f>
        <v>42.28</v>
      </c>
      <c r="R61" s="587">
        <f>TRUNC(MEDIAN(J61:N61),2)</f>
        <v>40.590000000000003</v>
      </c>
      <c r="S61" s="587" t="str">
        <f>IF(P61&gt;25%,"mediana","média")</f>
        <v>média</v>
      </c>
      <c r="T61" s="542" t="s">
        <v>79</v>
      </c>
    </row>
    <row r="62" spans="1:20" ht="13.9" customHeight="1">
      <c r="A62" s="546" t="s">
        <v>88</v>
      </c>
      <c r="B62" s="546"/>
      <c r="C62" s="546"/>
      <c r="D62" s="546"/>
      <c r="E62" s="546"/>
      <c r="F62" s="546"/>
      <c r="G62" s="546"/>
      <c r="H62" s="554"/>
      <c r="I62" s="555">
        <f>TRUNC(SUM(I58:I61),2)</f>
        <v>327.98</v>
      </c>
      <c r="J62" s="510"/>
      <c r="K62" s="510"/>
      <c r="L62" s="510"/>
      <c r="M62" s="510"/>
      <c r="N62" s="510"/>
      <c r="O62" s="510"/>
      <c r="P62" s="510"/>
      <c r="Q62" s="510"/>
      <c r="R62" s="510"/>
      <c r="S62" s="510"/>
    </row>
    <row r="63" spans="1:20" ht="13.9" customHeight="1">
      <c r="A63" s="546" t="s">
        <v>89</v>
      </c>
      <c r="B63" s="546"/>
      <c r="C63" s="546"/>
      <c r="D63" s="546"/>
      <c r="E63" s="546"/>
      <c r="F63" s="546"/>
      <c r="G63" s="546"/>
      <c r="H63" s="563"/>
      <c r="I63" s="562">
        <f>TRUNC(I62/6,2)</f>
        <v>54.66</v>
      </c>
      <c r="J63" s="510"/>
      <c r="K63" s="510"/>
      <c r="L63" s="510"/>
      <c r="M63" s="510"/>
      <c r="N63" s="510"/>
      <c r="O63" s="510"/>
      <c r="P63" s="510"/>
      <c r="Q63" s="510"/>
      <c r="R63" s="510"/>
      <c r="S63" s="510"/>
    </row>
    <row r="67" spans="1:9">
      <c r="B67" s="516"/>
      <c r="C67" s="516"/>
      <c r="D67" s="516"/>
      <c r="E67" s="516"/>
      <c r="F67" s="516"/>
      <c r="G67" s="516"/>
      <c r="H67" s="516"/>
      <c r="I67" s="516"/>
    </row>
    <row r="68" spans="1:9" ht="6.75" customHeight="1">
      <c r="A68" s="516"/>
      <c r="B68" s="516"/>
      <c r="C68" s="516"/>
      <c r="D68" s="516"/>
      <c r="E68" s="516"/>
      <c r="F68" s="516"/>
      <c r="G68" s="516"/>
      <c r="H68" s="516"/>
      <c r="I68" s="516"/>
    </row>
    <row r="69" spans="1:9" ht="13.9" customHeight="1">
      <c r="A69" s="494"/>
      <c r="B69" s="494"/>
      <c r="C69" s="494"/>
      <c r="D69" s="494"/>
      <c r="E69" s="494"/>
      <c r="F69" s="494"/>
      <c r="G69" s="494"/>
      <c r="H69" s="494"/>
      <c r="I69" s="494"/>
    </row>
    <row r="70" spans="1:9" ht="42.75" customHeight="1">
      <c r="A70" s="494"/>
      <c r="B70" s="494"/>
      <c r="C70" s="494"/>
      <c r="D70" s="494"/>
      <c r="E70" s="494"/>
      <c r="F70" s="494"/>
      <c r="G70" s="494"/>
      <c r="H70" s="494"/>
      <c r="I70" s="494"/>
    </row>
  </sheetData>
  <mergeCells count="33">
    <mergeCell ref="B58:B61"/>
    <mergeCell ref="A69:I70"/>
    <mergeCell ref="A54:G54"/>
    <mergeCell ref="A62:G62"/>
    <mergeCell ref="A63:G63"/>
    <mergeCell ref="A8:A11"/>
    <mergeCell ref="A16:A20"/>
    <mergeCell ref="A25:A28"/>
    <mergeCell ref="A33:A36"/>
    <mergeCell ref="A41:A44"/>
    <mergeCell ref="A49:A52"/>
    <mergeCell ref="A58:A61"/>
    <mergeCell ref="B8:B11"/>
    <mergeCell ref="B16:B20"/>
    <mergeCell ref="B25:B28"/>
    <mergeCell ref="B33:B36"/>
    <mergeCell ref="B41:B44"/>
    <mergeCell ref="B49:B52"/>
    <mergeCell ref="A37:G37"/>
    <mergeCell ref="A38:G38"/>
    <mergeCell ref="A45:G45"/>
    <mergeCell ref="A46:G46"/>
    <mergeCell ref="A53:G53"/>
    <mergeCell ref="A13:G13"/>
    <mergeCell ref="A21:G21"/>
    <mergeCell ref="A22:G22"/>
    <mergeCell ref="A29:G29"/>
    <mergeCell ref="A30:G30"/>
    <mergeCell ref="A1:I1"/>
    <mergeCell ref="A2:I2"/>
    <mergeCell ref="A3:I3"/>
    <mergeCell ref="A5:I5"/>
    <mergeCell ref="A12:G12"/>
  </mergeCells>
  <pageMargins left="0.51180555555555496" right="0.51180555555555496" top="0.78680555555555598" bottom="0.78680555555555598" header="0.51180555555555496" footer="0.51180555555555496"/>
  <pageSetup paperSize="9" scale="58" firstPageNumber="0" orientation="landscape" useFirstPageNumber="1" horizontalDpi="300" verticalDpi="300" r:id="rId1"/>
  <rowBreaks count="4" manualBreakCount="4">
    <brk id="14" max="19" man="1"/>
    <brk id="38" max="19" man="1"/>
    <brk id="47" max="19" man="1"/>
    <brk id="64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55"/>
  <sheetViews>
    <sheetView showGridLines="0" view="pageBreakPreview" zoomScale="80" zoomScaleNormal="70" zoomScaleSheetLayoutView="80" zoomScalePageLayoutView="110" workbookViewId="0">
      <selection sqref="A1:I3"/>
    </sheetView>
  </sheetViews>
  <sheetFormatPr defaultColWidth="9.140625" defaultRowHeight="12"/>
  <cols>
    <col min="1" max="1" width="5.28515625" style="500" customWidth="1"/>
    <col min="2" max="2" width="10.140625" style="500" customWidth="1"/>
    <col min="3" max="3" width="7.7109375" style="500" customWidth="1"/>
    <col min="4" max="4" width="24.7109375" style="500" customWidth="1"/>
    <col min="5" max="5" width="11.28515625" style="500" customWidth="1"/>
    <col min="6" max="6" width="9.28515625" style="500" customWidth="1"/>
    <col min="7" max="7" width="21.85546875" style="500" customWidth="1"/>
    <col min="8" max="8" width="10.140625" style="500" customWidth="1"/>
    <col min="9" max="9" width="10.42578125" style="500" customWidth="1"/>
    <col min="10" max="10" width="12" style="500" customWidth="1"/>
    <col min="11" max="11" width="11" style="500" customWidth="1"/>
    <col min="12" max="12" width="10.7109375" style="500" customWidth="1"/>
    <col min="13" max="13" width="14.5703125" style="500" customWidth="1"/>
    <col min="14" max="14" width="21.7109375" style="500" customWidth="1"/>
    <col min="15" max="16" width="10.7109375" style="500" customWidth="1"/>
    <col min="17" max="17" width="14.7109375" style="500" customWidth="1"/>
    <col min="18" max="18" width="13.5703125" style="500" customWidth="1"/>
    <col min="19" max="64" width="9.140625" style="500"/>
    <col min="65" max="1023" width="9.140625" style="520"/>
    <col min="1024" max="1024" width="11.5703125" style="520" customWidth="1"/>
    <col min="1025" max="16384" width="9.140625" style="520"/>
  </cols>
  <sheetData>
    <row r="1" spans="1:64" ht="14.45" customHeight="1">
      <c r="A1" s="517" t="s">
        <v>0</v>
      </c>
      <c r="B1" s="518"/>
      <c r="C1" s="518"/>
      <c r="D1" s="518"/>
      <c r="E1" s="518"/>
      <c r="F1" s="518"/>
      <c r="G1" s="518"/>
      <c r="H1" s="518"/>
      <c r="I1" s="519"/>
    </row>
    <row r="2" spans="1:64">
      <c r="A2" s="517" t="s">
        <v>1</v>
      </c>
      <c r="B2" s="518"/>
      <c r="C2" s="518"/>
      <c r="D2" s="518"/>
      <c r="E2" s="518"/>
      <c r="F2" s="518"/>
      <c r="G2" s="518"/>
      <c r="H2" s="518"/>
      <c r="I2" s="519"/>
    </row>
    <row r="3" spans="1:64" ht="15" customHeight="1">
      <c r="A3" s="517" t="s">
        <v>2</v>
      </c>
      <c r="B3" s="518"/>
      <c r="C3" s="518"/>
      <c r="D3" s="518"/>
      <c r="E3" s="518"/>
      <c r="F3" s="518"/>
      <c r="G3" s="518"/>
      <c r="H3" s="518"/>
      <c r="I3" s="519"/>
      <c r="N3" s="501"/>
      <c r="O3" s="500" t="s">
        <v>51</v>
      </c>
    </row>
    <row r="4" spans="1:64">
      <c r="I4" s="521" t="s">
        <v>50</v>
      </c>
      <c r="J4" s="522"/>
      <c r="K4" s="522"/>
      <c r="L4" s="523"/>
    </row>
    <row r="5" spans="1:64">
      <c r="A5" s="590" t="s">
        <v>116</v>
      </c>
      <c r="B5" s="590"/>
      <c r="C5" s="590"/>
      <c r="D5" s="590"/>
      <c r="E5" s="590"/>
      <c r="F5" s="590"/>
      <c r="G5" s="590"/>
      <c r="I5" s="524"/>
      <c r="J5" s="525" t="s">
        <v>52</v>
      </c>
      <c r="K5" s="525"/>
      <c r="L5" s="526"/>
    </row>
    <row r="6" spans="1:64">
      <c r="I6" s="528"/>
      <c r="J6" s="529" t="s">
        <v>54</v>
      </c>
      <c r="K6" s="529"/>
      <c r="L6" s="530"/>
    </row>
    <row r="7" spans="1:64">
      <c r="A7" s="591" t="s">
        <v>117</v>
      </c>
      <c r="B7" s="591"/>
      <c r="C7" s="591"/>
      <c r="D7" s="591"/>
      <c r="E7" s="591"/>
      <c r="F7" s="591"/>
      <c r="G7" s="591"/>
      <c r="H7" s="592"/>
      <c r="I7" s="592"/>
      <c r="J7" s="592"/>
      <c r="K7" s="592"/>
      <c r="L7" s="592"/>
      <c r="M7" s="507"/>
      <c r="N7" s="507"/>
      <c r="O7" s="507"/>
      <c r="P7" s="507"/>
      <c r="Q7" s="507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  <c r="AC7" s="592"/>
      <c r="AD7" s="592"/>
      <c r="AE7" s="592"/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592"/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592"/>
      <c r="BG7" s="592"/>
      <c r="BH7" s="592"/>
      <c r="BI7" s="592"/>
      <c r="BJ7" s="592"/>
      <c r="BK7" s="592"/>
      <c r="BL7" s="592"/>
    </row>
    <row r="8" spans="1:64" ht="24">
      <c r="A8" s="593" t="s">
        <v>118</v>
      </c>
      <c r="B8" s="593" t="s">
        <v>61</v>
      </c>
      <c r="C8" s="593" t="s">
        <v>60</v>
      </c>
      <c r="D8" s="593" t="s">
        <v>119</v>
      </c>
      <c r="E8" s="593" t="s">
        <v>120</v>
      </c>
      <c r="F8" s="593" t="s">
        <v>121</v>
      </c>
      <c r="G8" s="593" t="s">
        <v>122</v>
      </c>
      <c r="H8" s="593" t="s">
        <v>64</v>
      </c>
      <c r="I8" s="593" t="s">
        <v>65</v>
      </c>
      <c r="J8" s="593" t="s">
        <v>66</v>
      </c>
      <c r="K8" s="593" t="s">
        <v>67</v>
      </c>
      <c r="L8" s="593" t="s">
        <v>68</v>
      </c>
      <c r="M8" s="594" t="s">
        <v>69</v>
      </c>
      <c r="N8" s="594" t="s">
        <v>70</v>
      </c>
      <c r="O8" s="595" t="s">
        <v>42</v>
      </c>
      <c r="P8" s="595" t="s">
        <v>71</v>
      </c>
      <c r="Q8" s="595" t="s">
        <v>72</v>
      </c>
      <c r="R8" s="595" t="s">
        <v>73</v>
      </c>
      <c r="S8" s="592"/>
      <c r="T8" s="592"/>
      <c r="U8" s="592"/>
      <c r="V8" s="592"/>
      <c r="W8" s="592"/>
      <c r="X8" s="592"/>
      <c r="Y8" s="592"/>
      <c r="Z8" s="592"/>
      <c r="AA8" s="592"/>
      <c r="AB8" s="592"/>
      <c r="AC8" s="592"/>
      <c r="AD8" s="592"/>
      <c r="AE8" s="592"/>
      <c r="AF8" s="592"/>
      <c r="AG8" s="592"/>
      <c r="AH8" s="592"/>
      <c r="AI8" s="592"/>
      <c r="AJ8" s="592"/>
      <c r="AK8" s="592"/>
      <c r="AL8" s="592"/>
      <c r="AM8" s="592"/>
      <c r="AN8" s="592"/>
      <c r="AO8" s="592"/>
      <c r="AP8" s="592"/>
      <c r="AQ8" s="592"/>
      <c r="AR8" s="592"/>
      <c r="AS8" s="592"/>
      <c r="AT8" s="592"/>
      <c r="AU8" s="592"/>
      <c r="AV8" s="592"/>
      <c r="AW8" s="592"/>
      <c r="AX8" s="592"/>
      <c r="AY8" s="592"/>
      <c r="AZ8" s="592"/>
      <c r="BA8" s="592"/>
      <c r="BB8" s="592"/>
      <c r="BC8" s="592"/>
      <c r="BD8" s="592"/>
      <c r="BE8" s="592"/>
      <c r="BF8" s="592"/>
      <c r="BG8" s="592"/>
      <c r="BH8" s="592"/>
      <c r="BI8" s="592"/>
      <c r="BJ8" s="592"/>
      <c r="BK8" s="592"/>
      <c r="BL8" s="592"/>
    </row>
    <row r="9" spans="1:64" ht="80.25" customHeight="1">
      <c r="A9" s="596">
        <v>1</v>
      </c>
      <c r="B9" s="597">
        <v>0.5</v>
      </c>
      <c r="C9" s="598" t="s">
        <v>78</v>
      </c>
      <c r="D9" s="599" t="s">
        <v>458</v>
      </c>
      <c r="E9" s="600">
        <v>436485</v>
      </c>
      <c r="F9" s="601">
        <f>TRUNC(IF(Q9="MÉDIA",O9,P9),2)</f>
        <v>14.8</v>
      </c>
      <c r="G9" s="602">
        <f>TRUNC(B9*F9,2)</f>
        <v>7.4</v>
      </c>
      <c r="H9" s="539">
        <v>8.85</v>
      </c>
      <c r="I9" s="539">
        <v>12.7</v>
      </c>
      <c r="J9" s="539">
        <v>16.899999999999999</v>
      </c>
      <c r="K9" s="540">
        <v>18.5</v>
      </c>
      <c r="L9" s="540"/>
      <c r="M9" s="541">
        <f>_xlfn.STDEV.S(H9:L9)</f>
        <v>4.3453758947491199</v>
      </c>
      <c r="N9" s="541">
        <f>M9/O9</f>
        <v>0.30536724488749961</v>
      </c>
      <c r="O9" s="540">
        <f>TRUNC(AVERAGE(H9:L9),2)</f>
        <v>14.23</v>
      </c>
      <c r="P9" s="540">
        <f>TRUNC(MEDIAN(H9:L9),2)</f>
        <v>14.8</v>
      </c>
      <c r="Q9" s="540" t="str">
        <f>IF(N9&gt;25%,"mediana","média")</f>
        <v>mediana</v>
      </c>
      <c r="R9" s="542" t="s">
        <v>79</v>
      </c>
    </row>
    <row r="10" spans="1:64" ht="59.1" customHeight="1">
      <c r="A10" s="603">
        <v>2</v>
      </c>
      <c r="B10" s="597">
        <v>2</v>
      </c>
      <c r="C10" s="598" t="s">
        <v>78</v>
      </c>
      <c r="D10" s="599" t="s">
        <v>459</v>
      </c>
      <c r="E10" s="600">
        <v>288526</v>
      </c>
      <c r="F10" s="601">
        <f>TRUNC(IF(Q10="MÉDIA",O10,P10),2)</f>
        <v>7</v>
      </c>
      <c r="G10" s="602">
        <f>TRUNC(B10*F10,2)</f>
        <v>14</v>
      </c>
      <c r="H10" s="539">
        <v>4.8899999999999997</v>
      </c>
      <c r="I10" s="539">
        <v>7</v>
      </c>
      <c r="J10" s="543">
        <v>10</v>
      </c>
      <c r="K10" s="540"/>
      <c r="L10" s="540"/>
      <c r="M10" s="541">
        <f>_xlfn.STDEV.S(H10:L10)</f>
        <v>2.5678849922325848</v>
      </c>
      <c r="N10" s="541">
        <f>M10/O10</f>
        <v>0.3522475983858141</v>
      </c>
      <c r="O10" s="540">
        <f>TRUNC(AVERAGE(H10:L10),2)</f>
        <v>7.29</v>
      </c>
      <c r="P10" s="540">
        <f>TRUNC(MEDIAN(H10:L10),2)</f>
        <v>7</v>
      </c>
      <c r="Q10" s="540" t="str">
        <f>IF(N10&gt;25%,"mediana","média")</f>
        <v>mediana</v>
      </c>
      <c r="R10" s="542" t="s">
        <v>79</v>
      </c>
    </row>
    <row r="11" spans="1:64" ht="33.950000000000003" customHeight="1">
      <c r="A11" s="596">
        <v>3</v>
      </c>
      <c r="B11" s="597">
        <v>0.5</v>
      </c>
      <c r="C11" s="598" t="s">
        <v>78</v>
      </c>
      <c r="D11" s="599" t="s">
        <v>460</v>
      </c>
      <c r="E11" s="600">
        <v>453794</v>
      </c>
      <c r="F11" s="601">
        <f>TRUNC(IF(Q11="MÉDIA",O11,P11),2)</f>
        <v>6.93</v>
      </c>
      <c r="G11" s="602">
        <f>TRUNC(B11*F11,2)</f>
        <v>3.46</v>
      </c>
      <c r="H11" s="539">
        <v>5.39</v>
      </c>
      <c r="I11" s="539">
        <v>6.9390000000000001</v>
      </c>
      <c r="J11" s="543">
        <v>10.67</v>
      </c>
      <c r="K11" s="540"/>
      <c r="L11" s="540"/>
      <c r="M11" s="541">
        <f>_xlfn.STDEV.S(H11:L11)</f>
        <v>2.7141039650929608</v>
      </c>
      <c r="N11" s="541">
        <f>M11/O11</f>
        <v>0.35432166646122204</v>
      </c>
      <c r="O11" s="540">
        <f>TRUNC(AVERAGE(H11:L11),2)</f>
        <v>7.66</v>
      </c>
      <c r="P11" s="540">
        <f>TRUNC(MEDIAN(H11:L11),2)</f>
        <v>6.93</v>
      </c>
      <c r="Q11" s="540" t="str">
        <f>IF(N11&gt;25%,"mediana","média")</f>
        <v>mediana</v>
      </c>
      <c r="R11" s="542" t="s">
        <v>79</v>
      </c>
    </row>
    <row r="12" spans="1:64">
      <c r="A12" s="604" t="s">
        <v>88</v>
      </c>
      <c r="B12" s="604"/>
      <c r="C12" s="604"/>
      <c r="D12" s="604" t="s">
        <v>457</v>
      </c>
      <c r="E12" s="604"/>
      <c r="F12" s="604"/>
      <c r="G12" s="605">
        <f>TRUNC(SUM(G9:G11),2)</f>
        <v>24.86</v>
      </c>
      <c r="H12" s="606"/>
      <c r="I12" s="606"/>
      <c r="J12" s="606"/>
      <c r="K12" s="606"/>
      <c r="L12" s="606"/>
      <c r="M12" s="511"/>
      <c r="N12" s="511"/>
      <c r="O12" s="511"/>
      <c r="P12" s="511"/>
      <c r="Q12" s="511"/>
      <c r="R12" s="606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  <c r="AC12" s="592"/>
      <c r="AD12" s="592"/>
      <c r="AE12" s="592"/>
      <c r="AF12" s="592"/>
      <c r="AG12" s="592"/>
      <c r="AH12" s="592"/>
      <c r="AI12" s="592"/>
      <c r="AJ12" s="592"/>
      <c r="AK12" s="592"/>
      <c r="AL12" s="592"/>
      <c r="AM12" s="592"/>
      <c r="AN12" s="592"/>
      <c r="AO12" s="592"/>
      <c r="AP12" s="592"/>
      <c r="AQ12" s="592"/>
      <c r="AR12" s="592"/>
      <c r="AS12" s="592"/>
      <c r="AT12" s="592"/>
      <c r="AU12" s="592"/>
      <c r="AV12" s="592"/>
      <c r="AW12" s="592"/>
      <c r="AX12" s="592"/>
      <c r="AY12" s="592"/>
      <c r="AZ12" s="592"/>
      <c r="BA12" s="592"/>
      <c r="BB12" s="592"/>
      <c r="BC12" s="592"/>
      <c r="BD12" s="592"/>
      <c r="BE12" s="592"/>
      <c r="BF12" s="592"/>
      <c r="BG12" s="592"/>
      <c r="BH12" s="592"/>
      <c r="BI12" s="592"/>
      <c r="BJ12" s="592"/>
      <c r="BK12" s="592"/>
      <c r="BL12" s="592"/>
    </row>
    <row r="13" spans="1:64">
      <c r="A13" s="607" t="s">
        <v>123</v>
      </c>
      <c r="B13" s="607"/>
      <c r="C13" s="607"/>
      <c r="D13" s="607"/>
      <c r="E13" s="607"/>
      <c r="F13" s="607"/>
      <c r="G13" s="608">
        <f>TRUNC(G12/6,2)</f>
        <v>4.1399999999999997</v>
      </c>
      <c r="H13" s="609"/>
      <c r="I13" s="609"/>
      <c r="J13" s="609"/>
      <c r="K13" s="609"/>
      <c r="L13" s="609"/>
      <c r="M13" s="511"/>
      <c r="N13" s="511"/>
      <c r="O13" s="511"/>
      <c r="P13" s="511"/>
      <c r="Q13" s="511"/>
      <c r="R13" s="609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  <c r="AC13" s="592"/>
      <c r="AD13" s="592"/>
      <c r="AE13" s="592"/>
      <c r="AF13" s="592"/>
      <c r="AG13" s="592"/>
      <c r="AH13" s="592"/>
      <c r="AI13" s="592"/>
      <c r="AJ13" s="592"/>
      <c r="AK13" s="592"/>
      <c r="AL13" s="592"/>
      <c r="AM13" s="592"/>
      <c r="AN13" s="592"/>
      <c r="AO13" s="592"/>
      <c r="AP13" s="592"/>
      <c r="AQ13" s="592"/>
      <c r="AR13" s="592"/>
      <c r="AS13" s="592"/>
      <c r="AT13" s="592"/>
      <c r="AU13" s="592"/>
      <c r="AV13" s="592"/>
      <c r="AW13" s="592"/>
      <c r="AX13" s="592"/>
      <c r="AY13" s="592"/>
      <c r="AZ13" s="592"/>
      <c r="BA13" s="592"/>
      <c r="BB13" s="592"/>
      <c r="BC13" s="592"/>
      <c r="BD13" s="592"/>
      <c r="BE13" s="592"/>
      <c r="BF13" s="592"/>
      <c r="BG13" s="592"/>
      <c r="BH13" s="592"/>
      <c r="BI13" s="592"/>
      <c r="BJ13" s="592"/>
      <c r="BK13" s="592"/>
      <c r="BL13" s="592"/>
    </row>
    <row r="14" spans="1:64">
      <c r="A14" s="514"/>
      <c r="B14" s="514"/>
      <c r="C14" s="514"/>
      <c r="D14" s="514"/>
      <c r="E14" s="514"/>
      <c r="F14" s="514"/>
      <c r="G14" s="514"/>
      <c r="H14" s="592"/>
      <c r="I14" s="592"/>
      <c r="J14" s="592"/>
      <c r="K14" s="592"/>
      <c r="L14" s="592"/>
      <c r="M14" s="507"/>
      <c r="N14" s="507"/>
      <c r="O14" s="507"/>
      <c r="P14" s="507"/>
      <c r="Q14" s="507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  <c r="AC14" s="592"/>
      <c r="AD14" s="592"/>
      <c r="AE14" s="592"/>
      <c r="AF14" s="592"/>
      <c r="AG14" s="592"/>
      <c r="AH14" s="592"/>
      <c r="AI14" s="592"/>
      <c r="AJ14" s="592"/>
      <c r="AK14" s="592"/>
      <c r="AL14" s="592"/>
      <c r="AM14" s="592"/>
      <c r="AN14" s="592"/>
      <c r="AO14" s="592"/>
      <c r="AP14" s="592"/>
      <c r="AQ14" s="592"/>
      <c r="AR14" s="592"/>
      <c r="AS14" s="592"/>
      <c r="AT14" s="592"/>
      <c r="AU14" s="592"/>
      <c r="AV14" s="592"/>
      <c r="AW14" s="592"/>
      <c r="AX14" s="592"/>
      <c r="AY14" s="592"/>
      <c r="AZ14" s="592"/>
      <c r="BA14" s="592"/>
      <c r="BB14" s="592"/>
      <c r="BC14" s="592"/>
      <c r="BD14" s="592"/>
      <c r="BE14" s="592"/>
      <c r="BF14" s="592"/>
      <c r="BG14" s="592"/>
      <c r="BH14" s="592"/>
      <c r="BI14" s="592"/>
      <c r="BJ14" s="592"/>
      <c r="BK14" s="592"/>
      <c r="BL14" s="592"/>
    </row>
    <row r="15" spans="1:64">
      <c r="A15" s="591" t="s">
        <v>124</v>
      </c>
      <c r="B15" s="591"/>
      <c r="C15" s="591"/>
      <c r="D15" s="591"/>
      <c r="E15" s="591"/>
      <c r="F15" s="591"/>
      <c r="G15" s="591"/>
      <c r="H15" s="592"/>
      <c r="I15" s="592"/>
      <c r="J15" s="592"/>
      <c r="K15" s="592"/>
      <c r="L15" s="592"/>
      <c r="M15" s="507"/>
      <c r="N15" s="507"/>
      <c r="O15" s="507"/>
      <c r="P15" s="507"/>
      <c r="Q15" s="507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  <c r="AC15" s="592"/>
      <c r="AD15" s="592"/>
      <c r="AE15" s="592"/>
      <c r="AF15" s="592"/>
      <c r="AG15" s="592"/>
      <c r="AH15" s="592"/>
      <c r="AI15" s="592"/>
      <c r="AJ15" s="592"/>
      <c r="AK15" s="592"/>
      <c r="AL15" s="592"/>
      <c r="AM15" s="592"/>
      <c r="AN15" s="592"/>
      <c r="AO15" s="592"/>
      <c r="AP15" s="592"/>
      <c r="AQ15" s="592"/>
      <c r="AR15" s="592"/>
      <c r="AS15" s="592"/>
      <c r="AT15" s="592"/>
      <c r="AU15" s="592"/>
      <c r="AV15" s="592"/>
      <c r="AW15" s="592"/>
      <c r="AX15" s="592"/>
      <c r="AY15" s="592"/>
      <c r="AZ15" s="592"/>
      <c r="BA15" s="592"/>
      <c r="BB15" s="592"/>
      <c r="BC15" s="592"/>
      <c r="BD15" s="592"/>
      <c r="BE15" s="592"/>
      <c r="BF15" s="592"/>
      <c r="BG15" s="592"/>
      <c r="BH15" s="592"/>
      <c r="BI15" s="592"/>
      <c r="BJ15" s="592"/>
      <c r="BK15" s="592"/>
      <c r="BL15" s="592"/>
    </row>
    <row r="16" spans="1:64" ht="26.45" customHeight="1">
      <c r="A16" s="610" t="s">
        <v>118</v>
      </c>
      <c r="B16" s="610" t="s">
        <v>61</v>
      </c>
      <c r="C16" s="610" t="s">
        <v>60</v>
      </c>
      <c r="D16" s="610" t="s">
        <v>119</v>
      </c>
      <c r="E16" s="610" t="s">
        <v>120</v>
      </c>
      <c r="F16" s="610" t="s">
        <v>121</v>
      </c>
      <c r="G16" s="610" t="s">
        <v>122</v>
      </c>
      <c r="H16" s="610" t="s">
        <v>64</v>
      </c>
      <c r="I16" s="610" t="s">
        <v>65</v>
      </c>
      <c r="J16" s="610" t="s">
        <v>66</v>
      </c>
      <c r="K16" s="610" t="s">
        <v>67</v>
      </c>
      <c r="L16" s="610" t="s">
        <v>68</v>
      </c>
      <c r="M16" s="611" t="s">
        <v>69</v>
      </c>
      <c r="N16" s="611" t="s">
        <v>70</v>
      </c>
      <c r="O16" s="612" t="s">
        <v>42</v>
      </c>
      <c r="P16" s="612" t="s">
        <v>71</v>
      </c>
      <c r="Q16" s="612" t="s">
        <v>72</v>
      </c>
      <c r="R16" s="612" t="s">
        <v>73</v>
      </c>
      <c r="S16" s="592"/>
      <c r="T16" s="592"/>
      <c r="U16" s="592"/>
      <c r="V16" s="592"/>
      <c r="W16" s="592"/>
      <c r="X16" s="592"/>
      <c r="Y16" s="592"/>
      <c r="Z16" s="592"/>
      <c r="AA16" s="592"/>
      <c r="AB16" s="592"/>
      <c r="AC16" s="592"/>
      <c r="AD16" s="592"/>
      <c r="AE16" s="592"/>
      <c r="AF16" s="592"/>
      <c r="AG16" s="592"/>
      <c r="AH16" s="592"/>
      <c r="AI16" s="592"/>
      <c r="AJ16" s="592"/>
      <c r="AK16" s="592"/>
      <c r="AL16" s="592"/>
      <c r="AM16" s="592"/>
      <c r="AN16" s="592"/>
      <c r="AO16" s="592"/>
      <c r="AP16" s="592"/>
      <c r="AQ16" s="592"/>
      <c r="AR16" s="592"/>
      <c r="AS16" s="592"/>
      <c r="AT16" s="592"/>
      <c r="AU16" s="592"/>
      <c r="AV16" s="592"/>
      <c r="AW16" s="592"/>
      <c r="AX16" s="592"/>
      <c r="AY16" s="592"/>
      <c r="AZ16" s="592"/>
      <c r="BA16" s="592"/>
      <c r="BB16" s="592"/>
      <c r="BC16" s="592"/>
      <c r="BD16" s="592"/>
      <c r="BE16" s="592"/>
      <c r="BF16" s="592"/>
      <c r="BG16" s="592"/>
      <c r="BH16" s="592"/>
      <c r="BI16" s="592"/>
      <c r="BJ16" s="592"/>
      <c r="BK16" s="592"/>
      <c r="BL16" s="592"/>
    </row>
    <row r="17" spans="1:64" ht="63.75" customHeight="1">
      <c r="A17" s="603">
        <v>1</v>
      </c>
      <c r="B17" s="597">
        <v>4</v>
      </c>
      <c r="C17" s="598" t="s">
        <v>78</v>
      </c>
      <c r="D17" s="599" t="s">
        <v>461</v>
      </c>
      <c r="E17" s="600">
        <v>340404</v>
      </c>
      <c r="F17" s="601">
        <f t="shared" ref="F17:F29" si="0">TRUNC(IF(Q17="MÉDIA",O17,P17),2)</f>
        <v>2.58</v>
      </c>
      <c r="G17" s="602">
        <f t="shared" ref="G17:G29" si="1">TRUNC(B17*F17,2)</f>
        <v>10.32</v>
      </c>
      <c r="H17" s="539">
        <v>2.13</v>
      </c>
      <c r="I17" s="539">
        <v>2.61</v>
      </c>
      <c r="J17" s="539">
        <v>3</v>
      </c>
      <c r="K17" s="540"/>
      <c r="L17" s="540"/>
      <c r="M17" s="541">
        <f t="shared" ref="M17:M29" si="2">_xlfn.STDEV.S(H17:L17)</f>
        <v>0.43577517139001615</v>
      </c>
      <c r="N17" s="541">
        <f t="shared" ref="N17:N29" si="3">M17/O17</f>
        <v>0.16890510518992874</v>
      </c>
      <c r="O17" s="540">
        <f t="shared" ref="O17:O29" si="4">TRUNC(AVERAGE(H17:L17),2)</f>
        <v>2.58</v>
      </c>
      <c r="P17" s="540">
        <f t="shared" ref="P17:P29" si="5">TRUNC(MEDIAN(H17:L17),2)</f>
        <v>2.61</v>
      </c>
      <c r="Q17" s="540" t="str">
        <f t="shared" ref="Q17:Q29" si="6">IF(N17&gt;25%,"mediana","média")</f>
        <v>média</v>
      </c>
      <c r="R17" s="542" t="s">
        <v>79</v>
      </c>
      <c r="S17" s="592"/>
      <c r="T17" s="592"/>
      <c r="U17" s="592"/>
      <c r="V17" s="592"/>
      <c r="W17" s="592"/>
      <c r="X17" s="592"/>
      <c r="Y17" s="592"/>
      <c r="Z17" s="592"/>
      <c r="AA17" s="592"/>
      <c r="AB17" s="592"/>
      <c r="AC17" s="592"/>
      <c r="AD17" s="592"/>
      <c r="AE17" s="592"/>
      <c r="AF17" s="592"/>
      <c r="AG17" s="592"/>
      <c r="AH17" s="592"/>
      <c r="AI17" s="592"/>
      <c r="AJ17" s="592"/>
      <c r="AK17" s="592"/>
      <c r="AL17" s="592"/>
      <c r="AM17" s="592"/>
      <c r="AN17" s="592"/>
      <c r="AO17" s="592"/>
      <c r="AP17" s="592"/>
      <c r="AQ17" s="592"/>
      <c r="AR17" s="592"/>
      <c r="AS17" s="592"/>
      <c r="AT17" s="592"/>
      <c r="AU17" s="592"/>
      <c r="AV17" s="592"/>
      <c r="AW17" s="592"/>
      <c r="AX17" s="592"/>
      <c r="AY17" s="592"/>
      <c r="AZ17" s="592"/>
      <c r="BA17" s="592"/>
      <c r="BB17" s="592"/>
      <c r="BC17" s="592"/>
      <c r="BD17" s="592"/>
      <c r="BE17" s="592"/>
      <c r="BF17" s="592"/>
      <c r="BG17" s="592"/>
      <c r="BH17" s="592"/>
      <c r="BI17" s="592"/>
      <c r="BJ17" s="592"/>
      <c r="BK17" s="592"/>
      <c r="BL17" s="592"/>
    </row>
    <row r="18" spans="1:64" ht="114.75" customHeight="1">
      <c r="A18" s="603">
        <v>2</v>
      </c>
      <c r="B18" s="597">
        <v>4</v>
      </c>
      <c r="C18" s="598" t="s">
        <v>78</v>
      </c>
      <c r="D18" s="613" t="s">
        <v>462</v>
      </c>
      <c r="E18" s="600">
        <v>466611</v>
      </c>
      <c r="F18" s="601">
        <f t="shared" si="0"/>
        <v>3.39</v>
      </c>
      <c r="G18" s="602">
        <f t="shared" si="1"/>
        <v>13.56</v>
      </c>
      <c r="H18" s="539">
        <v>2.48</v>
      </c>
      <c r="I18" s="539">
        <v>3.39</v>
      </c>
      <c r="J18" s="539">
        <v>6.4</v>
      </c>
      <c r="K18" s="540"/>
      <c r="L18" s="540"/>
      <c r="M18" s="541">
        <f t="shared" si="2"/>
        <v>2.0516091245653989</v>
      </c>
      <c r="N18" s="541">
        <f t="shared" si="3"/>
        <v>0.50161592287662571</v>
      </c>
      <c r="O18" s="540">
        <f t="shared" si="4"/>
        <v>4.09</v>
      </c>
      <c r="P18" s="540">
        <f t="shared" si="5"/>
        <v>3.39</v>
      </c>
      <c r="Q18" s="540" t="str">
        <f t="shared" si="6"/>
        <v>mediana</v>
      </c>
      <c r="R18" s="542" t="s">
        <v>79</v>
      </c>
      <c r="S18" s="592"/>
      <c r="T18" s="592"/>
      <c r="U18" s="592"/>
      <c r="V18" s="592"/>
      <c r="W18" s="592"/>
      <c r="X18" s="592"/>
      <c r="Y18" s="592"/>
      <c r="Z18" s="592"/>
      <c r="AA18" s="592"/>
      <c r="AB18" s="592"/>
      <c r="AC18" s="592"/>
      <c r="AD18" s="592"/>
      <c r="AE18" s="592"/>
      <c r="AF18" s="592"/>
      <c r="AG18" s="592"/>
      <c r="AH18" s="592"/>
      <c r="AI18" s="592"/>
      <c r="AJ18" s="592"/>
      <c r="AK18" s="592"/>
      <c r="AL18" s="592"/>
      <c r="AM18" s="592"/>
      <c r="AN18" s="592"/>
      <c r="AO18" s="592"/>
      <c r="AP18" s="592"/>
      <c r="AQ18" s="592"/>
      <c r="AR18" s="592"/>
      <c r="AS18" s="592"/>
      <c r="AT18" s="592"/>
      <c r="AU18" s="592"/>
      <c r="AV18" s="592"/>
      <c r="AW18" s="592"/>
      <c r="AX18" s="592"/>
      <c r="AY18" s="592"/>
      <c r="AZ18" s="592"/>
      <c r="BA18" s="592"/>
      <c r="BB18" s="592"/>
      <c r="BC18" s="592"/>
      <c r="BD18" s="592"/>
      <c r="BE18" s="592"/>
      <c r="BF18" s="592"/>
      <c r="BG18" s="592"/>
      <c r="BH18" s="592"/>
      <c r="BI18" s="592"/>
      <c r="BJ18" s="592"/>
      <c r="BK18" s="592"/>
      <c r="BL18" s="592"/>
    </row>
    <row r="19" spans="1:64" ht="107.25" customHeight="1">
      <c r="A19" s="603">
        <v>3</v>
      </c>
      <c r="B19" s="597">
        <v>4</v>
      </c>
      <c r="C19" s="598" t="s">
        <v>78</v>
      </c>
      <c r="D19" s="599" t="s">
        <v>463</v>
      </c>
      <c r="E19" s="600">
        <v>332064</v>
      </c>
      <c r="F19" s="601">
        <f t="shared" si="0"/>
        <v>10.210000000000001</v>
      </c>
      <c r="G19" s="602">
        <f t="shared" si="1"/>
        <v>40.840000000000003</v>
      </c>
      <c r="H19" s="539">
        <v>7.99</v>
      </c>
      <c r="I19" s="539">
        <v>10.210000000000001</v>
      </c>
      <c r="J19" s="543">
        <v>15.5</v>
      </c>
      <c r="K19" s="540"/>
      <c r="L19" s="540"/>
      <c r="M19" s="541">
        <f t="shared" si="2"/>
        <v>3.8581645031456708</v>
      </c>
      <c r="N19" s="541">
        <f t="shared" si="3"/>
        <v>0.34355872690522449</v>
      </c>
      <c r="O19" s="540">
        <f t="shared" si="4"/>
        <v>11.23</v>
      </c>
      <c r="P19" s="540">
        <f t="shared" si="5"/>
        <v>10.210000000000001</v>
      </c>
      <c r="Q19" s="540" t="str">
        <f t="shared" si="6"/>
        <v>mediana</v>
      </c>
      <c r="R19" s="542" t="s">
        <v>79</v>
      </c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592"/>
      <c r="AE19" s="592"/>
      <c r="AF19" s="592"/>
      <c r="AG19" s="592"/>
      <c r="AH19" s="592"/>
      <c r="AI19" s="592"/>
      <c r="AJ19" s="592"/>
      <c r="AK19" s="592"/>
      <c r="AL19" s="592"/>
      <c r="AM19" s="592"/>
      <c r="AN19" s="592"/>
      <c r="AO19" s="592"/>
      <c r="AP19" s="592"/>
      <c r="AQ19" s="592"/>
      <c r="AR19" s="592"/>
      <c r="AS19" s="592"/>
      <c r="AT19" s="592"/>
      <c r="AU19" s="592"/>
      <c r="AV19" s="592"/>
      <c r="AW19" s="592"/>
      <c r="AX19" s="592"/>
      <c r="AY19" s="592"/>
      <c r="AZ19" s="592"/>
      <c r="BA19" s="592"/>
      <c r="BB19" s="592"/>
      <c r="BC19" s="592"/>
      <c r="BD19" s="592"/>
      <c r="BE19" s="592"/>
      <c r="BF19" s="592"/>
      <c r="BG19" s="592"/>
      <c r="BH19" s="592"/>
      <c r="BI19" s="592"/>
      <c r="BJ19" s="592"/>
      <c r="BK19" s="592"/>
      <c r="BL19" s="592"/>
    </row>
    <row r="20" spans="1:64" ht="143.25" customHeight="1">
      <c r="A20" s="603">
        <v>4</v>
      </c>
      <c r="B20" s="597">
        <v>4</v>
      </c>
      <c r="C20" s="598" t="s">
        <v>78</v>
      </c>
      <c r="D20" s="599" t="s">
        <v>464</v>
      </c>
      <c r="E20" s="600">
        <v>233174</v>
      </c>
      <c r="F20" s="601">
        <f t="shared" si="0"/>
        <v>16.41</v>
      </c>
      <c r="G20" s="602">
        <f t="shared" si="1"/>
        <v>65.64</v>
      </c>
      <c r="H20" s="539">
        <v>13.1</v>
      </c>
      <c r="I20" s="539">
        <v>15.15</v>
      </c>
      <c r="J20" s="543">
        <v>21</v>
      </c>
      <c r="K20" s="540"/>
      <c r="L20" s="540"/>
      <c r="M20" s="541">
        <f t="shared" si="2"/>
        <v>4.0994918384274515</v>
      </c>
      <c r="N20" s="541">
        <f t="shared" si="3"/>
        <v>0.24981668728991172</v>
      </c>
      <c r="O20" s="540">
        <f t="shared" si="4"/>
        <v>16.41</v>
      </c>
      <c r="P20" s="540">
        <f t="shared" si="5"/>
        <v>15.15</v>
      </c>
      <c r="Q20" s="540" t="str">
        <f t="shared" si="6"/>
        <v>média</v>
      </c>
      <c r="R20" s="542" t="s">
        <v>79</v>
      </c>
      <c r="S20" s="592"/>
      <c r="T20" s="592"/>
      <c r="U20" s="592"/>
      <c r="V20" s="592"/>
      <c r="W20" s="592"/>
      <c r="X20" s="592"/>
      <c r="Y20" s="592"/>
      <c r="Z20" s="592"/>
      <c r="AA20" s="592"/>
      <c r="AB20" s="592"/>
      <c r="AC20" s="592"/>
      <c r="AD20" s="592"/>
      <c r="AE20" s="592"/>
      <c r="AF20" s="592"/>
      <c r="AG20" s="592"/>
      <c r="AH20" s="592"/>
      <c r="AI20" s="592"/>
      <c r="AJ20" s="592"/>
      <c r="AK20" s="592"/>
      <c r="AL20" s="592"/>
      <c r="AM20" s="592"/>
      <c r="AN20" s="592"/>
      <c r="AO20" s="592"/>
      <c r="AP20" s="592"/>
      <c r="AQ20" s="592"/>
      <c r="AR20" s="592"/>
      <c r="AS20" s="592"/>
      <c r="AT20" s="592"/>
      <c r="AU20" s="592"/>
      <c r="AV20" s="592"/>
      <c r="AW20" s="592"/>
      <c r="AX20" s="592"/>
      <c r="AY20" s="592"/>
      <c r="AZ20" s="592"/>
      <c r="BA20" s="592"/>
      <c r="BB20" s="592"/>
      <c r="BC20" s="592"/>
      <c r="BD20" s="592"/>
      <c r="BE20" s="592"/>
      <c r="BF20" s="592"/>
      <c r="BG20" s="592"/>
      <c r="BH20" s="592"/>
      <c r="BI20" s="592"/>
      <c r="BJ20" s="592"/>
      <c r="BK20" s="592"/>
      <c r="BL20" s="592"/>
    </row>
    <row r="21" spans="1:64" ht="41.25" customHeight="1">
      <c r="A21" s="603">
        <v>6</v>
      </c>
      <c r="B21" s="597">
        <v>4</v>
      </c>
      <c r="C21" s="598" t="s">
        <v>78</v>
      </c>
      <c r="D21" s="599" t="s">
        <v>465</v>
      </c>
      <c r="E21" s="600">
        <v>288806</v>
      </c>
      <c r="F21" s="601">
        <f t="shared" si="0"/>
        <v>11.5</v>
      </c>
      <c r="G21" s="602">
        <f t="shared" si="1"/>
        <v>46</v>
      </c>
      <c r="H21" s="539">
        <v>7.25</v>
      </c>
      <c r="I21" s="539">
        <v>11.5</v>
      </c>
      <c r="J21" s="539">
        <v>12.13</v>
      </c>
      <c r="K21" s="540"/>
      <c r="L21" s="540"/>
      <c r="M21" s="541">
        <f t="shared" si="2"/>
        <v>2.654361191197105</v>
      </c>
      <c r="N21" s="541">
        <f t="shared" si="3"/>
        <v>0.25795541216687123</v>
      </c>
      <c r="O21" s="540">
        <f t="shared" si="4"/>
        <v>10.29</v>
      </c>
      <c r="P21" s="540">
        <f t="shared" si="5"/>
        <v>11.5</v>
      </c>
      <c r="Q21" s="540" t="str">
        <f t="shared" si="6"/>
        <v>mediana</v>
      </c>
      <c r="R21" s="542" t="s">
        <v>79</v>
      </c>
      <c r="S21" s="592"/>
      <c r="T21" s="592"/>
      <c r="U21" s="592"/>
      <c r="V21" s="592"/>
      <c r="W21" s="592"/>
      <c r="X21" s="592"/>
      <c r="Y21" s="592"/>
      <c r="Z21" s="592"/>
      <c r="AA21" s="592"/>
      <c r="AB21" s="592"/>
      <c r="AC21" s="592"/>
      <c r="AD21" s="592"/>
      <c r="AE21" s="592"/>
      <c r="AF21" s="592"/>
      <c r="AG21" s="592"/>
      <c r="AH21" s="592"/>
      <c r="AI21" s="592"/>
      <c r="AJ21" s="592"/>
      <c r="AK21" s="592"/>
      <c r="AL21" s="592"/>
      <c r="AM21" s="592"/>
      <c r="AN21" s="592"/>
      <c r="AO21" s="592"/>
      <c r="AP21" s="592"/>
      <c r="AQ21" s="592"/>
      <c r="AR21" s="592"/>
      <c r="AS21" s="592"/>
      <c r="AT21" s="592"/>
      <c r="AU21" s="592"/>
      <c r="AV21" s="592"/>
      <c r="AW21" s="592"/>
      <c r="AX21" s="592"/>
      <c r="AY21" s="592"/>
      <c r="AZ21" s="592"/>
      <c r="BA21" s="592"/>
      <c r="BB21" s="592"/>
      <c r="BC21" s="592"/>
      <c r="BD21" s="592"/>
      <c r="BE21" s="592"/>
      <c r="BF21" s="592"/>
      <c r="BG21" s="592"/>
      <c r="BH21" s="592"/>
      <c r="BI21" s="592"/>
      <c r="BJ21" s="592"/>
      <c r="BK21" s="592"/>
      <c r="BL21" s="592"/>
    </row>
    <row r="22" spans="1:64" ht="33" customHeight="1">
      <c r="A22" s="603">
        <v>7</v>
      </c>
      <c r="B22" s="597">
        <v>4</v>
      </c>
      <c r="C22" s="598" t="s">
        <v>78</v>
      </c>
      <c r="D22" s="599" t="s">
        <v>466</v>
      </c>
      <c r="E22" s="600">
        <v>372682</v>
      </c>
      <c r="F22" s="601">
        <f t="shared" si="0"/>
        <v>11.6</v>
      </c>
      <c r="G22" s="602">
        <f t="shared" si="1"/>
        <v>46.4</v>
      </c>
      <c r="H22" s="539">
        <v>5.6</v>
      </c>
      <c r="I22" s="539">
        <v>11</v>
      </c>
      <c r="J22" s="543">
        <v>11.6</v>
      </c>
      <c r="K22" s="539">
        <v>12.9</v>
      </c>
      <c r="L22" s="539">
        <v>15.35</v>
      </c>
      <c r="M22" s="541">
        <f t="shared" si="2"/>
        <v>3.5927705186944459</v>
      </c>
      <c r="N22" s="541">
        <f t="shared" si="3"/>
        <v>0.31822590953892349</v>
      </c>
      <c r="O22" s="540">
        <f t="shared" si="4"/>
        <v>11.29</v>
      </c>
      <c r="P22" s="540">
        <f t="shared" si="5"/>
        <v>11.6</v>
      </c>
      <c r="Q22" s="540" t="str">
        <f t="shared" si="6"/>
        <v>mediana</v>
      </c>
      <c r="R22" s="542" t="s">
        <v>79</v>
      </c>
      <c r="S22" s="592"/>
      <c r="T22" s="592"/>
      <c r="U22" s="592"/>
      <c r="V22" s="592"/>
      <c r="W22" s="592"/>
      <c r="X22" s="592"/>
      <c r="Y22" s="592"/>
      <c r="Z22" s="592"/>
      <c r="AA22" s="592"/>
      <c r="AB22" s="592"/>
      <c r="AC22" s="592"/>
      <c r="AD22" s="592"/>
      <c r="AE22" s="592"/>
      <c r="AF22" s="592"/>
      <c r="AG22" s="592"/>
      <c r="AH22" s="592"/>
      <c r="AI22" s="592"/>
      <c r="AJ22" s="592"/>
      <c r="AK22" s="592"/>
      <c r="AL22" s="592"/>
      <c r="AM22" s="592"/>
      <c r="AN22" s="592"/>
      <c r="AO22" s="592"/>
      <c r="AP22" s="592"/>
      <c r="AQ22" s="592"/>
      <c r="AR22" s="592"/>
      <c r="AS22" s="592"/>
      <c r="AT22" s="592"/>
      <c r="AU22" s="592"/>
      <c r="AV22" s="592"/>
      <c r="AW22" s="592"/>
      <c r="AX22" s="592"/>
      <c r="AY22" s="592"/>
      <c r="AZ22" s="592"/>
      <c r="BA22" s="592"/>
      <c r="BB22" s="592"/>
      <c r="BC22" s="592"/>
      <c r="BD22" s="592"/>
      <c r="BE22" s="592"/>
      <c r="BF22" s="592"/>
      <c r="BG22" s="592"/>
      <c r="BH22" s="592"/>
      <c r="BI22" s="592"/>
      <c r="BJ22" s="592"/>
      <c r="BK22" s="592"/>
      <c r="BL22" s="592"/>
    </row>
    <row r="23" spans="1:64" ht="30.75" customHeight="1">
      <c r="A23" s="603">
        <v>8</v>
      </c>
      <c r="B23" s="597">
        <v>45</v>
      </c>
      <c r="C23" s="598" t="s">
        <v>78</v>
      </c>
      <c r="D23" s="599" t="s">
        <v>467</v>
      </c>
      <c r="E23" s="600">
        <v>333204</v>
      </c>
      <c r="F23" s="601">
        <f t="shared" si="0"/>
        <v>0.67</v>
      </c>
      <c r="G23" s="602">
        <f t="shared" si="1"/>
        <v>30.15</v>
      </c>
      <c r="H23" s="539">
        <v>0.57999999999999996</v>
      </c>
      <c r="I23" s="539">
        <v>0.625</v>
      </c>
      <c r="J23" s="539">
        <v>0.67</v>
      </c>
      <c r="K23" s="539">
        <v>1.24</v>
      </c>
      <c r="L23" s="539">
        <v>1.1100000000000001</v>
      </c>
      <c r="M23" s="541">
        <f t="shared" si="2"/>
        <v>0.30639027399707047</v>
      </c>
      <c r="N23" s="541">
        <f t="shared" si="3"/>
        <v>0.36475032618698866</v>
      </c>
      <c r="O23" s="540">
        <f t="shared" si="4"/>
        <v>0.84</v>
      </c>
      <c r="P23" s="540">
        <f t="shared" si="5"/>
        <v>0.67</v>
      </c>
      <c r="Q23" s="540" t="str">
        <f t="shared" si="6"/>
        <v>mediana</v>
      </c>
      <c r="R23" s="542" t="s">
        <v>79</v>
      </c>
      <c r="S23" s="592"/>
      <c r="T23" s="592"/>
      <c r="U23" s="592"/>
      <c r="V23" s="592"/>
      <c r="W23" s="592"/>
      <c r="X23" s="592"/>
      <c r="Y23" s="592"/>
      <c r="Z23" s="592"/>
      <c r="AA23" s="592"/>
      <c r="AB23" s="592"/>
      <c r="AC23" s="592"/>
      <c r="AD23" s="592"/>
      <c r="AE23" s="592"/>
      <c r="AF23" s="592"/>
      <c r="AG23" s="592"/>
      <c r="AH23" s="592"/>
      <c r="AI23" s="592"/>
      <c r="AJ23" s="592"/>
      <c r="AK23" s="592"/>
      <c r="AL23" s="592"/>
      <c r="AM23" s="592"/>
      <c r="AN23" s="592"/>
      <c r="AO23" s="592"/>
      <c r="AP23" s="592"/>
      <c r="AQ23" s="592"/>
      <c r="AR23" s="592"/>
      <c r="AS23" s="592"/>
      <c r="AT23" s="592"/>
      <c r="AU23" s="592"/>
      <c r="AV23" s="592"/>
      <c r="AW23" s="592"/>
      <c r="AX23" s="592"/>
      <c r="AY23" s="592"/>
      <c r="AZ23" s="592"/>
      <c r="BA23" s="592"/>
      <c r="BB23" s="592"/>
      <c r="BC23" s="592"/>
      <c r="BD23" s="592"/>
      <c r="BE23" s="592"/>
      <c r="BF23" s="592"/>
      <c r="BG23" s="592"/>
      <c r="BH23" s="592"/>
      <c r="BI23" s="592"/>
      <c r="BJ23" s="592"/>
      <c r="BK23" s="592"/>
      <c r="BL23" s="592"/>
    </row>
    <row r="24" spans="1:64" ht="21.75" customHeight="1">
      <c r="A24" s="603">
        <v>9</v>
      </c>
      <c r="B24" s="597">
        <v>45</v>
      </c>
      <c r="C24" s="598" t="s">
        <v>78</v>
      </c>
      <c r="D24" s="599" t="s">
        <v>468</v>
      </c>
      <c r="E24" s="600">
        <v>293863</v>
      </c>
      <c r="F24" s="601">
        <f t="shared" si="0"/>
        <v>0.71</v>
      </c>
      <c r="G24" s="602">
        <f t="shared" si="1"/>
        <v>31.95</v>
      </c>
      <c r="H24" s="539">
        <v>0.6</v>
      </c>
      <c r="I24" s="539">
        <v>0.71</v>
      </c>
      <c r="J24" s="539">
        <v>1.5</v>
      </c>
      <c r="K24" s="520"/>
      <c r="L24" s="539"/>
      <c r="M24" s="541">
        <f t="shared" si="2"/>
        <v>0.49095145720665012</v>
      </c>
      <c r="N24" s="541">
        <f t="shared" si="3"/>
        <v>0.52790479269532264</v>
      </c>
      <c r="O24" s="540">
        <f t="shared" si="4"/>
        <v>0.93</v>
      </c>
      <c r="P24" s="540">
        <f t="shared" si="5"/>
        <v>0.71</v>
      </c>
      <c r="Q24" s="540" t="str">
        <f t="shared" si="6"/>
        <v>mediana</v>
      </c>
      <c r="R24" s="542" t="s">
        <v>79</v>
      </c>
      <c r="S24" s="592"/>
      <c r="T24" s="592"/>
      <c r="U24" s="592"/>
      <c r="V24" s="592"/>
      <c r="W24" s="592"/>
      <c r="X24" s="592"/>
      <c r="Y24" s="592"/>
      <c r="Z24" s="592"/>
      <c r="AA24" s="592"/>
      <c r="AB24" s="592"/>
      <c r="AC24" s="592"/>
      <c r="AD24" s="592"/>
      <c r="AE24" s="592"/>
      <c r="AF24" s="592"/>
      <c r="AG24" s="592"/>
      <c r="AH24" s="592"/>
      <c r="AI24" s="592"/>
      <c r="AJ24" s="592"/>
      <c r="AK24" s="592"/>
      <c r="AL24" s="592"/>
      <c r="AM24" s="592"/>
      <c r="AN24" s="592"/>
      <c r="AO24" s="592"/>
      <c r="AP24" s="592"/>
      <c r="AQ24" s="592"/>
      <c r="AR24" s="592"/>
      <c r="AS24" s="592"/>
      <c r="AT24" s="592"/>
      <c r="AU24" s="592"/>
      <c r="AV24" s="592"/>
      <c r="AW24" s="592"/>
      <c r="AX24" s="592"/>
      <c r="AY24" s="592"/>
      <c r="AZ24" s="592"/>
      <c r="BA24" s="592"/>
      <c r="BB24" s="592"/>
      <c r="BC24" s="592"/>
      <c r="BD24" s="592"/>
      <c r="BE24" s="592"/>
      <c r="BF24" s="592"/>
      <c r="BG24" s="592"/>
      <c r="BH24" s="592"/>
      <c r="BI24" s="592"/>
      <c r="BJ24" s="592"/>
      <c r="BK24" s="592"/>
      <c r="BL24" s="592"/>
    </row>
    <row r="25" spans="1:64" ht="25.5" customHeight="1">
      <c r="A25" s="603">
        <v>10</v>
      </c>
      <c r="B25" s="597">
        <v>45</v>
      </c>
      <c r="C25" s="598" t="s">
        <v>78</v>
      </c>
      <c r="D25" s="599" t="s">
        <v>469</v>
      </c>
      <c r="E25" s="600">
        <v>360699</v>
      </c>
      <c r="F25" s="601">
        <f t="shared" si="0"/>
        <v>0.59</v>
      </c>
      <c r="G25" s="602">
        <f t="shared" si="1"/>
        <v>26.55</v>
      </c>
      <c r="H25" s="539">
        <v>0.45</v>
      </c>
      <c r="I25" s="539">
        <v>0.56999999999999995</v>
      </c>
      <c r="J25" s="539">
        <v>0.59</v>
      </c>
      <c r="K25" s="539">
        <v>0.62</v>
      </c>
      <c r="L25" s="539">
        <v>0.74</v>
      </c>
      <c r="M25" s="541">
        <f t="shared" si="2"/>
        <v>0.10406728592598212</v>
      </c>
      <c r="N25" s="541">
        <f t="shared" si="3"/>
        <v>0.17638523038302056</v>
      </c>
      <c r="O25" s="540">
        <f t="shared" si="4"/>
        <v>0.59</v>
      </c>
      <c r="P25" s="540">
        <f t="shared" si="5"/>
        <v>0.59</v>
      </c>
      <c r="Q25" s="540" t="str">
        <f t="shared" si="6"/>
        <v>média</v>
      </c>
      <c r="R25" s="542" t="s">
        <v>79</v>
      </c>
      <c r="S25" s="592"/>
      <c r="T25" s="592"/>
      <c r="U25" s="592"/>
      <c r="V25" s="592"/>
      <c r="W25" s="592"/>
      <c r="X25" s="592"/>
      <c r="Y25" s="592"/>
      <c r="Z25" s="592"/>
      <c r="AA25" s="592"/>
      <c r="AB25" s="592"/>
      <c r="AC25" s="592"/>
      <c r="AD25" s="592"/>
      <c r="AE25" s="592"/>
      <c r="AF25" s="592"/>
      <c r="AG25" s="592"/>
      <c r="AH25" s="592"/>
      <c r="AI25" s="592"/>
      <c r="AJ25" s="592"/>
      <c r="AK25" s="592"/>
      <c r="AL25" s="592"/>
      <c r="AM25" s="592"/>
      <c r="AN25" s="592"/>
      <c r="AO25" s="592"/>
      <c r="AP25" s="592"/>
      <c r="AQ25" s="592"/>
      <c r="AR25" s="592"/>
      <c r="AS25" s="592"/>
      <c r="AT25" s="592"/>
      <c r="AU25" s="592"/>
      <c r="AV25" s="592"/>
      <c r="AW25" s="592"/>
      <c r="AX25" s="592"/>
      <c r="AY25" s="592"/>
      <c r="AZ25" s="592"/>
      <c r="BA25" s="592"/>
      <c r="BB25" s="592"/>
      <c r="BC25" s="592"/>
      <c r="BD25" s="592"/>
      <c r="BE25" s="592"/>
      <c r="BF25" s="592"/>
      <c r="BG25" s="592"/>
      <c r="BH25" s="592"/>
      <c r="BI25" s="592"/>
      <c r="BJ25" s="592"/>
      <c r="BK25" s="592"/>
      <c r="BL25" s="592"/>
    </row>
    <row r="26" spans="1:64" ht="34.5" customHeight="1">
      <c r="A26" s="603">
        <v>11</v>
      </c>
      <c r="B26" s="597">
        <v>60</v>
      </c>
      <c r="C26" s="598" t="s">
        <v>78</v>
      </c>
      <c r="D26" s="535" t="s">
        <v>470</v>
      </c>
      <c r="E26" s="600">
        <v>441689</v>
      </c>
      <c r="F26" s="601">
        <f t="shared" si="0"/>
        <v>1.81</v>
      </c>
      <c r="G26" s="602">
        <f t="shared" si="1"/>
        <v>108.6</v>
      </c>
      <c r="H26" s="539">
        <v>0.4</v>
      </c>
      <c r="I26" s="539">
        <v>1.81</v>
      </c>
      <c r="J26" s="539">
        <v>1.89</v>
      </c>
      <c r="K26" s="520"/>
      <c r="L26" s="539"/>
      <c r="M26" s="541">
        <f t="shared" si="2"/>
        <v>0.8381129597693463</v>
      </c>
      <c r="N26" s="541">
        <f t="shared" si="3"/>
        <v>0.61625952924216632</v>
      </c>
      <c r="O26" s="540">
        <f t="shared" si="4"/>
        <v>1.36</v>
      </c>
      <c r="P26" s="540">
        <f t="shared" si="5"/>
        <v>1.81</v>
      </c>
      <c r="Q26" s="540" t="str">
        <f t="shared" si="6"/>
        <v>mediana</v>
      </c>
      <c r="R26" s="542" t="s">
        <v>79</v>
      </c>
      <c r="S26" s="592"/>
      <c r="T26" s="592"/>
      <c r="U26" s="592"/>
      <c r="V26" s="592"/>
      <c r="W26" s="592"/>
      <c r="X26" s="592"/>
      <c r="Y26" s="592"/>
      <c r="Z26" s="592"/>
      <c r="AA26" s="592"/>
      <c r="AB26" s="592"/>
      <c r="AC26" s="592"/>
      <c r="AD26" s="592"/>
      <c r="AE26" s="592"/>
      <c r="AF26" s="592"/>
      <c r="AG26" s="592"/>
      <c r="AH26" s="592"/>
      <c r="AI26" s="592"/>
      <c r="AJ26" s="592"/>
      <c r="AK26" s="592"/>
      <c r="AL26" s="592"/>
      <c r="AM26" s="592"/>
      <c r="AN26" s="592"/>
      <c r="AO26" s="592"/>
      <c r="AP26" s="592"/>
      <c r="AQ26" s="592"/>
      <c r="AR26" s="592"/>
      <c r="AS26" s="592"/>
      <c r="AT26" s="592"/>
      <c r="AU26" s="592"/>
      <c r="AV26" s="592"/>
      <c r="AW26" s="592"/>
      <c r="AX26" s="592"/>
      <c r="AY26" s="592"/>
      <c r="AZ26" s="592"/>
      <c r="BA26" s="592"/>
      <c r="BB26" s="592"/>
      <c r="BC26" s="592"/>
      <c r="BD26" s="592"/>
      <c r="BE26" s="592"/>
      <c r="BF26" s="592"/>
      <c r="BG26" s="592"/>
      <c r="BH26" s="592"/>
      <c r="BI26" s="592"/>
      <c r="BJ26" s="592"/>
      <c r="BK26" s="592"/>
      <c r="BL26" s="592"/>
    </row>
    <row r="27" spans="1:64" ht="35.25" customHeight="1">
      <c r="A27" s="603">
        <v>12</v>
      </c>
      <c r="B27" s="597">
        <v>60</v>
      </c>
      <c r="C27" s="598" t="s">
        <v>78</v>
      </c>
      <c r="D27" s="535" t="s">
        <v>471</v>
      </c>
      <c r="E27" s="600">
        <v>441691</v>
      </c>
      <c r="F27" s="601">
        <f t="shared" si="0"/>
        <v>1</v>
      </c>
      <c r="G27" s="602">
        <f t="shared" si="1"/>
        <v>60</v>
      </c>
      <c r="H27" s="539">
        <v>1</v>
      </c>
      <c r="I27" s="539">
        <v>1</v>
      </c>
      <c r="J27" s="539">
        <v>2.2799999999999998</v>
      </c>
      <c r="K27" s="520"/>
      <c r="L27" s="539"/>
      <c r="M27" s="541">
        <f t="shared" si="2"/>
        <v>0.73900834456272146</v>
      </c>
      <c r="N27" s="541">
        <f t="shared" si="3"/>
        <v>0.52042841166388842</v>
      </c>
      <c r="O27" s="540">
        <f t="shared" si="4"/>
        <v>1.42</v>
      </c>
      <c r="P27" s="540">
        <f t="shared" si="5"/>
        <v>1</v>
      </c>
      <c r="Q27" s="540" t="str">
        <f t="shared" si="6"/>
        <v>mediana</v>
      </c>
      <c r="R27" s="542" t="s">
        <v>79</v>
      </c>
      <c r="S27" s="592"/>
      <c r="T27" s="592"/>
      <c r="U27" s="592"/>
      <c r="V27" s="592"/>
      <c r="W27" s="592"/>
      <c r="X27" s="592"/>
      <c r="Y27" s="592"/>
      <c r="Z27" s="592"/>
      <c r="AA27" s="592"/>
      <c r="AB27" s="592"/>
      <c r="AC27" s="592"/>
      <c r="AD27" s="592"/>
      <c r="AE27" s="592"/>
      <c r="AF27" s="592"/>
      <c r="AG27" s="592"/>
      <c r="AH27" s="592"/>
      <c r="AI27" s="592"/>
      <c r="AJ27" s="592"/>
      <c r="AK27" s="592"/>
      <c r="AL27" s="592"/>
      <c r="AM27" s="592"/>
      <c r="AN27" s="592"/>
      <c r="AO27" s="592"/>
      <c r="AP27" s="592"/>
      <c r="AQ27" s="592"/>
      <c r="AR27" s="592"/>
      <c r="AS27" s="592"/>
      <c r="AT27" s="592"/>
      <c r="AU27" s="592"/>
      <c r="AV27" s="592"/>
      <c r="AW27" s="592"/>
      <c r="AX27" s="592"/>
      <c r="AY27" s="592"/>
      <c r="AZ27" s="592"/>
      <c r="BA27" s="592"/>
      <c r="BB27" s="592"/>
      <c r="BC27" s="592"/>
      <c r="BD27" s="592"/>
      <c r="BE27" s="592"/>
      <c r="BF27" s="592"/>
      <c r="BG27" s="592"/>
      <c r="BH27" s="592"/>
      <c r="BI27" s="592"/>
      <c r="BJ27" s="592"/>
      <c r="BK27" s="592"/>
      <c r="BL27" s="592"/>
    </row>
    <row r="28" spans="1:64" ht="60.75" customHeight="1">
      <c r="A28" s="603">
        <v>13</v>
      </c>
      <c r="B28" s="597">
        <v>1</v>
      </c>
      <c r="C28" s="598" t="s">
        <v>125</v>
      </c>
      <c r="D28" s="599" t="s">
        <v>472</v>
      </c>
      <c r="E28" s="600">
        <v>422429</v>
      </c>
      <c r="F28" s="601">
        <f t="shared" si="0"/>
        <v>217.43</v>
      </c>
      <c r="G28" s="602">
        <f t="shared" si="1"/>
        <v>217.43</v>
      </c>
      <c r="H28" s="539">
        <v>193.76</v>
      </c>
      <c r="I28" s="539">
        <v>203.72</v>
      </c>
      <c r="J28" s="543">
        <v>254.83</v>
      </c>
      <c r="K28" s="539"/>
      <c r="L28" s="539"/>
      <c r="M28" s="541">
        <f t="shared" si="2"/>
        <v>32.764255421622494</v>
      </c>
      <c r="N28" s="541">
        <f t="shared" si="3"/>
        <v>0.15068875234154666</v>
      </c>
      <c r="O28" s="540">
        <f t="shared" si="4"/>
        <v>217.43</v>
      </c>
      <c r="P28" s="540">
        <f t="shared" si="5"/>
        <v>203.72</v>
      </c>
      <c r="Q28" s="540" t="str">
        <f t="shared" si="6"/>
        <v>média</v>
      </c>
      <c r="R28" s="542" t="s">
        <v>79</v>
      </c>
      <c r="S28" s="592"/>
      <c r="T28" s="592"/>
      <c r="U28" s="592"/>
      <c r="V28" s="592"/>
      <c r="W28" s="592"/>
      <c r="X28" s="592"/>
      <c r="Y28" s="592"/>
      <c r="Z28" s="592"/>
      <c r="AA28" s="592"/>
      <c r="AB28" s="592"/>
      <c r="AC28" s="592"/>
      <c r="AD28" s="592"/>
      <c r="AE28" s="592"/>
      <c r="AF28" s="592"/>
      <c r="AG28" s="592"/>
      <c r="AH28" s="592"/>
      <c r="AI28" s="592"/>
      <c r="AJ28" s="592"/>
      <c r="AK28" s="592"/>
      <c r="AL28" s="592"/>
      <c r="AM28" s="592"/>
      <c r="AN28" s="592"/>
      <c r="AO28" s="592"/>
      <c r="AP28" s="592"/>
      <c r="AQ28" s="592"/>
      <c r="AR28" s="592"/>
      <c r="AS28" s="592"/>
      <c r="AT28" s="592"/>
      <c r="AU28" s="592"/>
      <c r="AV28" s="592"/>
      <c r="AW28" s="592"/>
      <c r="AX28" s="592"/>
      <c r="AY28" s="592"/>
      <c r="AZ28" s="592"/>
      <c r="BA28" s="592"/>
      <c r="BB28" s="592"/>
      <c r="BC28" s="592"/>
      <c r="BD28" s="592"/>
      <c r="BE28" s="592"/>
      <c r="BF28" s="592"/>
      <c r="BG28" s="592"/>
      <c r="BH28" s="592"/>
      <c r="BI28" s="592"/>
      <c r="BJ28" s="592"/>
      <c r="BK28" s="592"/>
      <c r="BL28" s="592"/>
    </row>
    <row r="29" spans="1:64" ht="24.75" customHeight="1">
      <c r="A29" s="603">
        <v>14</v>
      </c>
      <c r="B29" s="597">
        <v>12</v>
      </c>
      <c r="C29" s="598" t="s">
        <v>126</v>
      </c>
      <c r="D29" s="565" t="s">
        <v>473</v>
      </c>
      <c r="E29" s="600">
        <v>259735</v>
      </c>
      <c r="F29" s="601">
        <f t="shared" si="0"/>
        <v>11.78</v>
      </c>
      <c r="G29" s="602">
        <f t="shared" si="1"/>
        <v>141.36000000000001</v>
      </c>
      <c r="H29" s="539">
        <v>10.18</v>
      </c>
      <c r="I29" s="539">
        <v>10.3</v>
      </c>
      <c r="J29" s="539">
        <v>10.96</v>
      </c>
      <c r="K29" s="543">
        <v>12.98</v>
      </c>
      <c r="L29" s="543">
        <v>14.5</v>
      </c>
      <c r="M29" s="541">
        <f t="shared" si="2"/>
        <v>1.8881949051938396</v>
      </c>
      <c r="N29" s="541">
        <f t="shared" si="3"/>
        <v>0.16028819229149743</v>
      </c>
      <c r="O29" s="540">
        <f t="shared" si="4"/>
        <v>11.78</v>
      </c>
      <c r="P29" s="540">
        <f t="shared" si="5"/>
        <v>10.96</v>
      </c>
      <c r="Q29" s="540" t="str">
        <f t="shared" si="6"/>
        <v>média</v>
      </c>
      <c r="R29" s="542" t="s">
        <v>79</v>
      </c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592"/>
      <c r="AJ29" s="592"/>
      <c r="AK29" s="592"/>
      <c r="AL29" s="592"/>
      <c r="AM29" s="592"/>
      <c r="AN29" s="592"/>
      <c r="AO29" s="592"/>
      <c r="AP29" s="592"/>
      <c r="AQ29" s="592"/>
      <c r="AR29" s="592"/>
      <c r="AS29" s="592"/>
      <c r="AT29" s="592"/>
      <c r="AU29" s="592"/>
      <c r="AV29" s="592"/>
      <c r="AW29" s="592"/>
      <c r="AX29" s="592"/>
      <c r="AY29" s="592"/>
      <c r="AZ29" s="592"/>
      <c r="BA29" s="592"/>
      <c r="BB29" s="592"/>
      <c r="BC29" s="592"/>
      <c r="BD29" s="592"/>
      <c r="BE29" s="592"/>
      <c r="BF29" s="592"/>
      <c r="BG29" s="592"/>
      <c r="BH29" s="592"/>
      <c r="BI29" s="592"/>
      <c r="BJ29" s="592"/>
      <c r="BK29" s="592"/>
      <c r="BL29" s="592"/>
    </row>
    <row r="30" spans="1:64">
      <c r="A30" s="614" t="s">
        <v>88</v>
      </c>
      <c r="B30" s="614"/>
      <c r="C30" s="614"/>
      <c r="D30" s="614"/>
      <c r="E30" s="614"/>
      <c r="F30" s="614"/>
      <c r="G30" s="615">
        <f>TRUNC(SUM(G17:G29),2)</f>
        <v>838.8</v>
      </c>
      <c r="H30" s="609"/>
      <c r="I30" s="609"/>
      <c r="J30" s="609"/>
      <c r="K30" s="609"/>
      <c r="L30" s="609"/>
      <c r="M30" s="511"/>
      <c r="N30" s="511"/>
      <c r="O30" s="511"/>
      <c r="P30" s="511"/>
      <c r="Q30" s="511"/>
      <c r="R30" s="609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  <c r="AC30" s="592"/>
      <c r="AD30" s="592"/>
      <c r="AE30" s="592"/>
      <c r="AF30" s="592"/>
      <c r="AG30" s="592"/>
      <c r="AH30" s="592"/>
      <c r="AI30" s="592"/>
      <c r="AJ30" s="592"/>
      <c r="AK30" s="592"/>
      <c r="AL30" s="592"/>
      <c r="AM30" s="592"/>
      <c r="AN30" s="592"/>
      <c r="AO30" s="592"/>
      <c r="AP30" s="592"/>
      <c r="AQ30" s="592"/>
      <c r="AR30" s="592"/>
      <c r="AS30" s="592"/>
      <c r="AT30" s="592"/>
      <c r="AU30" s="592"/>
      <c r="AV30" s="592"/>
      <c r="AW30" s="592"/>
      <c r="AX30" s="592"/>
      <c r="AY30" s="592"/>
      <c r="AZ30" s="592"/>
      <c r="BA30" s="592"/>
      <c r="BB30" s="592"/>
      <c r="BC30" s="592"/>
      <c r="BD30" s="592"/>
      <c r="BE30" s="592"/>
      <c r="BF30" s="592"/>
      <c r="BG30" s="592"/>
      <c r="BH30" s="592"/>
      <c r="BI30" s="592"/>
      <c r="BJ30" s="592"/>
      <c r="BK30" s="592"/>
      <c r="BL30" s="592"/>
    </row>
    <row r="31" spans="1:64">
      <c r="A31" s="607" t="s">
        <v>123</v>
      </c>
      <c r="B31" s="607"/>
      <c r="C31" s="607"/>
      <c r="D31" s="607"/>
      <c r="E31" s="607"/>
      <c r="F31" s="607"/>
      <c r="G31" s="608">
        <f>TRUNC(G30/6,2)</f>
        <v>139.80000000000001</v>
      </c>
      <c r="H31" s="609"/>
      <c r="I31" s="520"/>
      <c r="J31" s="520"/>
      <c r="K31" s="609"/>
      <c r="L31" s="609"/>
      <c r="M31" s="511"/>
      <c r="N31" s="511"/>
      <c r="O31" s="511"/>
      <c r="P31" s="511"/>
      <c r="Q31" s="511"/>
      <c r="R31" s="609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  <c r="AC31" s="592"/>
      <c r="AD31" s="592"/>
      <c r="AE31" s="592"/>
      <c r="AF31" s="592"/>
      <c r="AG31" s="592"/>
      <c r="AH31" s="592"/>
      <c r="AI31" s="592"/>
      <c r="AJ31" s="592"/>
      <c r="AK31" s="592"/>
      <c r="AL31" s="592"/>
      <c r="AM31" s="592"/>
      <c r="AN31" s="592"/>
      <c r="AO31" s="592"/>
      <c r="AP31" s="592"/>
      <c r="AQ31" s="592"/>
      <c r="AR31" s="592"/>
      <c r="AS31" s="592"/>
      <c r="AT31" s="592"/>
      <c r="AU31" s="592"/>
      <c r="AV31" s="592"/>
      <c r="AW31" s="592"/>
      <c r="AX31" s="592"/>
      <c r="AY31" s="592"/>
      <c r="AZ31" s="592"/>
      <c r="BA31" s="592"/>
      <c r="BB31" s="592"/>
      <c r="BC31" s="592"/>
      <c r="BD31" s="592"/>
      <c r="BE31" s="592"/>
      <c r="BF31" s="592"/>
      <c r="BG31" s="592"/>
      <c r="BH31" s="592"/>
      <c r="BI31" s="592"/>
      <c r="BJ31" s="592"/>
      <c r="BK31" s="592"/>
      <c r="BL31" s="592"/>
    </row>
    <row r="32" spans="1:64">
      <c r="A32" s="514"/>
      <c r="B32" s="514"/>
      <c r="C32" s="514"/>
      <c r="D32" s="514"/>
      <c r="E32" s="514"/>
      <c r="F32" s="514"/>
      <c r="G32" s="514"/>
      <c r="H32" s="592"/>
      <c r="I32" s="592"/>
      <c r="J32" s="592"/>
      <c r="K32" s="592"/>
      <c r="L32" s="592"/>
      <c r="M32" s="507"/>
      <c r="N32" s="507"/>
      <c r="O32" s="507"/>
      <c r="P32" s="507"/>
      <c r="Q32" s="507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  <c r="AC32" s="592"/>
      <c r="AD32" s="592"/>
      <c r="AE32" s="592"/>
      <c r="AF32" s="592"/>
      <c r="AG32" s="592"/>
      <c r="AH32" s="592"/>
      <c r="AI32" s="592"/>
      <c r="AJ32" s="592"/>
      <c r="AK32" s="592"/>
      <c r="AL32" s="592"/>
      <c r="AM32" s="592"/>
      <c r="AN32" s="592"/>
      <c r="AO32" s="592"/>
      <c r="AP32" s="592"/>
      <c r="AQ32" s="592"/>
      <c r="AR32" s="592"/>
      <c r="AS32" s="592"/>
      <c r="AT32" s="592"/>
      <c r="AU32" s="592"/>
      <c r="AV32" s="592"/>
      <c r="AW32" s="592"/>
      <c r="AX32" s="592"/>
      <c r="AY32" s="592"/>
      <c r="AZ32" s="592"/>
      <c r="BA32" s="592"/>
      <c r="BB32" s="592"/>
      <c r="BC32" s="592"/>
      <c r="BD32" s="592"/>
      <c r="BE32" s="592"/>
      <c r="BF32" s="592"/>
      <c r="BG32" s="592"/>
      <c r="BH32" s="592"/>
      <c r="BI32" s="592"/>
      <c r="BJ32" s="592"/>
      <c r="BK32" s="592"/>
      <c r="BL32" s="592"/>
    </row>
    <row r="33" spans="1:64">
      <c r="A33" s="591" t="s">
        <v>127</v>
      </c>
      <c r="B33" s="591"/>
      <c r="C33" s="591"/>
      <c r="D33" s="591"/>
      <c r="E33" s="591"/>
      <c r="F33" s="591"/>
      <c r="G33" s="591"/>
      <c r="H33" s="592"/>
      <c r="I33" s="592"/>
      <c r="J33" s="592"/>
      <c r="K33" s="592"/>
      <c r="L33" s="592"/>
      <c r="M33" s="507"/>
      <c r="N33" s="507"/>
      <c r="O33" s="507"/>
      <c r="P33" s="507"/>
      <c r="Q33" s="507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  <c r="AC33" s="592"/>
      <c r="AD33" s="592"/>
      <c r="AE33" s="592"/>
      <c r="AF33" s="592"/>
      <c r="AG33" s="592"/>
      <c r="AH33" s="592"/>
      <c r="AI33" s="592"/>
      <c r="AJ33" s="592"/>
      <c r="AK33" s="592"/>
      <c r="AL33" s="592"/>
      <c r="AM33" s="592"/>
      <c r="AN33" s="592"/>
      <c r="AO33" s="592"/>
      <c r="AP33" s="592"/>
      <c r="AQ33" s="592"/>
      <c r="AR33" s="592"/>
      <c r="AS33" s="592"/>
      <c r="AT33" s="592"/>
      <c r="AU33" s="592"/>
      <c r="AV33" s="592"/>
      <c r="AW33" s="592"/>
      <c r="AX33" s="592"/>
      <c r="AY33" s="592"/>
      <c r="AZ33" s="592"/>
      <c r="BA33" s="592"/>
      <c r="BB33" s="592"/>
      <c r="BC33" s="592"/>
      <c r="BD33" s="592"/>
      <c r="BE33" s="592"/>
      <c r="BF33" s="592"/>
      <c r="BG33" s="592"/>
      <c r="BH33" s="592"/>
      <c r="BI33" s="592"/>
      <c r="BJ33" s="592"/>
      <c r="BK33" s="592"/>
      <c r="BL33" s="592"/>
    </row>
    <row r="34" spans="1:64" ht="24">
      <c r="A34" s="610" t="s">
        <v>118</v>
      </c>
      <c r="B34" s="610" t="s">
        <v>61</v>
      </c>
      <c r="C34" s="610" t="s">
        <v>60</v>
      </c>
      <c r="D34" s="610" t="s">
        <v>119</v>
      </c>
      <c r="E34" s="610" t="s">
        <v>120</v>
      </c>
      <c r="F34" s="610" t="s">
        <v>121</v>
      </c>
      <c r="G34" s="610" t="s">
        <v>122</v>
      </c>
      <c r="H34" s="610" t="s">
        <v>64</v>
      </c>
      <c r="I34" s="610" t="s">
        <v>65</v>
      </c>
      <c r="J34" s="610" t="s">
        <v>66</v>
      </c>
      <c r="K34" s="610" t="s">
        <v>67</v>
      </c>
      <c r="L34" s="610" t="s">
        <v>68</v>
      </c>
      <c r="M34" s="611" t="s">
        <v>69</v>
      </c>
      <c r="N34" s="611" t="s">
        <v>70</v>
      </c>
      <c r="O34" s="612" t="s">
        <v>42</v>
      </c>
      <c r="P34" s="612" t="s">
        <v>71</v>
      </c>
      <c r="Q34" s="612" t="s">
        <v>72</v>
      </c>
      <c r="R34" s="612" t="s">
        <v>73</v>
      </c>
    </row>
    <row r="35" spans="1:64" ht="66.75" customHeight="1">
      <c r="A35" s="596">
        <v>1</v>
      </c>
      <c r="B35" s="616">
        <v>1</v>
      </c>
      <c r="C35" s="534" t="s">
        <v>128</v>
      </c>
      <c r="D35" s="599" t="s">
        <v>474</v>
      </c>
      <c r="E35" s="600">
        <v>443268</v>
      </c>
      <c r="F35" s="601">
        <f>TRUNC(IF(Q35="MÉDIA",O35,P35),2)</f>
        <v>17.190000000000001</v>
      </c>
      <c r="G35" s="602">
        <f>TRUNC(B35*F35,2)</f>
        <v>17.190000000000001</v>
      </c>
      <c r="H35" s="539">
        <v>13.99</v>
      </c>
      <c r="I35" s="539">
        <v>16.600000000000001</v>
      </c>
      <c r="J35" s="539">
        <v>21</v>
      </c>
      <c r="K35" s="617"/>
      <c r="L35" s="540"/>
      <c r="M35" s="541">
        <f>_xlfn.STDEV.S(H35:L35)</f>
        <v>3.5428848885242195</v>
      </c>
      <c r="N35" s="541">
        <f>M35/O35</f>
        <v>0.20610150602235133</v>
      </c>
      <c r="O35" s="540">
        <f>TRUNC(AVERAGE(H35:L35),2)</f>
        <v>17.190000000000001</v>
      </c>
      <c r="P35" s="540">
        <f>TRUNC(MEDIAN(H35:L35),2)</f>
        <v>16.600000000000001</v>
      </c>
      <c r="Q35" s="540" t="str">
        <f>IF(N35&gt;25%,"mediana","média")</f>
        <v>média</v>
      </c>
      <c r="R35" s="542" t="s">
        <v>79</v>
      </c>
      <c r="S35" s="592"/>
      <c r="T35" s="592"/>
      <c r="U35" s="592"/>
      <c r="V35" s="592"/>
      <c r="W35" s="592"/>
      <c r="X35" s="592"/>
      <c r="Y35" s="592"/>
      <c r="Z35" s="592"/>
      <c r="AA35" s="592"/>
      <c r="AB35" s="592"/>
      <c r="AC35" s="592"/>
      <c r="AD35" s="592"/>
      <c r="AE35" s="592"/>
      <c r="AF35" s="592"/>
      <c r="AG35" s="592"/>
      <c r="AH35" s="592"/>
      <c r="AI35" s="592"/>
      <c r="AJ35" s="592"/>
      <c r="AK35" s="592"/>
      <c r="AL35" s="592"/>
      <c r="AM35" s="592"/>
      <c r="AN35" s="592"/>
      <c r="AO35" s="592"/>
      <c r="AP35" s="592"/>
      <c r="AQ35" s="592"/>
      <c r="AR35" s="592"/>
      <c r="AS35" s="592"/>
      <c r="AT35" s="592"/>
      <c r="AU35" s="592"/>
      <c r="AV35" s="592"/>
      <c r="AW35" s="592"/>
      <c r="AX35" s="592"/>
      <c r="AY35" s="592"/>
      <c r="AZ35" s="592"/>
      <c r="BA35" s="592"/>
      <c r="BB35" s="592"/>
      <c r="BC35" s="592"/>
      <c r="BD35" s="592"/>
      <c r="BE35" s="592"/>
      <c r="BF35" s="592"/>
      <c r="BG35" s="592"/>
      <c r="BH35" s="592"/>
      <c r="BI35" s="592"/>
      <c r="BJ35" s="592"/>
      <c r="BK35" s="592"/>
      <c r="BL35" s="592"/>
    </row>
    <row r="36" spans="1:64" ht="72.75" customHeight="1">
      <c r="A36" s="596">
        <v>2</v>
      </c>
      <c r="B36" s="616">
        <v>1</v>
      </c>
      <c r="C36" s="534" t="s">
        <v>78</v>
      </c>
      <c r="D36" s="613" t="s">
        <v>475</v>
      </c>
      <c r="E36" s="600">
        <v>316717</v>
      </c>
      <c r="F36" s="601">
        <f>TRUNC(IF(Q36="MÉDIA",O36,P36),2)</f>
        <v>44</v>
      </c>
      <c r="G36" s="602">
        <f>TRUNC(B36*F36,2)</f>
        <v>44</v>
      </c>
      <c r="H36" s="539">
        <v>24.88</v>
      </c>
      <c r="I36" s="539">
        <v>34.92</v>
      </c>
      <c r="J36" s="540">
        <v>44</v>
      </c>
      <c r="K36" s="540">
        <v>47.59</v>
      </c>
      <c r="L36" s="539">
        <v>69.900000000000006</v>
      </c>
      <c r="M36" s="541">
        <f>_xlfn.STDEV.S(H36:L36)</f>
        <v>16.81804150310019</v>
      </c>
      <c r="N36" s="541">
        <f>M36/O36</f>
        <v>0.38006873453333762</v>
      </c>
      <c r="O36" s="540">
        <f>TRUNC(AVERAGE(H36:L36),2)</f>
        <v>44.25</v>
      </c>
      <c r="P36" s="540">
        <f>TRUNC(MEDIAN(H36:L36),2)</f>
        <v>44</v>
      </c>
      <c r="Q36" s="540" t="str">
        <f>IF(N36&gt;25%,"mediana","média")</f>
        <v>mediana</v>
      </c>
      <c r="R36" s="542" t="s">
        <v>79</v>
      </c>
    </row>
    <row r="37" spans="1:64" ht="51.6" customHeight="1">
      <c r="A37" s="596">
        <v>3</v>
      </c>
      <c r="B37" s="616">
        <v>1</v>
      </c>
      <c r="C37" s="534" t="s">
        <v>78</v>
      </c>
      <c r="D37" s="599" t="s">
        <v>476</v>
      </c>
      <c r="E37" s="600">
        <v>393216</v>
      </c>
      <c r="F37" s="601">
        <f>TRUNC(IF(Q37="MÉDIA",O37,P37),2)</f>
        <v>12.98</v>
      </c>
      <c r="G37" s="602">
        <f>TRUNC(B37*F37,2)</f>
        <v>12.98</v>
      </c>
      <c r="H37" s="540">
        <v>10.58</v>
      </c>
      <c r="I37" s="539">
        <v>13</v>
      </c>
      <c r="J37" s="539">
        <v>13.34</v>
      </c>
      <c r="K37" s="540">
        <v>13.99</v>
      </c>
      <c r="L37" s="539">
        <v>14</v>
      </c>
      <c r="M37" s="541">
        <f>_xlfn.STDEV.S(H37:L37)</f>
        <v>1.4098297769589065</v>
      </c>
      <c r="N37" s="541">
        <f>M37/O37</f>
        <v>0.10861554522025474</v>
      </c>
      <c r="O37" s="540">
        <f>TRUNC(AVERAGE(H37:L37),2)</f>
        <v>12.98</v>
      </c>
      <c r="P37" s="540">
        <f>TRUNC(MEDIAN(H37:L37),2)</f>
        <v>13.34</v>
      </c>
      <c r="Q37" s="540" t="str">
        <f>IF(N37&gt;25%,"mediana","média")</f>
        <v>média</v>
      </c>
      <c r="R37" s="542" t="s">
        <v>79</v>
      </c>
    </row>
    <row r="38" spans="1:64" ht="44.1" customHeight="1">
      <c r="A38" s="596">
        <v>4</v>
      </c>
      <c r="B38" s="616">
        <v>10</v>
      </c>
      <c r="C38" s="534" t="s">
        <v>78</v>
      </c>
      <c r="D38" s="599" t="s">
        <v>477</v>
      </c>
      <c r="E38" s="600">
        <v>242645</v>
      </c>
      <c r="F38" s="601">
        <f>TRUNC(IF(Q38="MÉDIA",O38,P38),2)</f>
        <v>20</v>
      </c>
      <c r="G38" s="602">
        <f>TRUNC(B38*F38,2)</f>
        <v>200</v>
      </c>
      <c r="H38" s="539">
        <v>15.2</v>
      </c>
      <c r="I38" s="539">
        <v>20</v>
      </c>
      <c r="J38" s="539">
        <v>25.4</v>
      </c>
      <c r="K38" s="540"/>
      <c r="L38" s="540"/>
      <c r="M38" s="541">
        <f>_xlfn.STDEV.S(H38:L38)</f>
        <v>5.1029403288692148</v>
      </c>
      <c r="N38" s="541">
        <f>M38/O38</f>
        <v>0.25262080835986211</v>
      </c>
      <c r="O38" s="540">
        <f>TRUNC(AVERAGE(H38:L38),2)</f>
        <v>20.2</v>
      </c>
      <c r="P38" s="540">
        <f>TRUNC(MEDIAN(H38:L38),2)</f>
        <v>20</v>
      </c>
      <c r="Q38" s="540" t="str">
        <f>IF(N38&gt;25%,"mediana","média")</f>
        <v>mediana</v>
      </c>
      <c r="R38" s="542" t="s">
        <v>79</v>
      </c>
    </row>
    <row r="39" spans="1:64">
      <c r="A39" s="607" t="s">
        <v>88</v>
      </c>
      <c r="B39" s="607"/>
      <c r="C39" s="607"/>
      <c r="D39" s="607"/>
      <c r="E39" s="607"/>
      <c r="F39" s="607"/>
      <c r="G39" s="618">
        <f>TRUNC(SUM(G35:G38),2)</f>
        <v>274.17</v>
      </c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</row>
    <row r="40" spans="1:64">
      <c r="A40" s="607" t="s">
        <v>123</v>
      </c>
      <c r="B40" s="607"/>
      <c r="C40" s="607"/>
      <c r="D40" s="607"/>
      <c r="E40" s="607"/>
      <c r="F40" s="607"/>
      <c r="G40" s="608">
        <f>TRUNC(G39/6,2)</f>
        <v>45.69</v>
      </c>
      <c r="H40" s="520"/>
      <c r="I40" s="510"/>
      <c r="J40" s="510"/>
      <c r="K40" s="510"/>
      <c r="L40" s="510"/>
      <c r="M40" s="510"/>
      <c r="N40" s="510"/>
      <c r="O40" s="510"/>
      <c r="P40" s="510"/>
      <c r="Q40" s="510"/>
      <c r="R40" s="510"/>
    </row>
    <row r="41" spans="1:64">
      <c r="H41" s="520"/>
    </row>
    <row r="42" spans="1:64" ht="16.899999999999999" customHeight="1">
      <c r="A42" s="620" t="s">
        <v>454</v>
      </c>
      <c r="B42" s="620"/>
      <c r="C42" s="620"/>
      <c r="D42" s="620"/>
      <c r="E42" s="620"/>
      <c r="F42" s="620"/>
      <c r="G42" s="620"/>
      <c r="H42" s="620"/>
      <c r="I42" s="620"/>
      <c r="J42" s="520"/>
    </row>
    <row r="43" spans="1:64">
      <c r="A43" s="620"/>
      <c r="B43" s="620"/>
      <c r="C43" s="620"/>
      <c r="D43" s="620"/>
      <c r="E43" s="620"/>
      <c r="F43" s="620"/>
      <c r="G43" s="620"/>
      <c r="H43" s="620"/>
      <c r="I43" s="620"/>
    </row>
    <row r="55" spans="1:7">
      <c r="A55" s="619"/>
      <c r="B55" s="619"/>
      <c r="C55" s="619"/>
      <c r="D55" s="619"/>
      <c r="E55" s="619"/>
      <c r="F55" s="619"/>
      <c r="G55" s="619"/>
    </row>
  </sheetData>
  <mergeCells count="14">
    <mergeCell ref="A33:G33"/>
    <mergeCell ref="A39:F39"/>
    <mergeCell ref="A40:F40"/>
    <mergeCell ref="A42:I43"/>
    <mergeCell ref="A1:I1"/>
    <mergeCell ref="A2:I2"/>
    <mergeCell ref="A3:I3"/>
    <mergeCell ref="A12:F12"/>
    <mergeCell ref="A13:F13"/>
    <mergeCell ref="A15:G15"/>
    <mergeCell ref="A30:F30"/>
    <mergeCell ref="A31:F31"/>
    <mergeCell ref="A5:G5"/>
    <mergeCell ref="A7:G7"/>
  </mergeCells>
  <pageMargins left="0.51180555555555496" right="0.51180555555555496" top="0.78680555555555598" bottom="0.78680555555555598" header="0.51180555555555496" footer="0.51180555555555496"/>
  <pageSetup paperSize="9" scale="54" firstPageNumber="0" orientation="landscape" useFirstPageNumber="1" horizontalDpi="300" verticalDpi="300" r:id="rId1"/>
  <rowBreaks count="2" manualBreakCount="2">
    <brk id="14" max="17" man="1"/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79"/>
  <sheetViews>
    <sheetView showGridLines="0" view="pageBreakPreview" topLeftCell="A57" zoomScale="80" zoomScaleNormal="80" zoomScaleSheetLayoutView="80" zoomScalePageLayoutView="110" workbookViewId="0">
      <selection activeCell="H7" sqref="H7"/>
    </sheetView>
  </sheetViews>
  <sheetFormatPr defaultColWidth="9.140625" defaultRowHeight="12"/>
  <cols>
    <col min="1" max="1" width="2.7109375" style="250" customWidth="1"/>
    <col min="2" max="2" width="5.140625" style="250" customWidth="1"/>
    <col min="3" max="3" width="10.42578125" style="250" customWidth="1"/>
    <col min="4" max="4" width="7.28515625" style="250" customWidth="1"/>
    <col min="5" max="5" width="31.5703125" style="250" customWidth="1"/>
    <col min="6" max="6" width="8.5703125" style="250" customWidth="1"/>
    <col min="7" max="7" width="9.85546875" style="250" customWidth="1"/>
    <col min="8" max="8" width="14.28515625" style="250" customWidth="1"/>
    <col min="9" max="9" width="9.7109375" style="250" customWidth="1"/>
    <col min="10" max="10" width="8.85546875" style="250" customWidth="1"/>
    <col min="11" max="11" width="10" style="250" customWidth="1"/>
    <col min="12" max="12" width="9" style="250" customWidth="1"/>
    <col min="13" max="13" width="8.42578125" style="250" customWidth="1"/>
    <col min="14" max="14" width="11.85546875" style="250" customWidth="1"/>
    <col min="15" max="15" width="15.85546875" style="250" customWidth="1"/>
    <col min="16" max="18" width="8.85546875" style="250" customWidth="1"/>
    <col min="19" max="19" width="11.42578125" style="250" customWidth="1"/>
    <col min="20" max="20" width="9.140625" style="250"/>
    <col min="21" max="21" width="6.5703125" style="250" customWidth="1"/>
    <col min="22" max="22" width="15.7109375" style="250" customWidth="1"/>
    <col min="23" max="23" width="9.140625" style="250"/>
    <col min="24" max="24" width="14.28515625" style="250" customWidth="1"/>
    <col min="25" max="25" width="13.5703125" style="250" customWidth="1"/>
    <col min="26" max="26" width="12.85546875" style="250" customWidth="1"/>
    <col min="27" max="64" width="9.140625" style="250"/>
    <col min="65" max="1023" width="9.140625" style="252"/>
    <col min="1024" max="1024" width="11.5703125" style="252" customWidth="1"/>
    <col min="1025" max="16384" width="9.140625" style="252"/>
  </cols>
  <sheetData>
    <row r="1" spans="2:26">
      <c r="B1" s="517" t="s">
        <v>0</v>
      </c>
      <c r="C1" s="518"/>
      <c r="D1" s="518"/>
      <c r="E1" s="518"/>
      <c r="F1" s="518"/>
      <c r="G1" s="518"/>
      <c r="H1" s="518"/>
      <c r="I1" s="518"/>
      <c r="J1" s="519"/>
    </row>
    <row r="2" spans="2:26">
      <c r="B2" s="517" t="s">
        <v>1</v>
      </c>
      <c r="C2" s="518"/>
      <c r="D2" s="518"/>
      <c r="E2" s="518"/>
      <c r="F2" s="518"/>
      <c r="G2" s="518"/>
      <c r="H2" s="518"/>
      <c r="I2" s="518"/>
      <c r="J2" s="519"/>
    </row>
    <row r="3" spans="2:26">
      <c r="B3" s="517" t="s">
        <v>2</v>
      </c>
      <c r="C3" s="518"/>
      <c r="D3" s="518"/>
      <c r="E3" s="518"/>
      <c r="F3" s="518"/>
      <c r="G3" s="518"/>
      <c r="H3" s="518"/>
      <c r="I3" s="518"/>
      <c r="J3" s="519"/>
    </row>
    <row r="4" spans="2:26">
      <c r="L4" s="317" t="s">
        <v>129</v>
      </c>
      <c r="M4" s="318"/>
      <c r="N4" s="318"/>
      <c r="O4" s="318"/>
      <c r="P4" s="318"/>
      <c r="Q4" s="318"/>
      <c r="R4" s="328"/>
    </row>
    <row r="5" spans="2:26">
      <c r="B5" s="366" t="s">
        <v>130</v>
      </c>
      <c r="C5" s="366"/>
      <c r="D5" s="366"/>
      <c r="E5" s="366"/>
      <c r="F5" s="366"/>
      <c r="G5" s="366"/>
      <c r="H5" s="366"/>
      <c r="I5" s="366"/>
      <c r="J5" s="366"/>
      <c r="L5" s="319"/>
      <c r="M5" s="278" t="s">
        <v>52</v>
      </c>
      <c r="N5" s="278"/>
      <c r="O5" s="278"/>
      <c r="P5" s="278"/>
      <c r="Q5" s="278"/>
      <c r="R5" s="329"/>
      <c r="S5" s="330"/>
    </row>
    <row r="6" spans="2:26">
      <c r="B6" s="294"/>
      <c r="C6" s="294"/>
      <c r="D6" s="294"/>
      <c r="E6" s="294"/>
      <c r="F6" s="294"/>
      <c r="G6" s="294"/>
      <c r="H6" s="294"/>
      <c r="I6" s="294"/>
      <c r="J6" s="294"/>
      <c r="L6" s="320"/>
      <c r="M6" s="321" t="s">
        <v>54</v>
      </c>
      <c r="N6" s="321"/>
      <c r="O6" s="321"/>
      <c r="P6" s="321"/>
      <c r="Q6" s="321"/>
      <c r="R6" s="331"/>
    </row>
    <row r="7" spans="2:26">
      <c r="N7" s="287"/>
      <c r="O7" s="287"/>
      <c r="P7" s="287"/>
      <c r="Q7" s="287"/>
      <c r="R7" s="287"/>
    </row>
    <row r="8" spans="2:26" ht="18.399999999999999" customHeight="1">
      <c r="B8" s="367" t="s">
        <v>131</v>
      </c>
      <c r="C8" s="367"/>
      <c r="D8" s="367"/>
      <c r="E8" s="367"/>
      <c r="F8" s="367"/>
      <c r="G8" s="367"/>
      <c r="H8" s="367"/>
      <c r="I8" s="367"/>
      <c r="J8" s="367"/>
      <c r="N8" s="287"/>
      <c r="O8" s="287"/>
      <c r="P8" s="287"/>
      <c r="Q8" s="287"/>
      <c r="R8" s="287"/>
    </row>
    <row r="9" spans="2:26" ht="24">
      <c r="B9" s="295" t="s">
        <v>118</v>
      </c>
      <c r="C9" s="296" t="s">
        <v>61</v>
      </c>
      <c r="D9" s="295" t="s">
        <v>60</v>
      </c>
      <c r="E9" s="295" t="s">
        <v>119</v>
      </c>
      <c r="F9" s="297" t="s">
        <v>120</v>
      </c>
      <c r="G9" s="298" t="s">
        <v>121</v>
      </c>
      <c r="H9" s="299" t="s">
        <v>122</v>
      </c>
      <c r="I9" s="322" t="s">
        <v>64</v>
      </c>
      <c r="J9" s="322" t="s">
        <v>65</v>
      </c>
      <c r="K9" s="322" t="s">
        <v>66</v>
      </c>
      <c r="L9" s="322" t="s">
        <v>67</v>
      </c>
      <c r="M9" s="322" t="s">
        <v>68</v>
      </c>
      <c r="N9" s="322" t="s">
        <v>69</v>
      </c>
      <c r="O9" s="322" t="s">
        <v>70</v>
      </c>
      <c r="P9" s="323" t="s">
        <v>42</v>
      </c>
      <c r="Q9" s="323" t="s">
        <v>71</v>
      </c>
      <c r="R9" s="323" t="s">
        <v>72</v>
      </c>
      <c r="S9" s="322" t="s">
        <v>73</v>
      </c>
    </row>
    <row r="10" spans="2:26" ht="76.5" customHeight="1">
      <c r="B10" s="254">
        <v>1</v>
      </c>
      <c r="C10" s="270">
        <v>1</v>
      </c>
      <c r="D10" s="300" t="s">
        <v>78</v>
      </c>
      <c r="E10" s="257" t="s">
        <v>132</v>
      </c>
      <c r="F10" s="301">
        <v>415527</v>
      </c>
      <c r="G10" s="258">
        <f>TRUNC(IF(R10="MÉDIA",P10,Q10),2)</f>
        <v>20.43</v>
      </c>
      <c r="H10" s="259">
        <f>TRUNC(C10*G10,2)</f>
        <v>20.43</v>
      </c>
      <c r="I10" s="260">
        <v>12</v>
      </c>
      <c r="J10" s="260">
        <v>12.11</v>
      </c>
      <c r="K10" s="263">
        <v>28.76</v>
      </c>
      <c r="L10" s="260">
        <v>28.78</v>
      </c>
      <c r="M10" s="263"/>
      <c r="N10" s="263">
        <f>_xlfn.STDEV.S(I10:M10)</f>
        <v>9.6505176890499857</v>
      </c>
      <c r="O10" s="263">
        <f>N10/P10</f>
        <v>0.47283281181038639</v>
      </c>
      <c r="P10" s="263">
        <f>TRUNC(AVERAGE(I10:M10),2)</f>
        <v>20.41</v>
      </c>
      <c r="Q10" s="263">
        <f>TRUNC(MEDIAN(I10:M10),2)</f>
        <v>20.43</v>
      </c>
      <c r="R10" s="263" t="str">
        <f>IF(O10&gt;25%,"mediana","média")</f>
        <v>mediana</v>
      </c>
      <c r="S10" s="291" t="s">
        <v>79</v>
      </c>
      <c r="V10" s="332"/>
      <c r="W10" s="333"/>
      <c r="X10" s="332"/>
      <c r="Y10" s="333"/>
      <c r="Z10" s="332"/>
    </row>
    <row r="11" spans="2:26" ht="38.65" customHeight="1">
      <c r="B11" s="254">
        <v>2</v>
      </c>
      <c r="C11" s="270">
        <v>2</v>
      </c>
      <c r="D11" s="300" t="s">
        <v>78</v>
      </c>
      <c r="E11" s="257" t="s">
        <v>133</v>
      </c>
      <c r="F11" s="301">
        <v>264817</v>
      </c>
      <c r="G11" s="258">
        <f>TRUNC(IF(R11="MÉDIA",P11,Q11),2)</f>
        <v>3.6</v>
      </c>
      <c r="H11" s="259">
        <f>TRUNC(C11*G11,2)</f>
        <v>7.2</v>
      </c>
      <c r="I11" s="260">
        <v>2.5499999999999998</v>
      </c>
      <c r="J11" s="260">
        <v>3.6</v>
      </c>
      <c r="K11" s="260">
        <v>4.6500000000000004</v>
      </c>
      <c r="L11" s="252"/>
      <c r="M11" s="263"/>
      <c r="N11" s="263">
        <f>_xlfn.STDEV.S(I11:M11)</f>
        <v>1.0499999999999996</v>
      </c>
      <c r="O11" s="263">
        <f>N11/P11</f>
        <v>0.29166666666666657</v>
      </c>
      <c r="P11" s="263">
        <f>TRUNC(AVERAGE(I11:M11),2)</f>
        <v>3.6</v>
      </c>
      <c r="Q11" s="263">
        <f>TRUNC(MEDIAN(I11:M11),2)</f>
        <v>3.6</v>
      </c>
      <c r="R11" s="263" t="str">
        <f>IF(O11&gt;25%,"mediana","média")</f>
        <v>mediana</v>
      </c>
      <c r="S11" s="291" t="s">
        <v>79</v>
      </c>
    </row>
    <row r="12" spans="2:26" ht="40.15" customHeight="1">
      <c r="B12" s="254">
        <v>3</v>
      </c>
      <c r="C12" s="270">
        <v>1</v>
      </c>
      <c r="D12" s="300" t="s">
        <v>78</v>
      </c>
      <c r="E12" s="257" t="s">
        <v>134</v>
      </c>
      <c r="F12" s="301">
        <v>450515</v>
      </c>
      <c r="G12" s="258">
        <f>TRUNC(IF(R12="MÉDIA",P12,Q12),2)</f>
        <v>8.33</v>
      </c>
      <c r="H12" s="259">
        <f>TRUNC(C12*G12,2)</f>
        <v>8.33</v>
      </c>
      <c r="I12" s="260">
        <v>7.5</v>
      </c>
      <c r="J12" s="260">
        <v>7.6890000000000001</v>
      </c>
      <c r="K12" s="263">
        <v>8.99</v>
      </c>
      <c r="L12" s="260">
        <v>23.99</v>
      </c>
      <c r="M12" s="324"/>
      <c r="N12" s="263">
        <f>_xlfn.STDEV.S(I12:M12)</f>
        <v>7.9926587305685297</v>
      </c>
      <c r="O12" s="263">
        <f>N12/P12</f>
        <v>0.6638420872565225</v>
      </c>
      <c r="P12" s="263">
        <f>TRUNC(AVERAGE(I12:M12),2)</f>
        <v>12.04</v>
      </c>
      <c r="Q12" s="263">
        <f>TRUNC(MEDIAN(I12:M12),2)</f>
        <v>8.33</v>
      </c>
      <c r="R12" s="263" t="str">
        <f>IF(O12&gt;25%,"mediana","média")</f>
        <v>mediana</v>
      </c>
      <c r="S12" s="291" t="s">
        <v>79</v>
      </c>
    </row>
    <row r="13" spans="2:26">
      <c r="B13" s="364" t="s">
        <v>88</v>
      </c>
      <c r="C13" s="364"/>
      <c r="D13" s="364"/>
      <c r="E13" s="364"/>
      <c r="F13" s="364"/>
      <c r="G13" s="364"/>
      <c r="H13" s="264">
        <f>TRUNC(SUM(H10:H12),2)</f>
        <v>35.96</v>
      </c>
      <c r="N13" s="287"/>
      <c r="O13" s="287"/>
      <c r="P13" s="287"/>
      <c r="Q13" s="287"/>
      <c r="R13" s="287"/>
    </row>
    <row r="14" spans="2:26">
      <c r="B14" s="364" t="s">
        <v>123</v>
      </c>
      <c r="C14" s="364"/>
      <c r="D14" s="364"/>
      <c r="E14" s="364"/>
      <c r="F14" s="364"/>
      <c r="G14" s="364"/>
      <c r="H14" s="302">
        <f>TRUNC(H13/6,2)</f>
        <v>5.99</v>
      </c>
      <c r="K14" s="252"/>
      <c r="N14" s="287"/>
      <c r="O14" s="287"/>
      <c r="P14" s="287"/>
      <c r="Q14" s="287"/>
      <c r="R14" s="287"/>
    </row>
    <row r="15" spans="2:26">
      <c r="N15" s="287"/>
      <c r="O15" s="287"/>
      <c r="P15" s="287"/>
      <c r="Q15" s="287"/>
      <c r="R15" s="287"/>
    </row>
    <row r="16" spans="2:26">
      <c r="B16" s="303"/>
      <c r="C16" s="304"/>
      <c r="D16" s="304"/>
      <c r="E16" s="305"/>
      <c r="F16" s="304"/>
      <c r="G16" s="304"/>
      <c r="H16" s="304"/>
      <c r="I16" s="294"/>
      <c r="J16" s="294"/>
      <c r="K16" s="294"/>
      <c r="L16" s="294"/>
      <c r="M16" s="294"/>
      <c r="N16" s="287"/>
      <c r="O16" s="287"/>
      <c r="P16" s="287"/>
      <c r="Q16" s="287"/>
      <c r="R16" s="287"/>
      <c r="S16" s="294"/>
    </row>
    <row r="17" spans="2:21" ht="18.95" customHeight="1">
      <c r="B17" s="367" t="s">
        <v>135</v>
      </c>
      <c r="C17" s="367"/>
      <c r="D17" s="367"/>
      <c r="E17" s="367"/>
      <c r="F17" s="367"/>
      <c r="G17" s="367"/>
      <c r="H17" s="367"/>
      <c r="I17" s="367"/>
      <c r="J17" s="367"/>
      <c r="N17" s="287"/>
      <c r="O17" s="287"/>
      <c r="P17" s="287"/>
      <c r="Q17" s="287"/>
      <c r="R17" s="287"/>
    </row>
    <row r="18" spans="2:21" ht="24">
      <c r="B18" s="295" t="s">
        <v>118</v>
      </c>
      <c r="C18" s="296" t="s">
        <v>61</v>
      </c>
      <c r="D18" s="295" t="s">
        <v>60</v>
      </c>
      <c r="E18" s="295" t="s">
        <v>119</v>
      </c>
      <c r="F18" s="297" t="s">
        <v>120</v>
      </c>
      <c r="G18" s="298" t="s">
        <v>121</v>
      </c>
      <c r="H18" s="299" t="s">
        <v>122</v>
      </c>
      <c r="I18" s="322" t="s">
        <v>64</v>
      </c>
      <c r="J18" s="322" t="s">
        <v>65</v>
      </c>
      <c r="K18" s="322" t="s">
        <v>66</v>
      </c>
      <c r="L18" s="322" t="s">
        <v>67</v>
      </c>
      <c r="M18" s="322" t="s">
        <v>68</v>
      </c>
      <c r="N18" s="322" t="s">
        <v>69</v>
      </c>
      <c r="O18" s="322" t="s">
        <v>70</v>
      </c>
      <c r="P18" s="323" t="s">
        <v>42</v>
      </c>
      <c r="Q18" s="323" t="s">
        <v>71</v>
      </c>
      <c r="R18" s="323" t="s">
        <v>72</v>
      </c>
      <c r="S18" s="322" t="s">
        <v>73</v>
      </c>
    </row>
    <row r="19" spans="2:21" ht="32.65" customHeight="1">
      <c r="B19" s="306">
        <v>1</v>
      </c>
      <c r="C19" s="270">
        <v>1</v>
      </c>
      <c r="D19" s="307" t="s">
        <v>78</v>
      </c>
      <c r="E19" s="257" t="s">
        <v>136</v>
      </c>
      <c r="F19" s="291">
        <v>450515</v>
      </c>
      <c r="G19" s="258">
        <f>TRUNC(IF(R19="MÉDIA",P19,Q19),2)</f>
        <v>8.33</v>
      </c>
      <c r="H19" s="259">
        <f>TRUNC(C19*G19,2)</f>
        <v>8.33</v>
      </c>
      <c r="I19" s="260">
        <v>7.5</v>
      </c>
      <c r="J19" s="260">
        <v>7.6890000000000001</v>
      </c>
      <c r="K19" s="263">
        <v>8.99</v>
      </c>
      <c r="L19" s="260">
        <v>23.99</v>
      </c>
      <c r="M19" s="252"/>
      <c r="N19" s="283">
        <f>_xlfn.STDEV.S(I19:M19)</f>
        <v>7.9926587305685297</v>
      </c>
      <c r="O19" s="283">
        <f>N19/P19</f>
        <v>0.6638420872565225</v>
      </c>
      <c r="P19" s="263">
        <f>TRUNC(AVERAGE(I19:M19),2)</f>
        <v>12.04</v>
      </c>
      <c r="Q19" s="263">
        <f>TRUNC(MEDIAN(I19:M19),2)</f>
        <v>8.33</v>
      </c>
      <c r="R19" s="263" t="str">
        <f>IF(O19&gt;25%,"mediana","média")</f>
        <v>mediana</v>
      </c>
      <c r="S19" s="291" t="s">
        <v>79</v>
      </c>
    </row>
    <row r="20" spans="2:21" ht="69" customHeight="1">
      <c r="B20" s="306">
        <v>2</v>
      </c>
      <c r="C20" s="270">
        <v>1</v>
      </c>
      <c r="D20" s="307" t="s">
        <v>84</v>
      </c>
      <c r="E20" s="257" t="s">
        <v>137</v>
      </c>
      <c r="F20" s="291">
        <v>355664</v>
      </c>
      <c r="G20" s="258">
        <f>TRUNC(IF(R20="MÉDIA",P20,Q20),2)</f>
        <v>3.54</v>
      </c>
      <c r="H20" s="259">
        <f>TRUNC(C20*G20,2)</f>
        <v>3.54</v>
      </c>
      <c r="I20" s="260">
        <v>2.35</v>
      </c>
      <c r="J20" s="260">
        <v>3.09</v>
      </c>
      <c r="K20" s="260">
        <v>4</v>
      </c>
      <c r="L20" s="263">
        <v>4.33</v>
      </c>
      <c r="M20" s="263"/>
      <c r="N20" s="283">
        <f>_xlfn.STDEV.S(I20:M20)</f>
        <v>0.89745473423454603</v>
      </c>
      <c r="O20" s="283">
        <f>N20/P20</f>
        <v>0.26088800413794944</v>
      </c>
      <c r="P20" s="263">
        <f>TRUNC(AVERAGE(I20:M20),2)</f>
        <v>3.44</v>
      </c>
      <c r="Q20" s="263">
        <f>TRUNC(MEDIAN(I20:M20),2)</f>
        <v>3.54</v>
      </c>
      <c r="R20" s="263" t="str">
        <f>IF(O20&gt;25%,"mediana","média")</f>
        <v>mediana</v>
      </c>
      <c r="S20" s="291" t="s">
        <v>79</v>
      </c>
    </row>
    <row r="21" spans="2:21" ht="77.25" customHeight="1">
      <c r="B21" s="306">
        <v>3</v>
      </c>
      <c r="C21" s="270">
        <v>1</v>
      </c>
      <c r="D21" s="307" t="s">
        <v>78</v>
      </c>
      <c r="E21" s="257" t="s">
        <v>138</v>
      </c>
      <c r="F21" s="291">
        <v>415527</v>
      </c>
      <c r="G21" s="258">
        <f>TRUNC(IF(R21="MÉDIA",P21,Q21),2)</f>
        <v>20.43</v>
      </c>
      <c r="H21" s="259">
        <f>TRUNC(C21*G21,2)</f>
        <v>20.43</v>
      </c>
      <c r="I21" s="260">
        <v>12</v>
      </c>
      <c r="J21" s="260">
        <v>12.11</v>
      </c>
      <c r="K21" s="263">
        <v>28.76</v>
      </c>
      <c r="L21" s="260">
        <v>28.78</v>
      </c>
      <c r="M21" s="252"/>
      <c r="N21" s="283">
        <f>_xlfn.STDEV.S(I21:M21)</f>
        <v>9.6505176890499857</v>
      </c>
      <c r="O21" s="283">
        <f>N21/P21</f>
        <v>0.47283281181038639</v>
      </c>
      <c r="P21" s="263">
        <f>TRUNC(AVERAGE(I21:M21),2)</f>
        <v>20.41</v>
      </c>
      <c r="Q21" s="263">
        <f>TRUNC(MEDIAN(I21:M21),2)</f>
        <v>20.43</v>
      </c>
      <c r="R21" s="263" t="str">
        <f>IF(O21&gt;25%,"mediana","média")</f>
        <v>mediana</v>
      </c>
      <c r="S21" s="291" t="s">
        <v>79</v>
      </c>
      <c r="U21" s="334"/>
    </row>
    <row r="22" spans="2:21" ht="70.5" customHeight="1">
      <c r="B22" s="306">
        <v>4</v>
      </c>
      <c r="C22" s="270">
        <v>1</v>
      </c>
      <c r="D22" s="307" t="s">
        <v>84</v>
      </c>
      <c r="E22" s="257" t="s">
        <v>139</v>
      </c>
      <c r="F22" s="291">
        <v>441102</v>
      </c>
      <c r="G22" s="258">
        <f>TRUNC(IF(R22="MÉDIA",P22,Q22),2)</f>
        <v>9.2799999999999994</v>
      </c>
      <c r="H22" s="259">
        <f>TRUNC(C22*G22,2)</f>
        <v>9.2799999999999994</v>
      </c>
      <c r="I22" s="260">
        <v>9.5399999999999991</v>
      </c>
      <c r="J22" s="260">
        <v>9.7899999999999991</v>
      </c>
      <c r="K22" s="260">
        <v>6.8</v>
      </c>
      <c r="L22" s="263">
        <v>9.1</v>
      </c>
      <c r="M22" s="263">
        <v>11.19</v>
      </c>
      <c r="N22" s="283">
        <f>_xlfn.STDEV.S(I22:M22)</f>
        <v>1.5936216614993668</v>
      </c>
      <c r="O22" s="283">
        <f>N22/P22</f>
        <v>0.17172647214432832</v>
      </c>
      <c r="P22" s="263">
        <f>TRUNC(AVERAGE(I22:M22),2)</f>
        <v>9.2799999999999994</v>
      </c>
      <c r="Q22" s="263">
        <f>TRUNC(MEDIAN(I22:M22),2)</f>
        <v>9.5399999999999991</v>
      </c>
      <c r="R22" s="263" t="str">
        <f>IF(O22&gt;25%,"mediana","média")</f>
        <v>média</v>
      </c>
      <c r="S22" s="291" t="s">
        <v>79</v>
      </c>
    </row>
    <row r="23" spans="2:21" ht="32.25" customHeight="1">
      <c r="B23" s="306">
        <v>5</v>
      </c>
      <c r="C23" s="270">
        <v>1</v>
      </c>
      <c r="D23" s="307" t="s">
        <v>84</v>
      </c>
      <c r="E23" s="257" t="s">
        <v>140</v>
      </c>
      <c r="F23" s="291">
        <v>399937</v>
      </c>
      <c r="G23" s="258">
        <f>TRUNC(IF(R23="MÉDIA",P23,Q23),2)</f>
        <v>1.48</v>
      </c>
      <c r="H23" s="259">
        <f>TRUNC(C23*G23,2)</f>
        <v>1.48</v>
      </c>
      <c r="I23" s="263">
        <v>1.1299999999999999</v>
      </c>
      <c r="J23" s="263">
        <v>1.3</v>
      </c>
      <c r="K23" s="260">
        <v>1.54</v>
      </c>
      <c r="L23" s="260">
        <v>1.64</v>
      </c>
      <c r="M23" s="260">
        <v>1.839</v>
      </c>
      <c r="N23" s="283">
        <f>_xlfn.STDEV.S(I23:M23)</f>
        <v>0.27950885495812056</v>
      </c>
      <c r="O23" s="283">
        <f>N23/P23</f>
        <v>0.18885733443116254</v>
      </c>
      <c r="P23" s="263">
        <f>TRUNC(AVERAGE(I23:M23),2)</f>
        <v>1.48</v>
      </c>
      <c r="Q23" s="263">
        <f>TRUNC(MEDIAN(I23:M23),2)</f>
        <v>1.54</v>
      </c>
      <c r="R23" s="263" t="str">
        <f>IF(O23&gt;25%,"mediana","média")</f>
        <v>média</v>
      </c>
      <c r="S23" s="291" t="s">
        <v>79</v>
      </c>
    </row>
    <row r="24" spans="2:21">
      <c r="B24" s="364" t="s">
        <v>88</v>
      </c>
      <c r="C24" s="364"/>
      <c r="D24" s="364"/>
      <c r="E24" s="364"/>
      <c r="F24" s="364"/>
      <c r="G24" s="364"/>
      <c r="H24" s="264">
        <f>TRUNC(SUM(H19:H23),2)</f>
        <v>43.06</v>
      </c>
      <c r="N24" s="287"/>
      <c r="O24" s="287"/>
      <c r="P24" s="287"/>
      <c r="Q24" s="287"/>
      <c r="R24" s="287"/>
    </row>
    <row r="25" spans="2:21">
      <c r="B25" s="364" t="s">
        <v>123</v>
      </c>
      <c r="C25" s="364"/>
      <c r="D25" s="364"/>
      <c r="E25" s="364"/>
      <c r="F25" s="364"/>
      <c r="G25" s="364"/>
      <c r="H25" s="302">
        <f>TRUNC(H24/6,2)</f>
        <v>7.17</v>
      </c>
      <c r="I25" s="252"/>
      <c r="L25" s="252"/>
      <c r="N25" s="287"/>
      <c r="O25" s="287"/>
      <c r="P25" s="287"/>
      <c r="Q25" s="287"/>
      <c r="R25" s="287"/>
    </row>
    <row r="26" spans="2:21">
      <c r="N26" s="287"/>
      <c r="O26" s="287"/>
      <c r="P26" s="287"/>
      <c r="Q26" s="287"/>
      <c r="R26" s="287"/>
    </row>
    <row r="27" spans="2:21" ht="19.7" customHeight="1">
      <c r="B27" s="367" t="s">
        <v>141</v>
      </c>
      <c r="C27" s="367"/>
      <c r="D27" s="367"/>
      <c r="E27" s="367"/>
      <c r="F27" s="367"/>
      <c r="G27" s="367"/>
      <c r="H27" s="367"/>
      <c r="I27" s="367"/>
      <c r="J27" s="367"/>
      <c r="K27" s="325"/>
      <c r="L27" s="325"/>
      <c r="M27" s="325"/>
      <c r="N27" s="287"/>
      <c r="O27" s="287"/>
      <c r="P27" s="287"/>
      <c r="Q27" s="287"/>
      <c r="R27" s="287"/>
      <c r="S27" s="325"/>
    </row>
    <row r="28" spans="2:21" ht="24">
      <c r="B28" s="295" t="s">
        <v>118</v>
      </c>
      <c r="C28" s="296" t="s">
        <v>61</v>
      </c>
      <c r="D28" s="295" t="s">
        <v>60</v>
      </c>
      <c r="E28" s="295" t="s">
        <v>119</v>
      </c>
      <c r="F28" s="297" t="s">
        <v>120</v>
      </c>
      <c r="G28" s="298" t="s">
        <v>121</v>
      </c>
      <c r="H28" s="299" t="s">
        <v>122</v>
      </c>
      <c r="I28" s="322" t="s">
        <v>64</v>
      </c>
      <c r="J28" s="322" t="s">
        <v>65</v>
      </c>
      <c r="K28" s="322" t="s">
        <v>66</v>
      </c>
      <c r="L28" s="322" t="s">
        <v>67</v>
      </c>
      <c r="M28" s="322" t="s">
        <v>68</v>
      </c>
      <c r="N28" s="322" t="s">
        <v>69</v>
      </c>
      <c r="O28" s="322" t="s">
        <v>70</v>
      </c>
      <c r="P28" s="323" t="s">
        <v>42</v>
      </c>
      <c r="Q28" s="323" t="s">
        <v>71</v>
      </c>
      <c r="R28" s="323" t="s">
        <v>72</v>
      </c>
      <c r="S28" s="322" t="s">
        <v>73</v>
      </c>
    </row>
    <row r="29" spans="2:21" ht="33.950000000000003" customHeight="1">
      <c r="B29" s="254">
        <v>1</v>
      </c>
      <c r="C29" s="270">
        <v>1</v>
      </c>
      <c r="D29" s="307" t="s">
        <v>84</v>
      </c>
      <c r="E29" s="257" t="s">
        <v>142</v>
      </c>
      <c r="F29" s="291">
        <v>399937</v>
      </c>
      <c r="G29" s="258">
        <f>TRUNC(IF(R29="MÉDIA",P29,Q29),2)</f>
        <v>1.48</v>
      </c>
      <c r="H29" s="259">
        <f>TRUNC(C29*G29,2)</f>
        <v>1.48</v>
      </c>
      <c r="I29" s="263">
        <v>1.1299999999999999</v>
      </c>
      <c r="J29" s="263">
        <v>1.3</v>
      </c>
      <c r="K29" s="260">
        <v>1.54</v>
      </c>
      <c r="L29" s="260">
        <v>1.64</v>
      </c>
      <c r="M29" s="260">
        <v>1.839</v>
      </c>
      <c r="N29" s="283">
        <f>_xlfn.STDEV.S(I29:M29)</f>
        <v>0.27950885495812056</v>
      </c>
      <c r="O29" s="283">
        <f>N29/P29</f>
        <v>0.18885733443116254</v>
      </c>
      <c r="P29" s="263">
        <f>TRUNC(AVERAGE(I29:M29),2)</f>
        <v>1.48</v>
      </c>
      <c r="Q29" s="263">
        <f>TRUNC(MEDIAN(I29:M29),2)</f>
        <v>1.54</v>
      </c>
      <c r="R29" s="263" t="str">
        <f>IF(O29&gt;25%,"mediana","média")</f>
        <v>média</v>
      </c>
      <c r="S29" s="291" t="s">
        <v>79</v>
      </c>
    </row>
    <row r="30" spans="2:21" ht="75" customHeight="1">
      <c r="B30" s="254">
        <v>2</v>
      </c>
      <c r="C30" s="270">
        <v>1</v>
      </c>
      <c r="D30" s="307" t="s">
        <v>78</v>
      </c>
      <c r="E30" s="257" t="s">
        <v>143</v>
      </c>
      <c r="F30" s="291">
        <v>415527</v>
      </c>
      <c r="G30" s="258">
        <f>TRUNC(IF(R30="MÉDIA",P30,Q30),2)</f>
        <v>20.43</v>
      </c>
      <c r="H30" s="259">
        <f>TRUNC(C30*G30,2)</f>
        <v>20.43</v>
      </c>
      <c r="I30" s="260">
        <v>12</v>
      </c>
      <c r="J30" s="260">
        <v>12.11</v>
      </c>
      <c r="K30" s="263">
        <v>28.76</v>
      </c>
      <c r="L30" s="260">
        <v>28.78</v>
      </c>
      <c r="M30" s="252"/>
      <c r="N30" s="283">
        <f>_xlfn.STDEV.S(I30:M30)</f>
        <v>9.6505176890499857</v>
      </c>
      <c r="O30" s="283">
        <f>N30/P30</f>
        <v>0.47283281181038639</v>
      </c>
      <c r="P30" s="263">
        <f>TRUNC(AVERAGE(I30:M30),2)</f>
        <v>20.41</v>
      </c>
      <c r="Q30" s="263">
        <f>TRUNC(MEDIAN(I30:M30),2)</f>
        <v>20.43</v>
      </c>
      <c r="R30" s="263" t="str">
        <f>IF(O30&gt;25%,"mediana","média")</f>
        <v>mediana</v>
      </c>
      <c r="S30" s="291" t="s">
        <v>79</v>
      </c>
    </row>
    <row r="31" spans="2:21" ht="67.900000000000006" customHeight="1">
      <c r="B31" s="254">
        <v>3</v>
      </c>
      <c r="C31" s="270">
        <v>1</v>
      </c>
      <c r="D31" s="307" t="s">
        <v>84</v>
      </c>
      <c r="E31" s="257" t="s">
        <v>139</v>
      </c>
      <c r="F31" s="291">
        <v>441102</v>
      </c>
      <c r="G31" s="258">
        <f>TRUNC(IF(R31="MÉDIA",P31,Q31),2)</f>
        <v>9.2799999999999994</v>
      </c>
      <c r="H31" s="259">
        <f>TRUNC(C31*G31,2)</f>
        <v>9.2799999999999994</v>
      </c>
      <c r="I31" s="260">
        <v>9.5399999999999991</v>
      </c>
      <c r="J31" s="260">
        <v>9.7899999999999991</v>
      </c>
      <c r="K31" s="260">
        <v>6.8</v>
      </c>
      <c r="L31" s="263">
        <v>9.1</v>
      </c>
      <c r="M31" s="263">
        <v>11.19</v>
      </c>
      <c r="N31" s="283">
        <f>_xlfn.STDEV.S(I31:M31)</f>
        <v>1.5936216614993668</v>
      </c>
      <c r="O31" s="283">
        <f>N31/P31</f>
        <v>0.17172647214432832</v>
      </c>
      <c r="P31" s="263">
        <f>TRUNC(AVERAGE(I31:M31),2)</f>
        <v>9.2799999999999994</v>
      </c>
      <c r="Q31" s="263">
        <f>TRUNC(MEDIAN(I31:M31),2)</f>
        <v>9.5399999999999991</v>
      </c>
      <c r="R31" s="263" t="str">
        <f>IF(O31&gt;25%,"mediana","média")</f>
        <v>média</v>
      </c>
      <c r="S31" s="291" t="s">
        <v>79</v>
      </c>
    </row>
    <row r="32" spans="2:21" ht="67.5" customHeight="1">
      <c r="B32" s="254">
        <v>4</v>
      </c>
      <c r="C32" s="270">
        <v>1</v>
      </c>
      <c r="D32" s="307" t="s">
        <v>84</v>
      </c>
      <c r="E32" s="257" t="s">
        <v>137</v>
      </c>
      <c r="F32" s="291">
        <v>355664</v>
      </c>
      <c r="G32" s="258">
        <f>TRUNC(IF(R32="MÉDIA",P32,Q32),2)</f>
        <v>3.54</v>
      </c>
      <c r="H32" s="259">
        <f>TRUNC(C32*G32,2)</f>
        <v>3.54</v>
      </c>
      <c r="I32" s="260">
        <v>2.35</v>
      </c>
      <c r="J32" s="260">
        <v>3.09</v>
      </c>
      <c r="K32" s="260">
        <v>4</v>
      </c>
      <c r="L32" s="263">
        <v>4.33</v>
      </c>
      <c r="M32" s="263"/>
      <c r="N32" s="283">
        <f>_xlfn.STDEV.S(I32:M32)</f>
        <v>0.89745473423454603</v>
      </c>
      <c r="O32" s="283">
        <f>N32/P32</f>
        <v>0.26088800413794944</v>
      </c>
      <c r="P32" s="263">
        <f>TRUNC(AVERAGE(I32:M32),2)</f>
        <v>3.44</v>
      </c>
      <c r="Q32" s="263">
        <f>TRUNC(MEDIAN(I32:M32),2)</f>
        <v>3.54</v>
      </c>
      <c r="R32" s="263" t="str">
        <f>IF(O32&gt;25%,"mediana","média")</f>
        <v>mediana</v>
      </c>
      <c r="S32" s="291" t="s">
        <v>79</v>
      </c>
    </row>
    <row r="33" spans="2:19">
      <c r="B33" s="365" t="s">
        <v>88</v>
      </c>
      <c r="C33" s="365"/>
      <c r="D33" s="365"/>
      <c r="E33" s="365"/>
      <c r="F33" s="365"/>
      <c r="G33" s="365"/>
      <c r="H33" s="266">
        <f>TRUNC(SUM(H29:H32),2)</f>
        <v>34.729999999999997</v>
      </c>
      <c r="I33" s="325"/>
      <c r="J33" s="325"/>
      <c r="K33" s="325"/>
      <c r="L33" s="325"/>
      <c r="M33" s="325"/>
      <c r="N33" s="287"/>
      <c r="O33" s="287"/>
      <c r="P33" s="287"/>
      <c r="Q33" s="287"/>
      <c r="R33" s="287"/>
      <c r="S33" s="325"/>
    </row>
    <row r="34" spans="2:19">
      <c r="B34" s="364" t="s">
        <v>144</v>
      </c>
      <c r="C34" s="364"/>
      <c r="D34" s="364"/>
      <c r="E34" s="364"/>
      <c r="F34" s="364"/>
      <c r="G34" s="364"/>
      <c r="H34" s="302">
        <f>TRUNC(H33/6,2)</f>
        <v>5.78</v>
      </c>
      <c r="I34" s="325"/>
      <c r="J34" s="252"/>
      <c r="K34" s="252"/>
      <c r="L34" s="252"/>
      <c r="M34" s="325"/>
      <c r="N34" s="287"/>
      <c r="O34" s="287"/>
      <c r="P34" s="287"/>
      <c r="Q34" s="287"/>
      <c r="R34" s="287"/>
      <c r="S34" s="325"/>
    </row>
    <row r="35" spans="2:19">
      <c r="B35" s="308"/>
      <c r="C35" s="308"/>
      <c r="D35" s="308"/>
      <c r="E35" s="308"/>
      <c r="F35" s="308"/>
      <c r="G35" s="308"/>
      <c r="H35" s="309"/>
      <c r="I35" s="325"/>
      <c r="J35" s="325"/>
      <c r="K35" s="325"/>
      <c r="L35" s="325"/>
      <c r="M35" s="325"/>
      <c r="N35" s="287"/>
      <c r="O35" s="287"/>
      <c r="P35" s="287"/>
      <c r="Q35" s="287"/>
      <c r="R35" s="287"/>
      <c r="S35" s="325"/>
    </row>
    <row r="36" spans="2:19">
      <c r="B36" s="367" t="s">
        <v>145</v>
      </c>
      <c r="C36" s="367"/>
      <c r="D36" s="367"/>
      <c r="E36" s="367"/>
      <c r="F36" s="367"/>
      <c r="G36" s="367"/>
      <c r="H36" s="367"/>
      <c r="I36" s="367"/>
      <c r="J36" s="367"/>
      <c r="K36" s="325"/>
      <c r="L36" s="325"/>
      <c r="M36" s="325"/>
      <c r="N36" s="287"/>
      <c r="O36" s="287"/>
      <c r="P36" s="287"/>
      <c r="Q36" s="287"/>
      <c r="R36" s="287"/>
      <c r="S36" s="325"/>
    </row>
    <row r="37" spans="2:19" ht="24">
      <c r="B37" s="295" t="s">
        <v>118</v>
      </c>
      <c r="C37" s="296" t="s">
        <v>61</v>
      </c>
      <c r="D37" s="295" t="s">
        <v>60</v>
      </c>
      <c r="E37" s="295" t="s">
        <v>119</v>
      </c>
      <c r="F37" s="297" t="s">
        <v>120</v>
      </c>
      <c r="G37" s="298" t="s">
        <v>121</v>
      </c>
      <c r="H37" s="299" t="s">
        <v>122</v>
      </c>
      <c r="I37" s="322" t="s">
        <v>64</v>
      </c>
      <c r="J37" s="322" t="s">
        <v>65</v>
      </c>
      <c r="K37" s="322" t="s">
        <v>66</v>
      </c>
      <c r="L37" s="322" t="s">
        <v>67</v>
      </c>
      <c r="M37" s="322" t="s">
        <v>68</v>
      </c>
      <c r="N37" s="322" t="s">
        <v>69</v>
      </c>
      <c r="O37" s="322" t="s">
        <v>70</v>
      </c>
      <c r="P37" s="323" t="s">
        <v>42</v>
      </c>
      <c r="Q37" s="323" t="s">
        <v>71</v>
      </c>
      <c r="R37" s="323" t="s">
        <v>72</v>
      </c>
      <c r="S37" s="322" t="s">
        <v>73</v>
      </c>
    </row>
    <row r="38" spans="2:19" ht="52.15" customHeight="1">
      <c r="B38" s="254">
        <v>1</v>
      </c>
      <c r="C38" s="270">
        <v>3</v>
      </c>
      <c r="D38" s="256" t="s">
        <v>84</v>
      </c>
      <c r="E38" s="261" t="s">
        <v>146</v>
      </c>
      <c r="F38" s="310">
        <v>366698</v>
      </c>
      <c r="G38" s="258">
        <f>TRUNC(IF(R38="MÉDIA",P38,Q38),2)</f>
        <v>6.8</v>
      </c>
      <c r="H38" s="259">
        <f>TRUNC(C38*G38,2)</f>
        <v>20.399999999999999</v>
      </c>
      <c r="I38" s="260">
        <v>5.6898999999999997</v>
      </c>
      <c r="J38" s="260">
        <v>7</v>
      </c>
      <c r="K38" s="260">
        <v>7.21</v>
      </c>
      <c r="L38" s="263">
        <v>7.33</v>
      </c>
      <c r="M38" s="263"/>
      <c r="N38" s="283">
        <f>_xlfn.STDEV.S(I38:M38)</f>
        <v>0.75742953632664756</v>
      </c>
      <c r="O38" s="283">
        <f>N38/P38</f>
        <v>0.11138669651862465</v>
      </c>
      <c r="P38" s="263">
        <f>TRUNC(AVERAGE(I38:M38),2)</f>
        <v>6.8</v>
      </c>
      <c r="Q38" s="263">
        <f>TRUNC(MEDIAN(I38:M38),2)</f>
        <v>7.1</v>
      </c>
      <c r="R38" s="263" t="str">
        <f>IF(O38&gt;25%,"mediana","média")</f>
        <v>média</v>
      </c>
      <c r="S38" s="291" t="s">
        <v>79</v>
      </c>
    </row>
    <row r="39" spans="2:19">
      <c r="B39" s="364" t="s">
        <v>88</v>
      </c>
      <c r="C39" s="364"/>
      <c r="D39" s="364"/>
      <c r="E39" s="364"/>
      <c r="F39" s="364"/>
      <c r="G39" s="364"/>
      <c r="H39" s="264">
        <f>TRUNC(SUM(H38:H38),2)</f>
        <v>20.399999999999999</v>
      </c>
      <c r="I39" s="325"/>
      <c r="J39" s="325"/>
      <c r="K39" s="325"/>
      <c r="L39" s="325"/>
      <c r="M39" s="325"/>
      <c r="N39" s="287"/>
      <c r="O39" s="287"/>
      <c r="P39" s="287"/>
      <c r="Q39" s="287"/>
      <c r="R39" s="287"/>
      <c r="S39" s="325"/>
    </row>
    <row r="40" spans="2:19">
      <c r="B40" s="364" t="s">
        <v>123</v>
      </c>
      <c r="C40" s="364"/>
      <c r="D40" s="364"/>
      <c r="E40" s="364"/>
      <c r="F40" s="364"/>
      <c r="G40" s="364"/>
      <c r="H40" s="302">
        <f>TRUNC(H39/6,2)</f>
        <v>3.4</v>
      </c>
      <c r="I40" s="325"/>
      <c r="J40" s="325"/>
      <c r="K40" s="325"/>
      <c r="L40" s="325"/>
      <c r="M40" s="325"/>
      <c r="N40" s="287"/>
      <c r="O40" s="287"/>
      <c r="P40" s="287"/>
      <c r="Q40" s="287"/>
      <c r="R40" s="287"/>
      <c r="S40" s="325"/>
    </row>
    <row r="41" spans="2:19">
      <c r="B41" s="308"/>
      <c r="C41" s="308"/>
      <c r="D41" s="308"/>
      <c r="E41" s="308"/>
      <c r="F41" s="308"/>
      <c r="G41" s="308"/>
      <c r="H41" s="309"/>
      <c r="I41" s="325"/>
      <c r="J41" s="325"/>
      <c r="K41" s="325"/>
      <c r="L41" s="325"/>
      <c r="M41" s="325"/>
      <c r="N41" s="287"/>
      <c r="O41" s="287"/>
      <c r="P41" s="287"/>
      <c r="Q41" s="287"/>
      <c r="R41" s="287"/>
      <c r="S41" s="325"/>
    </row>
    <row r="42" spans="2:19">
      <c r="B42" s="367" t="s">
        <v>127</v>
      </c>
      <c r="C42" s="367"/>
      <c r="D42" s="367"/>
      <c r="E42" s="367"/>
      <c r="F42" s="367"/>
      <c r="G42" s="367"/>
      <c r="H42" s="367"/>
      <c r="I42" s="367"/>
      <c r="J42" s="367"/>
      <c r="K42" s="325"/>
      <c r="L42" s="325"/>
      <c r="M42" s="325"/>
      <c r="N42" s="287"/>
      <c r="O42" s="287"/>
      <c r="P42" s="287"/>
      <c r="Q42" s="287"/>
      <c r="R42" s="287"/>
      <c r="S42" s="325"/>
    </row>
    <row r="43" spans="2:19" ht="24">
      <c r="B43" s="295" t="s">
        <v>118</v>
      </c>
      <c r="C43" s="296" t="s">
        <v>61</v>
      </c>
      <c r="D43" s="295" t="s">
        <v>60</v>
      </c>
      <c r="E43" s="295" t="s">
        <v>119</v>
      </c>
      <c r="F43" s="297" t="s">
        <v>120</v>
      </c>
      <c r="G43" s="298" t="s">
        <v>121</v>
      </c>
      <c r="H43" s="299" t="s">
        <v>122</v>
      </c>
      <c r="I43" s="322" t="s">
        <v>64</v>
      </c>
      <c r="J43" s="322" t="s">
        <v>65</v>
      </c>
      <c r="K43" s="322" t="s">
        <v>66</v>
      </c>
      <c r="L43" s="322" t="s">
        <v>67</v>
      </c>
      <c r="M43" s="322" t="s">
        <v>68</v>
      </c>
      <c r="N43" s="322" t="s">
        <v>69</v>
      </c>
      <c r="O43" s="322" t="s">
        <v>70</v>
      </c>
      <c r="P43" s="323" t="s">
        <v>42</v>
      </c>
      <c r="Q43" s="323" t="s">
        <v>71</v>
      </c>
      <c r="R43" s="323" t="s">
        <v>72</v>
      </c>
      <c r="S43" s="322" t="s">
        <v>73</v>
      </c>
    </row>
    <row r="44" spans="2:19" ht="38.65" customHeight="1">
      <c r="B44" s="254">
        <v>1</v>
      </c>
      <c r="C44" s="311">
        <v>1</v>
      </c>
      <c r="D44" s="312" t="s">
        <v>84</v>
      </c>
      <c r="E44" s="271" t="s">
        <v>147</v>
      </c>
      <c r="F44" s="310">
        <v>399937</v>
      </c>
      <c r="G44" s="258">
        <f>TRUNC(IF(R44="MÉDIA",P44,Q44),2)</f>
        <v>1.48</v>
      </c>
      <c r="H44" s="259">
        <f>TRUNC(C44*G44,2)</f>
        <v>1.48</v>
      </c>
      <c r="I44" s="263">
        <v>1.1299999999999999</v>
      </c>
      <c r="J44" s="263">
        <v>1.3</v>
      </c>
      <c r="K44" s="260">
        <v>1.54</v>
      </c>
      <c r="L44" s="260">
        <v>1.64</v>
      </c>
      <c r="M44" s="260">
        <v>1.8399000000000001</v>
      </c>
      <c r="N44" s="283">
        <f>_xlfn.STDEV.S(I44:M44)</f>
        <v>0.27979010347044003</v>
      </c>
      <c r="O44" s="283">
        <f>N44/P44</f>
        <v>0.18904736720975679</v>
      </c>
      <c r="P44" s="263">
        <f>TRUNC(AVERAGE(I44:M44),2)</f>
        <v>1.48</v>
      </c>
      <c r="Q44" s="263">
        <f>TRUNC(MEDIAN(I44:M44),2)</f>
        <v>1.54</v>
      </c>
      <c r="R44" s="263" t="str">
        <f>IF(O44&gt;25%,"mediana","média")</f>
        <v>média</v>
      </c>
      <c r="S44" s="291" t="s">
        <v>79</v>
      </c>
    </row>
    <row r="45" spans="2:19" ht="37.9" customHeight="1">
      <c r="B45" s="254">
        <v>2</v>
      </c>
      <c r="C45" s="270">
        <v>1</v>
      </c>
      <c r="D45" s="313" t="s">
        <v>148</v>
      </c>
      <c r="E45" s="257" t="s">
        <v>149</v>
      </c>
      <c r="F45" s="291">
        <v>450515</v>
      </c>
      <c r="G45" s="258">
        <f>TRUNC(IF(R45="MÉDIA",P45,Q45),2)</f>
        <v>8.33</v>
      </c>
      <c r="H45" s="259">
        <f>TRUNC(C45*G45,2)</f>
        <v>8.33</v>
      </c>
      <c r="I45" s="260">
        <v>7.5</v>
      </c>
      <c r="J45" s="260">
        <v>7.6899899999999999</v>
      </c>
      <c r="K45" s="263">
        <v>8.99</v>
      </c>
      <c r="L45" s="260">
        <v>23.99</v>
      </c>
      <c r="M45" s="289"/>
      <c r="N45" s="283">
        <f>_xlfn.STDEV.S(I45:M45)</f>
        <v>7.9924790073767689</v>
      </c>
      <c r="O45" s="283">
        <f>N45/P45</f>
        <v>0.66382716008112708</v>
      </c>
      <c r="P45" s="263">
        <f>TRUNC(AVERAGE(I45:M45),2)</f>
        <v>12.04</v>
      </c>
      <c r="Q45" s="263">
        <f>TRUNC(MEDIAN(I45:M45),2)</f>
        <v>8.33</v>
      </c>
      <c r="R45" s="263" t="str">
        <f>IF(O45&gt;25%,"mediana","média")</f>
        <v>mediana</v>
      </c>
      <c r="S45" s="291" t="s">
        <v>79</v>
      </c>
    </row>
    <row r="46" spans="2:19" ht="71.25" customHeight="1">
      <c r="B46" s="254">
        <v>3</v>
      </c>
      <c r="C46" s="270">
        <v>1</v>
      </c>
      <c r="D46" s="313" t="s">
        <v>84</v>
      </c>
      <c r="E46" s="257" t="s">
        <v>150</v>
      </c>
      <c r="F46" s="291">
        <v>441102</v>
      </c>
      <c r="G46" s="258">
        <f>TRUNC(IF(R46="MÉDIA",P46,Q46),2)</f>
        <v>9.2799999999999994</v>
      </c>
      <c r="H46" s="259">
        <f>TRUNC(C46*G46,2)</f>
        <v>9.2799999999999994</v>
      </c>
      <c r="I46" s="260">
        <v>6.8</v>
      </c>
      <c r="J46" s="260">
        <v>9.5399999999999991</v>
      </c>
      <c r="K46" s="260">
        <v>9.7899999999999991</v>
      </c>
      <c r="L46" s="263">
        <v>9.1</v>
      </c>
      <c r="M46" s="263">
        <v>11.19</v>
      </c>
      <c r="N46" s="283">
        <f>_xlfn.STDEV.S(I46:M46)</f>
        <v>1.5936216614993668</v>
      </c>
      <c r="O46" s="283">
        <f>N46/P46</f>
        <v>0.17172647214432832</v>
      </c>
      <c r="P46" s="263">
        <f>TRUNC(AVERAGE(I46:M46),2)</f>
        <v>9.2799999999999994</v>
      </c>
      <c r="Q46" s="263">
        <f>TRUNC(MEDIAN(I46:M46),2)</f>
        <v>9.5399999999999991</v>
      </c>
      <c r="R46" s="263" t="str">
        <f>IF(O46&gt;25%,"mediana","média")</f>
        <v>média</v>
      </c>
      <c r="S46" s="291" t="s">
        <v>79</v>
      </c>
    </row>
    <row r="47" spans="2:19">
      <c r="B47" s="364" t="s">
        <v>88</v>
      </c>
      <c r="C47" s="364"/>
      <c r="D47" s="364"/>
      <c r="E47" s="364"/>
      <c r="F47" s="364"/>
      <c r="G47" s="364"/>
      <c r="H47" s="264">
        <f>TRUNC(SUM(H44:H46),2)</f>
        <v>19.09</v>
      </c>
      <c r="I47" s="252"/>
      <c r="N47" s="287"/>
      <c r="O47" s="287"/>
      <c r="P47" s="287"/>
      <c r="Q47" s="287"/>
      <c r="R47" s="287"/>
    </row>
    <row r="48" spans="2:19">
      <c r="B48" s="364" t="s">
        <v>123</v>
      </c>
      <c r="C48" s="364"/>
      <c r="D48" s="364"/>
      <c r="E48" s="364"/>
      <c r="F48" s="364"/>
      <c r="G48" s="364"/>
      <c r="H48" s="302">
        <f>TRUNC(H47/6,2)</f>
        <v>3.18</v>
      </c>
      <c r="J48" s="252"/>
      <c r="K48" s="252"/>
      <c r="L48" s="252"/>
      <c r="N48" s="287"/>
      <c r="O48" s="287"/>
      <c r="P48" s="287"/>
      <c r="Q48" s="287"/>
      <c r="R48" s="287"/>
    </row>
    <row r="49" spans="2:19">
      <c r="K49" s="287"/>
      <c r="L49" s="287"/>
      <c r="M49" s="287"/>
      <c r="N49" s="287"/>
      <c r="O49" s="287"/>
      <c r="P49" s="287"/>
      <c r="Q49" s="287"/>
      <c r="R49" s="287"/>
    </row>
    <row r="50" spans="2:19">
      <c r="L50" s="326" t="s">
        <v>151</v>
      </c>
      <c r="N50" s="287"/>
      <c r="O50" s="287"/>
      <c r="P50" s="287"/>
      <c r="Q50" s="287"/>
      <c r="R50" s="287"/>
    </row>
    <row r="51" spans="2:19" ht="15" customHeight="1">
      <c r="B51" s="367" t="s">
        <v>152</v>
      </c>
      <c r="C51" s="367"/>
      <c r="D51" s="367"/>
      <c r="E51" s="367"/>
      <c r="F51" s="367"/>
      <c r="G51" s="367"/>
      <c r="H51" s="367"/>
      <c r="I51" s="367"/>
      <c r="J51" s="367"/>
      <c r="N51" s="287"/>
      <c r="O51" s="287"/>
      <c r="P51" s="287"/>
      <c r="Q51" s="287"/>
      <c r="R51" s="287"/>
    </row>
    <row r="52" spans="2:19" ht="24">
      <c r="B52" s="295" t="s">
        <v>118</v>
      </c>
      <c r="C52" s="296" t="s">
        <v>61</v>
      </c>
      <c r="D52" s="295" t="s">
        <v>60</v>
      </c>
      <c r="E52" s="295" t="s">
        <v>119</v>
      </c>
      <c r="F52" s="297" t="s">
        <v>120</v>
      </c>
      <c r="G52" s="298" t="s">
        <v>121</v>
      </c>
      <c r="H52" s="299" t="s">
        <v>122</v>
      </c>
      <c r="I52" s="322" t="s">
        <v>64</v>
      </c>
      <c r="J52" s="322" t="s">
        <v>65</v>
      </c>
      <c r="K52" s="322" t="s">
        <v>66</v>
      </c>
      <c r="L52" s="322" t="s">
        <v>67</v>
      </c>
      <c r="M52" s="322" t="s">
        <v>68</v>
      </c>
      <c r="N52" s="322" t="s">
        <v>69</v>
      </c>
      <c r="O52" s="322" t="s">
        <v>70</v>
      </c>
      <c r="P52" s="323" t="s">
        <v>42</v>
      </c>
      <c r="Q52" s="323" t="s">
        <v>71</v>
      </c>
      <c r="R52" s="323" t="s">
        <v>72</v>
      </c>
      <c r="S52" s="322" t="s">
        <v>73</v>
      </c>
    </row>
    <row r="53" spans="2:19" ht="32.65" customHeight="1">
      <c r="B53" s="254">
        <v>1</v>
      </c>
      <c r="C53" s="314">
        <v>1</v>
      </c>
      <c r="D53" s="256" t="s">
        <v>148</v>
      </c>
      <c r="E53" s="257" t="s">
        <v>136</v>
      </c>
      <c r="F53" s="291">
        <v>450515</v>
      </c>
      <c r="G53" s="258">
        <f>TRUNC(IF(R53="MÉDIA",P53,Q53),2)</f>
        <v>8.33</v>
      </c>
      <c r="H53" s="259">
        <f>TRUNC(C53*G53,2)</f>
        <v>8.33</v>
      </c>
      <c r="I53" s="260">
        <v>7.5</v>
      </c>
      <c r="J53" s="260">
        <v>7.6899899999999999</v>
      </c>
      <c r="K53" s="263">
        <v>8.99</v>
      </c>
      <c r="L53" s="260">
        <v>23.99</v>
      </c>
      <c r="M53" s="252"/>
      <c r="N53" s="283">
        <f>_xlfn.STDEV.S(I53:M53)</f>
        <v>7.9924790073767689</v>
      </c>
      <c r="O53" s="283">
        <f>N53/P53</f>
        <v>0.66382716008112708</v>
      </c>
      <c r="P53" s="263">
        <f>TRUNC(AVERAGE(I53:M53),2)</f>
        <v>12.04</v>
      </c>
      <c r="Q53" s="263">
        <f>TRUNC(MEDIAN(I53:M53),2)</f>
        <v>8.33</v>
      </c>
      <c r="R53" s="263" t="str">
        <f>IF(O53&gt;25%,"mediana","média")</f>
        <v>mediana</v>
      </c>
      <c r="S53" s="291" t="s">
        <v>79</v>
      </c>
    </row>
    <row r="54" spans="2:19" ht="37.9" customHeight="1">
      <c r="B54" s="254">
        <v>2</v>
      </c>
      <c r="C54" s="314">
        <v>1</v>
      </c>
      <c r="D54" s="256" t="s">
        <v>84</v>
      </c>
      <c r="E54" s="257" t="s">
        <v>133</v>
      </c>
      <c r="F54" s="291">
        <v>264817</v>
      </c>
      <c r="G54" s="258">
        <f>TRUNC(IF(R54="MÉDIA",P54,Q54),2)</f>
        <v>3.6</v>
      </c>
      <c r="H54" s="259">
        <f>TRUNC(C54*G54,2)</f>
        <v>3.6</v>
      </c>
      <c r="I54" s="260">
        <v>2.5499999999999998</v>
      </c>
      <c r="J54" s="260">
        <v>3.6</v>
      </c>
      <c r="K54" s="260">
        <v>4.6500000000000004</v>
      </c>
      <c r="L54" s="252"/>
      <c r="M54" s="263"/>
      <c r="N54" s="283">
        <f>_xlfn.STDEV.S(I54:M54)</f>
        <v>1.0499999999999996</v>
      </c>
      <c r="O54" s="283">
        <f>N54/P54</f>
        <v>0.29166666666666657</v>
      </c>
      <c r="P54" s="263">
        <f>TRUNC(AVERAGE(I54:M54),2)</f>
        <v>3.6</v>
      </c>
      <c r="Q54" s="263">
        <f>TRUNC(MEDIAN(I54:M54),2)</f>
        <v>3.6</v>
      </c>
      <c r="R54" s="263" t="str">
        <f>IF(O54&gt;25%,"mediana","média")</f>
        <v>mediana</v>
      </c>
      <c r="S54" s="291" t="s">
        <v>79</v>
      </c>
    </row>
    <row r="55" spans="2:19" ht="32.450000000000003" customHeight="1">
      <c r="B55" s="254">
        <v>3</v>
      </c>
      <c r="C55" s="314">
        <v>1</v>
      </c>
      <c r="D55" s="256" t="s">
        <v>84</v>
      </c>
      <c r="E55" s="257" t="s">
        <v>142</v>
      </c>
      <c r="F55" s="291">
        <v>399937</v>
      </c>
      <c r="G55" s="258">
        <f>TRUNC(IF(R55="MÉDIA",P55,Q55),2)</f>
        <v>1.48</v>
      </c>
      <c r="H55" s="259">
        <f>TRUNC(C55*G55,2)</f>
        <v>1.48</v>
      </c>
      <c r="I55" s="263">
        <v>1.1299999999999999</v>
      </c>
      <c r="J55" s="263">
        <v>1.3</v>
      </c>
      <c r="K55" s="260">
        <v>1.54</v>
      </c>
      <c r="L55" s="260">
        <v>1.64</v>
      </c>
      <c r="M55" s="260">
        <v>1.83999</v>
      </c>
      <c r="N55" s="283">
        <f>_xlfn.STDEV.S(I55:M55)</f>
        <v>0.27981824461603644</v>
      </c>
      <c r="O55" s="283">
        <f>N55/P55</f>
        <v>0.18906638149732191</v>
      </c>
      <c r="P55" s="263">
        <f>TRUNC(AVERAGE(I55:M55),2)</f>
        <v>1.48</v>
      </c>
      <c r="Q55" s="263">
        <f>TRUNC(MEDIAN(I55:M55),2)</f>
        <v>1.54</v>
      </c>
      <c r="R55" s="263" t="str">
        <f>IF(O55&gt;25%,"mediana","média")</f>
        <v>média</v>
      </c>
      <c r="S55" s="291" t="s">
        <v>79</v>
      </c>
    </row>
    <row r="56" spans="2:19" ht="74.650000000000006" customHeight="1">
      <c r="B56" s="254">
        <v>4</v>
      </c>
      <c r="C56" s="314">
        <v>1</v>
      </c>
      <c r="D56" s="256" t="s">
        <v>148</v>
      </c>
      <c r="E56" s="257" t="s">
        <v>138</v>
      </c>
      <c r="F56" s="291">
        <v>415527</v>
      </c>
      <c r="G56" s="258">
        <f>TRUNC(IF(R56="MÉDIA",P56,Q56),2)</f>
        <v>20.43</v>
      </c>
      <c r="H56" s="259">
        <f>TRUNC(C56*G56,2)</f>
        <v>20.43</v>
      </c>
      <c r="I56" s="260">
        <v>12</v>
      </c>
      <c r="J56" s="260">
        <v>12.11</v>
      </c>
      <c r="K56" s="263">
        <v>28.76</v>
      </c>
      <c r="L56" s="260">
        <v>28.78</v>
      </c>
      <c r="M56" s="263"/>
      <c r="N56" s="283">
        <f>_xlfn.STDEV.S(I56:M56)</f>
        <v>9.6505176890499857</v>
      </c>
      <c r="O56" s="283">
        <f>N56/P56</f>
        <v>0.47283281181038639</v>
      </c>
      <c r="P56" s="263">
        <f>TRUNC(AVERAGE(I56:M56),2)</f>
        <v>20.41</v>
      </c>
      <c r="Q56" s="263">
        <f>TRUNC(MEDIAN(I56:M56),2)</f>
        <v>20.43</v>
      </c>
      <c r="R56" s="263" t="str">
        <f>IF(O56&gt;25%,"mediana","média")</f>
        <v>mediana</v>
      </c>
      <c r="S56" s="291" t="s">
        <v>79</v>
      </c>
    </row>
    <row r="57" spans="2:19">
      <c r="B57" s="365" t="s">
        <v>88</v>
      </c>
      <c r="C57" s="365"/>
      <c r="D57" s="365"/>
      <c r="E57" s="365"/>
      <c r="F57" s="365"/>
      <c r="G57" s="365"/>
      <c r="H57" s="266">
        <f>TRUNC(SUM(H53:H56),2)</f>
        <v>33.840000000000003</v>
      </c>
      <c r="J57" s="294"/>
      <c r="K57" s="252"/>
      <c r="L57" s="294"/>
      <c r="M57" s="294"/>
      <c r="N57" s="287"/>
      <c r="O57" s="287"/>
      <c r="P57" s="287"/>
      <c r="Q57" s="287"/>
      <c r="R57" s="287"/>
      <c r="S57" s="294"/>
    </row>
    <row r="58" spans="2:19">
      <c r="B58" s="364" t="s">
        <v>123</v>
      </c>
      <c r="C58" s="364"/>
      <c r="D58" s="364"/>
      <c r="E58" s="364"/>
      <c r="F58" s="364"/>
      <c r="G58" s="364"/>
      <c r="H58" s="302">
        <f>TRUNC(H57/6,2)</f>
        <v>5.64</v>
      </c>
      <c r="I58" s="252"/>
      <c r="J58" s="252"/>
      <c r="K58" s="294"/>
      <c r="L58" s="294"/>
      <c r="M58" s="294"/>
      <c r="N58" s="287"/>
      <c r="O58" s="287"/>
      <c r="P58" s="287"/>
      <c r="Q58" s="287"/>
      <c r="R58" s="287"/>
      <c r="S58" s="294"/>
    </row>
    <row r="59" spans="2:19">
      <c r="N59" s="287"/>
      <c r="O59" s="287"/>
      <c r="P59" s="287"/>
      <c r="Q59" s="287"/>
      <c r="R59" s="287"/>
    </row>
    <row r="60" spans="2:19">
      <c r="N60" s="287"/>
      <c r="O60" s="287"/>
      <c r="P60" s="287"/>
      <c r="Q60" s="287"/>
      <c r="R60" s="287"/>
    </row>
    <row r="61" spans="2:19">
      <c r="B61" s="367" t="s">
        <v>153</v>
      </c>
      <c r="C61" s="367"/>
      <c r="D61" s="367"/>
      <c r="E61" s="367"/>
      <c r="F61" s="367"/>
      <c r="G61" s="367"/>
      <c r="H61" s="367"/>
      <c r="I61" s="367"/>
      <c r="J61" s="367"/>
      <c r="K61" s="327"/>
      <c r="L61" s="327"/>
      <c r="M61" s="327"/>
      <c r="N61" s="287"/>
      <c r="O61" s="287"/>
      <c r="P61" s="287"/>
      <c r="Q61" s="287"/>
      <c r="R61" s="287"/>
      <c r="S61" s="327"/>
    </row>
    <row r="62" spans="2:19" ht="24">
      <c r="B62" s="295" t="s">
        <v>118</v>
      </c>
      <c r="C62" s="296" t="s">
        <v>61</v>
      </c>
      <c r="D62" s="295" t="s">
        <v>60</v>
      </c>
      <c r="E62" s="295" t="s">
        <v>119</v>
      </c>
      <c r="F62" s="297" t="s">
        <v>120</v>
      </c>
      <c r="G62" s="298" t="s">
        <v>121</v>
      </c>
      <c r="H62" s="299" t="s">
        <v>122</v>
      </c>
      <c r="I62" s="322" t="s">
        <v>64</v>
      </c>
      <c r="J62" s="322" t="s">
        <v>65</v>
      </c>
      <c r="K62" s="322" t="s">
        <v>66</v>
      </c>
      <c r="L62" s="322" t="s">
        <v>67</v>
      </c>
      <c r="M62" s="322" t="s">
        <v>68</v>
      </c>
      <c r="N62" s="322" t="s">
        <v>69</v>
      </c>
      <c r="O62" s="322" t="s">
        <v>70</v>
      </c>
      <c r="P62" s="323" t="s">
        <v>42</v>
      </c>
      <c r="Q62" s="323" t="s">
        <v>71</v>
      </c>
      <c r="R62" s="323" t="s">
        <v>72</v>
      </c>
      <c r="S62" s="322" t="s">
        <v>73</v>
      </c>
    </row>
    <row r="63" spans="2:19" ht="76.5" customHeight="1">
      <c r="B63" s="315">
        <v>1</v>
      </c>
      <c r="C63" s="270">
        <v>1</v>
      </c>
      <c r="D63" s="256" t="s">
        <v>148</v>
      </c>
      <c r="E63" s="257" t="s">
        <v>138</v>
      </c>
      <c r="F63" s="291">
        <v>415527</v>
      </c>
      <c r="G63" s="316">
        <f>TRUNC(IF(R63="MÉDIA",P63,Q63),2)</f>
        <v>20.43</v>
      </c>
      <c r="H63" s="259">
        <f>TRUNC(C63*G63,2)</f>
        <v>20.43</v>
      </c>
      <c r="I63" s="260">
        <v>12</v>
      </c>
      <c r="J63" s="260">
        <v>12.11</v>
      </c>
      <c r="K63" s="263">
        <v>28.76</v>
      </c>
      <c r="L63" s="260">
        <v>28.78</v>
      </c>
      <c r="M63" s="263"/>
      <c r="N63" s="283">
        <f>_xlfn.STDEV.S(I63:M63)</f>
        <v>9.6505176890499857</v>
      </c>
      <c r="O63" s="283">
        <f>N63/P63</f>
        <v>0.47283281181038639</v>
      </c>
      <c r="P63" s="263">
        <f>TRUNC(AVERAGE(I63:M63),2)</f>
        <v>20.41</v>
      </c>
      <c r="Q63" s="263">
        <f>TRUNC(MEDIAN(I63:M63),2)</f>
        <v>20.43</v>
      </c>
      <c r="R63" s="263" t="str">
        <f>IF(O63&gt;25%,"mediana","média")</f>
        <v>mediana</v>
      </c>
      <c r="S63" s="291" t="s">
        <v>79</v>
      </c>
    </row>
    <row r="64" spans="2:19">
      <c r="B64" s="365" t="s">
        <v>88</v>
      </c>
      <c r="C64" s="365"/>
      <c r="D64" s="365"/>
      <c r="E64" s="365"/>
      <c r="F64" s="365"/>
      <c r="G64" s="365"/>
      <c r="H64" s="266">
        <f>TRUNC(SUM(H63:H63),2)</f>
        <v>20.43</v>
      </c>
      <c r="I64" s="252"/>
      <c r="J64" s="252"/>
      <c r="K64" s="327"/>
      <c r="L64" s="327"/>
      <c r="M64" s="327"/>
      <c r="N64" s="287"/>
      <c r="O64" s="287"/>
      <c r="P64" s="287"/>
      <c r="Q64" s="287"/>
      <c r="R64" s="287"/>
      <c r="S64" s="327"/>
    </row>
    <row r="65" spans="1:19">
      <c r="B65" s="364" t="s">
        <v>123</v>
      </c>
      <c r="C65" s="364"/>
      <c r="D65" s="364"/>
      <c r="E65" s="364"/>
      <c r="F65" s="364"/>
      <c r="G65" s="364"/>
      <c r="H65" s="302">
        <f>TRUNC(H64/6,2)</f>
        <v>3.4</v>
      </c>
      <c r="I65" s="327"/>
      <c r="J65" s="327"/>
      <c r="K65" s="327"/>
      <c r="L65" s="327"/>
      <c r="M65" s="327"/>
      <c r="N65" s="287"/>
      <c r="O65" s="287"/>
      <c r="P65" s="287"/>
      <c r="Q65" s="287"/>
      <c r="R65" s="287"/>
      <c r="S65" s="327"/>
    </row>
    <row r="66" spans="1:19">
      <c r="N66" s="287"/>
      <c r="O66" s="287"/>
      <c r="P66" s="287"/>
      <c r="Q66" s="287"/>
      <c r="R66" s="287"/>
    </row>
    <row r="67" spans="1:19">
      <c r="A67" s="495" t="s">
        <v>454</v>
      </c>
      <c r="B67" s="495"/>
      <c r="C67" s="495"/>
      <c r="D67" s="495"/>
      <c r="E67" s="495"/>
      <c r="F67" s="495"/>
      <c r="G67" s="495"/>
      <c r="H67" s="495"/>
      <c r="I67" s="495"/>
      <c r="N67" s="287"/>
      <c r="O67" s="287"/>
      <c r="P67" s="287"/>
      <c r="Q67" s="287"/>
      <c r="R67" s="287"/>
    </row>
    <row r="68" spans="1:19">
      <c r="A68" s="495"/>
      <c r="B68" s="495"/>
      <c r="C68" s="495"/>
      <c r="D68" s="495"/>
      <c r="E68" s="495"/>
      <c r="F68" s="495"/>
      <c r="G68" s="495"/>
      <c r="H68" s="495"/>
      <c r="I68" s="495"/>
    </row>
    <row r="72" spans="1:19">
      <c r="B72" s="303"/>
      <c r="C72" s="304"/>
      <c r="D72" s="304"/>
      <c r="E72" s="304"/>
      <c r="F72" s="304"/>
      <c r="G72" s="304"/>
      <c r="H72" s="30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</row>
    <row r="73" spans="1:19">
      <c r="B73" s="335"/>
      <c r="C73" s="335"/>
      <c r="D73" s="335"/>
      <c r="E73" s="335"/>
      <c r="F73" s="336"/>
      <c r="G73" s="337"/>
      <c r="H73" s="332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</row>
    <row r="74" spans="1:19">
      <c r="B74" s="335"/>
      <c r="C74" s="335"/>
      <c r="D74" s="335"/>
      <c r="E74" s="335"/>
      <c r="F74" s="336"/>
      <c r="G74" s="337"/>
      <c r="H74" s="335"/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40"/>
    </row>
    <row r="75" spans="1:19">
      <c r="B75" s="338"/>
    </row>
    <row r="76" spans="1:19">
      <c r="B76" s="338"/>
    </row>
    <row r="77" spans="1:19">
      <c r="B77" s="368"/>
      <c r="C77" s="368"/>
      <c r="D77" s="368"/>
      <c r="E77" s="368"/>
      <c r="F77" s="368"/>
      <c r="G77" s="368"/>
      <c r="H77" s="339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</row>
    <row r="78" spans="1:19">
      <c r="B78" s="368"/>
      <c r="C78" s="368"/>
      <c r="D78" s="368"/>
      <c r="E78" s="368"/>
      <c r="F78" s="368"/>
      <c r="G78" s="368"/>
      <c r="H78" s="309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</row>
    <row r="79" spans="1:19"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</row>
  </sheetData>
  <mergeCells count="28">
    <mergeCell ref="B77:G77"/>
    <mergeCell ref="B78:G78"/>
    <mergeCell ref="A67:I68"/>
    <mergeCell ref="B1:J1"/>
    <mergeCell ref="B2:J2"/>
    <mergeCell ref="B3:J3"/>
    <mergeCell ref="B57:G57"/>
    <mergeCell ref="B58:G58"/>
    <mergeCell ref="B61:J61"/>
    <mergeCell ref="B64:G64"/>
    <mergeCell ref="B65:G65"/>
    <mergeCell ref="B40:G40"/>
    <mergeCell ref="B42:J42"/>
    <mergeCell ref="B47:G47"/>
    <mergeCell ref="B48:G48"/>
    <mergeCell ref="B51:J51"/>
    <mergeCell ref="B27:J27"/>
    <mergeCell ref="B33:G33"/>
    <mergeCell ref="B34:G34"/>
    <mergeCell ref="B36:J36"/>
    <mergeCell ref="B39:G39"/>
    <mergeCell ref="B13:G13"/>
    <mergeCell ref="B14:G14"/>
    <mergeCell ref="B17:J17"/>
    <mergeCell ref="B24:G24"/>
    <mergeCell ref="B25:G25"/>
    <mergeCell ref="B5:J5"/>
    <mergeCell ref="B8:J8"/>
  </mergeCells>
  <pageMargins left="0.51180555555555496" right="0.51180555555555496" top="0.78749999999999998" bottom="0.78749999999999998" header="0.51180555555555496" footer="0.51180555555555496"/>
  <pageSetup paperSize="9" scale="66" firstPageNumber="0" orientation="landscape" useFirstPageNumber="1" horizontalDpi="300" verticalDpi="300" r:id="rId1"/>
  <rowBreaks count="4" manualBreakCount="4">
    <brk id="16" max="16383" man="1"/>
    <brk id="26" max="16383" man="1"/>
    <brk id="35" max="16383" man="1"/>
    <brk id="50" max="16383" man="1"/>
  </rowBreaks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L54"/>
  <sheetViews>
    <sheetView showGridLines="0" view="pageBreakPreview" zoomScale="110" zoomScaleNormal="80" zoomScalePageLayoutView="110" workbookViewId="0">
      <selection activeCell="G38" sqref="G38"/>
    </sheetView>
  </sheetViews>
  <sheetFormatPr defaultColWidth="9.140625" defaultRowHeight="12"/>
  <cols>
    <col min="1" max="1" width="4.5703125" style="250" customWidth="1"/>
    <col min="2" max="2" width="10.7109375" style="251" customWidth="1"/>
    <col min="3" max="3" width="8.5703125" style="250" customWidth="1"/>
    <col min="4" max="4" width="23.28515625" style="250" customWidth="1"/>
    <col min="5" max="5" width="8.7109375" style="250" customWidth="1"/>
    <col min="6" max="6" width="19.5703125" style="250" customWidth="1"/>
    <col min="7" max="7" width="16.7109375" style="250" customWidth="1"/>
    <col min="8" max="8" width="12.140625" style="250" customWidth="1"/>
    <col min="9" max="9" width="12" style="250" customWidth="1"/>
    <col min="10" max="10" width="10.85546875" style="250" customWidth="1"/>
    <col min="11" max="12" width="11" style="250" customWidth="1"/>
    <col min="13" max="13" width="13.5703125" style="250" customWidth="1"/>
    <col min="14" max="14" width="14.28515625" style="250" customWidth="1"/>
    <col min="15" max="17" width="10.85546875" style="250" customWidth="1"/>
    <col min="18" max="18" width="11.85546875" style="250" customWidth="1"/>
    <col min="19" max="20" width="9.140625" style="250"/>
    <col min="21" max="21" width="28.5703125" style="250" customWidth="1"/>
    <col min="22" max="64" width="9.140625" style="250"/>
    <col min="65" max="1023" width="9.140625" style="252"/>
    <col min="1024" max="1024" width="11.5703125" style="252" customWidth="1"/>
    <col min="1025" max="16384" width="9.140625" style="252"/>
  </cols>
  <sheetData>
    <row r="1" spans="1:21" ht="14.45" customHeight="1">
      <c r="A1" s="361" t="s">
        <v>48</v>
      </c>
      <c r="B1" s="361"/>
      <c r="C1" s="361"/>
      <c r="D1" s="361"/>
      <c r="E1" s="361"/>
      <c r="F1" s="361"/>
      <c r="G1" s="361"/>
    </row>
    <row r="2" spans="1:21">
      <c r="A2" s="362" t="s">
        <v>49</v>
      </c>
      <c r="B2" s="362"/>
      <c r="C2" s="362"/>
      <c r="D2" s="362"/>
      <c r="E2" s="362"/>
      <c r="F2" s="362"/>
      <c r="G2" s="362"/>
    </row>
    <row r="3" spans="1:21" ht="15" customHeight="1">
      <c r="A3" s="363"/>
      <c r="B3" s="363"/>
      <c r="C3" s="363"/>
      <c r="D3" s="363"/>
      <c r="E3" s="363"/>
      <c r="F3" s="363"/>
      <c r="G3" s="363"/>
      <c r="I3" s="274" t="s">
        <v>50</v>
      </c>
      <c r="J3" s="275"/>
      <c r="K3" s="275"/>
      <c r="L3" s="276"/>
    </row>
    <row r="4" spans="1:21">
      <c r="I4" s="277"/>
      <c r="J4" s="278" t="s">
        <v>52</v>
      </c>
      <c r="K4" s="278"/>
      <c r="L4" s="279"/>
    </row>
    <row r="5" spans="1:21" ht="20.45" customHeight="1">
      <c r="A5" s="369" t="s">
        <v>154</v>
      </c>
      <c r="B5" s="369"/>
      <c r="C5" s="369"/>
      <c r="D5" s="369"/>
      <c r="E5" s="369"/>
      <c r="F5" s="369"/>
      <c r="G5" s="369"/>
      <c r="I5" s="280"/>
      <c r="J5" s="281" t="s">
        <v>54</v>
      </c>
      <c r="K5" s="281"/>
      <c r="L5" s="282"/>
    </row>
    <row r="7" spans="1:21">
      <c r="A7" s="370" t="s">
        <v>127</v>
      </c>
      <c r="B7" s="370"/>
      <c r="C7" s="370"/>
      <c r="D7" s="370"/>
      <c r="E7" s="370"/>
      <c r="F7" s="370"/>
      <c r="G7" s="370"/>
    </row>
    <row r="8" spans="1:21" ht="40.9" customHeight="1">
      <c r="A8" s="253" t="s">
        <v>118</v>
      </c>
      <c r="B8" s="253" t="s">
        <v>61</v>
      </c>
      <c r="C8" s="253" t="s">
        <v>60</v>
      </c>
      <c r="D8" s="253" t="s">
        <v>119</v>
      </c>
      <c r="E8" s="253" t="s">
        <v>120</v>
      </c>
      <c r="F8" s="253" t="s">
        <v>121</v>
      </c>
      <c r="G8" s="253" t="s">
        <v>122</v>
      </c>
      <c r="H8" s="253" t="s">
        <v>64</v>
      </c>
      <c r="I8" s="253" t="s">
        <v>65</v>
      </c>
      <c r="J8" s="253" t="s">
        <v>66</v>
      </c>
      <c r="K8" s="253" t="s">
        <v>67</v>
      </c>
      <c r="L8" s="253" t="s">
        <v>68</v>
      </c>
      <c r="M8" s="253" t="s">
        <v>69</v>
      </c>
      <c r="N8" s="253" t="s">
        <v>70</v>
      </c>
      <c r="O8" s="253" t="s">
        <v>42</v>
      </c>
      <c r="P8" s="253" t="s">
        <v>71</v>
      </c>
      <c r="Q8" s="253" t="s">
        <v>72</v>
      </c>
      <c r="R8" s="253" t="s">
        <v>73</v>
      </c>
    </row>
    <row r="9" spans="1:21" ht="63" customHeight="1">
      <c r="A9" s="254">
        <v>1</v>
      </c>
      <c r="B9" s="255">
        <v>1</v>
      </c>
      <c r="C9" s="256" t="s">
        <v>155</v>
      </c>
      <c r="D9" s="257" t="s">
        <v>156</v>
      </c>
      <c r="E9" s="255">
        <v>268724</v>
      </c>
      <c r="F9" s="258">
        <f>TRUNC(IF(Q9="MÉDIA",O9,P9),2)</f>
        <v>364.36</v>
      </c>
      <c r="G9" s="259">
        <f>TRUNC(B9*F9,2)</f>
        <v>364.36</v>
      </c>
      <c r="H9" s="260">
        <v>303.10000000000002</v>
      </c>
      <c r="I9" s="260">
        <v>390.99</v>
      </c>
      <c r="J9" s="260">
        <v>399</v>
      </c>
      <c r="K9" s="263"/>
      <c r="L9" s="263"/>
      <c r="M9" s="283">
        <f>_xlfn.STDEV.S(H9:J9)</f>
        <v>53.206550661861762</v>
      </c>
      <c r="N9" s="283">
        <f>M9/O9</f>
        <v>0.14602741975480776</v>
      </c>
      <c r="O9" s="263">
        <f>TRUNC(AVERAGE(H9:L9),2)</f>
        <v>364.36</v>
      </c>
      <c r="P9" s="263">
        <f>TRUNC(MEDIAN(H9:L9),2)</f>
        <v>390.99</v>
      </c>
      <c r="Q9" s="263" t="str">
        <f>IF(N9&gt;25%,"mediana","média")</f>
        <v>média</v>
      </c>
      <c r="R9" s="291" t="s">
        <v>79</v>
      </c>
    </row>
    <row r="10" spans="1:21" ht="100.5" customHeight="1">
      <c r="A10" s="254">
        <v>2</v>
      </c>
      <c r="B10" s="255">
        <v>1</v>
      </c>
      <c r="C10" s="256" t="s">
        <v>155</v>
      </c>
      <c r="D10" s="257" t="s">
        <v>157</v>
      </c>
      <c r="E10" s="255">
        <v>449875</v>
      </c>
      <c r="F10" s="258">
        <f>TRUNC(IF(Q10="MÉDIA",O10,P10),2)</f>
        <v>915.21</v>
      </c>
      <c r="G10" s="259">
        <f>TRUNC(B10*F10,2)</f>
        <v>915.21</v>
      </c>
      <c r="H10" s="260">
        <v>766.65</v>
      </c>
      <c r="I10" s="260">
        <v>989</v>
      </c>
      <c r="J10" s="260">
        <v>990</v>
      </c>
      <c r="K10" s="263"/>
      <c r="L10" s="263"/>
      <c r="M10" s="283">
        <f>_xlfn.STDEV.S(H10:L10)</f>
        <v>128.66347901923558</v>
      </c>
      <c r="N10" s="283">
        <f>M10/O10</f>
        <v>0.14058355898562688</v>
      </c>
      <c r="O10" s="263">
        <f>TRUNC(AVERAGE(H10:L10),2)</f>
        <v>915.21</v>
      </c>
      <c r="P10" s="263">
        <f>TRUNC(MEDIAN(H10:L10),2)</f>
        <v>989</v>
      </c>
      <c r="Q10" s="263" t="str">
        <f>IF(N10&gt;25%,"mediana","média")</f>
        <v>média</v>
      </c>
      <c r="R10" s="291" t="s">
        <v>79</v>
      </c>
    </row>
    <row r="11" spans="1:21" ht="90" customHeight="1">
      <c r="A11" s="254">
        <v>3</v>
      </c>
      <c r="B11" s="255">
        <v>1</v>
      </c>
      <c r="C11" s="256" t="s">
        <v>155</v>
      </c>
      <c r="D11" s="257" t="s">
        <v>158</v>
      </c>
      <c r="E11" s="255">
        <v>444250</v>
      </c>
      <c r="F11" s="258">
        <f>TRUNC(IF(Q11="MÉDIA",O11,P11),2)</f>
        <v>416.3</v>
      </c>
      <c r="G11" s="259">
        <f>TRUNC(B11*F11,2)</f>
        <v>416.3</v>
      </c>
      <c r="H11" s="260">
        <v>339</v>
      </c>
      <c r="I11" s="260">
        <v>399</v>
      </c>
      <c r="J11" s="260">
        <v>422.91</v>
      </c>
      <c r="K11" s="263">
        <v>504.3</v>
      </c>
      <c r="L11" s="263"/>
      <c r="M11" s="283">
        <f>_xlfn.STDEV.S(H11:L11)</f>
        <v>68.464764842946735</v>
      </c>
      <c r="N11" s="283">
        <f>M11/O11</f>
        <v>0.1644601605643688</v>
      </c>
      <c r="O11" s="263">
        <f>TRUNC(AVERAGE(H11:L11),2)</f>
        <v>416.3</v>
      </c>
      <c r="P11" s="263">
        <f>TRUNC(MEDIAN(H11:L11),2)</f>
        <v>410.95</v>
      </c>
      <c r="Q11" s="263" t="str">
        <f>IF(N11&gt;25%,"mediana","média")</f>
        <v>média</v>
      </c>
      <c r="R11" s="291" t="s">
        <v>159</v>
      </c>
    </row>
    <row r="12" spans="1:21" ht="168" customHeight="1">
      <c r="A12" s="254">
        <v>4</v>
      </c>
      <c r="B12" s="255">
        <v>1</v>
      </c>
      <c r="C12" s="256" t="s">
        <v>155</v>
      </c>
      <c r="D12" s="261" t="s">
        <v>160</v>
      </c>
      <c r="E12" s="262">
        <v>220739</v>
      </c>
      <c r="F12" s="258">
        <f>TRUNC(IF(Q12="MÉDIA",O12,P12),2)</f>
        <v>602.83000000000004</v>
      </c>
      <c r="G12" s="259">
        <f>TRUNC(B12*F12,2)</f>
        <v>602.83000000000004</v>
      </c>
      <c r="H12" s="260">
        <v>490</v>
      </c>
      <c r="I12" s="284">
        <v>559</v>
      </c>
      <c r="J12" s="284">
        <v>560</v>
      </c>
      <c r="K12" s="260">
        <v>685.27</v>
      </c>
      <c r="L12" s="260">
        <v>719.9</v>
      </c>
      <c r="M12" s="283">
        <f>_xlfn.STDEV.S(H12:L12)</f>
        <v>96.161095459650028</v>
      </c>
      <c r="N12" s="283">
        <f>M12/O12</f>
        <v>0.15951610812277098</v>
      </c>
      <c r="O12" s="263">
        <f>TRUNC(AVERAGE(H12:L12),2)</f>
        <v>602.83000000000004</v>
      </c>
      <c r="P12" s="263">
        <f>TRUNC(MEDIAN(H12:L12),2)</f>
        <v>560</v>
      </c>
      <c r="Q12" s="263" t="str">
        <f>IF(N12&gt;25%,"mediana","média")</f>
        <v>média</v>
      </c>
      <c r="R12" s="291" t="s">
        <v>159</v>
      </c>
    </row>
    <row r="13" spans="1:21" ht="75.75" customHeight="1">
      <c r="A13" s="254">
        <v>5</v>
      </c>
      <c r="B13" s="255">
        <v>1</v>
      </c>
      <c r="C13" s="256" t="s">
        <v>155</v>
      </c>
      <c r="D13" s="257" t="s">
        <v>161</v>
      </c>
      <c r="E13" s="255">
        <v>449666</v>
      </c>
      <c r="F13" s="258">
        <f>TRUNC(IF(Q13="MÉDIA",O13,P13),2)</f>
        <v>703.77</v>
      </c>
      <c r="G13" s="259">
        <f>TRUNC(B13*F13,2)</f>
        <v>703.77</v>
      </c>
      <c r="H13" s="263">
        <v>550.91</v>
      </c>
      <c r="I13" s="260">
        <v>600</v>
      </c>
      <c r="J13" s="260">
        <v>670</v>
      </c>
      <c r="K13" s="260">
        <v>827.97</v>
      </c>
      <c r="L13" s="263">
        <v>869.99</v>
      </c>
      <c r="M13" s="283">
        <f>_xlfn.STDEV.S(H13:L13)</f>
        <v>139.93706953484499</v>
      </c>
      <c r="N13" s="283">
        <f>M13/O13</f>
        <v>0.19883920817148357</v>
      </c>
      <c r="O13" s="263">
        <f>TRUNC(AVERAGE(H13:L13),2)</f>
        <v>703.77</v>
      </c>
      <c r="P13" s="263">
        <f>TRUNC(MEDIAN(H13:L13),2)</f>
        <v>670</v>
      </c>
      <c r="Q13" s="263" t="str">
        <f>IF(N13&gt;25%,"mediana","média")</f>
        <v>média</v>
      </c>
      <c r="R13" s="291" t="s">
        <v>159</v>
      </c>
      <c r="U13" s="292"/>
    </row>
    <row r="14" spans="1:21">
      <c r="A14" s="364" t="s">
        <v>88</v>
      </c>
      <c r="B14" s="364"/>
      <c r="C14" s="364"/>
      <c r="D14" s="364"/>
      <c r="E14" s="364"/>
      <c r="F14" s="364"/>
      <c r="G14" s="264">
        <f>TRUNC(SUM(G9:G13),2)</f>
        <v>3002.47</v>
      </c>
      <c r="H14" s="265"/>
      <c r="I14" s="285"/>
      <c r="J14" s="265"/>
      <c r="K14" s="265"/>
      <c r="L14" s="265"/>
      <c r="M14" s="286"/>
      <c r="N14" s="286"/>
      <c r="O14" s="286"/>
      <c r="P14" s="286"/>
      <c r="Q14" s="286"/>
      <c r="R14" s="265"/>
      <c r="U14" s="292"/>
    </row>
    <row r="15" spans="1:21" ht="21" customHeight="1">
      <c r="A15" s="371" t="s">
        <v>162</v>
      </c>
      <c r="B15" s="371"/>
      <c r="C15" s="371"/>
      <c r="D15" s="371"/>
      <c r="E15" s="371"/>
      <c r="F15" s="371"/>
      <c r="G15" s="264">
        <f>TRUNC(G14*10%/6,2)</f>
        <v>50.04</v>
      </c>
      <c r="H15" s="265"/>
      <c r="I15" s="252"/>
      <c r="J15" s="252"/>
      <c r="K15" s="252"/>
      <c r="L15" s="265"/>
      <c r="M15" s="286"/>
      <c r="N15" s="286"/>
      <c r="O15" s="286"/>
      <c r="P15" s="286"/>
      <c r="Q15" s="286"/>
      <c r="R15" s="265"/>
      <c r="U15" s="292"/>
    </row>
    <row r="16" spans="1:21">
      <c r="M16" s="287"/>
      <c r="N16" s="287"/>
      <c r="O16" s="287"/>
      <c r="P16" s="287"/>
      <c r="Q16" s="287"/>
    </row>
    <row r="17" spans="1:21">
      <c r="A17" s="370" t="s">
        <v>163</v>
      </c>
      <c r="B17" s="370"/>
      <c r="C17" s="370"/>
      <c r="D17" s="370"/>
      <c r="E17" s="370"/>
      <c r="F17" s="370"/>
      <c r="G17" s="370"/>
      <c r="M17" s="287"/>
      <c r="N17" s="287"/>
      <c r="O17" s="287"/>
      <c r="P17" s="287"/>
      <c r="Q17" s="287"/>
    </row>
    <row r="18" spans="1:21" ht="42.75" customHeight="1">
      <c r="A18" s="253" t="s">
        <v>118</v>
      </c>
      <c r="B18" s="253" t="s">
        <v>61</v>
      </c>
      <c r="C18" s="253" t="s">
        <v>60</v>
      </c>
      <c r="D18" s="253" t="s">
        <v>119</v>
      </c>
      <c r="E18" s="253" t="s">
        <v>120</v>
      </c>
      <c r="F18" s="253" t="s">
        <v>121</v>
      </c>
      <c r="G18" s="253" t="s">
        <v>122</v>
      </c>
      <c r="H18" s="253" t="s">
        <v>64</v>
      </c>
      <c r="I18" s="253" t="s">
        <v>65</v>
      </c>
      <c r="J18" s="253" t="s">
        <v>66</v>
      </c>
      <c r="K18" s="253" t="s">
        <v>67</v>
      </c>
      <c r="L18" s="253" t="s">
        <v>68</v>
      </c>
      <c r="M18" s="253" t="s">
        <v>69</v>
      </c>
      <c r="N18" s="253" t="s">
        <v>70</v>
      </c>
      <c r="O18" s="253" t="s">
        <v>42</v>
      </c>
      <c r="P18" s="253" t="s">
        <v>71</v>
      </c>
      <c r="Q18" s="253" t="s">
        <v>72</v>
      </c>
      <c r="R18" s="253" t="s">
        <v>73</v>
      </c>
    </row>
    <row r="19" spans="1:21" ht="90" customHeight="1">
      <c r="A19" s="254">
        <v>1</v>
      </c>
      <c r="B19" s="255">
        <v>1</v>
      </c>
      <c r="C19" s="256" t="s">
        <v>155</v>
      </c>
      <c r="D19" s="257" t="s">
        <v>164</v>
      </c>
      <c r="E19" s="255">
        <v>255344</v>
      </c>
      <c r="F19" s="258">
        <f>TRUNC(IF(Q19="MÉDIA",O19,P19),2)</f>
        <v>118.4</v>
      </c>
      <c r="G19" s="259">
        <f>TRUNC(B19*F19,2)</f>
        <v>118.4</v>
      </c>
      <c r="H19" s="260">
        <v>68</v>
      </c>
      <c r="I19" s="260">
        <v>118.4</v>
      </c>
      <c r="J19" s="260">
        <v>121.85</v>
      </c>
      <c r="K19" s="263"/>
      <c r="L19" s="263"/>
      <c r="M19" s="283">
        <f>_xlfn.STDEV.S(H19:J19)</f>
        <v>30.143780453022131</v>
      </c>
      <c r="N19" s="283">
        <f>M19/O19</f>
        <v>0.29337012606347573</v>
      </c>
      <c r="O19" s="263">
        <f>TRUNC(AVERAGE(H19:L19),2)</f>
        <v>102.75</v>
      </c>
      <c r="P19" s="263">
        <f>TRUNC(MEDIAN(H19:L19),2)</f>
        <v>118.4</v>
      </c>
      <c r="Q19" s="263" t="str">
        <f>IF(N19&gt;25%,"mediana","média")</f>
        <v>mediana</v>
      </c>
      <c r="R19" s="291" t="s">
        <v>79</v>
      </c>
    </row>
    <row r="20" spans="1:21">
      <c r="A20" s="364" t="s">
        <v>88</v>
      </c>
      <c r="B20" s="364"/>
      <c r="C20" s="364"/>
      <c r="D20" s="364"/>
      <c r="E20" s="364"/>
      <c r="F20" s="364"/>
      <c r="G20" s="266">
        <f>TRUNC(SUM(G19:G19),2)</f>
        <v>118.4</v>
      </c>
      <c r="I20" s="288"/>
      <c r="M20" s="287"/>
      <c r="N20" s="287"/>
      <c r="O20" s="287"/>
      <c r="P20" s="287"/>
      <c r="Q20" s="287"/>
    </row>
    <row r="21" spans="1:21">
      <c r="A21" s="364" t="s">
        <v>162</v>
      </c>
      <c r="B21" s="364"/>
      <c r="C21" s="364"/>
      <c r="D21" s="364"/>
      <c r="E21" s="364"/>
      <c r="F21" s="364"/>
      <c r="G21" s="264">
        <f>TRUNC(G20*10%/6,2)</f>
        <v>1.97</v>
      </c>
      <c r="M21" s="287"/>
      <c r="N21" s="287"/>
      <c r="O21" s="287"/>
      <c r="P21" s="287"/>
      <c r="Q21" s="287"/>
    </row>
    <row r="22" spans="1:21">
      <c r="M22" s="287"/>
      <c r="N22" s="287"/>
      <c r="O22" s="287"/>
      <c r="P22" s="287"/>
      <c r="Q22" s="287"/>
    </row>
    <row r="23" spans="1:21">
      <c r="A23" s="370" t="s">
        <v>141</v>
      </c>
      <c r="B23" s="370"/>
      <c r="C23" s="370"/>
      <c r="D23" s="370"/>
      <c r="E23" s="370"/>
      <c r="F23" s="370"/>
      <c r="G23" s="370"/>
      <c r="M23" s="287"/>
      <c r="N23" s="287"/>
      <c r="O23" s="287"/>
      <c r="P23" s="287"/>
      <c r="Q23" s="287"/>
    </row>
    <row r="24" spans="1:21" ht="43.35" customHeight="1">
      <c r="A24" s="253" t="s">
        <v>118</v>
      </c>
      <c r="B24" s="253" t="s">
        <v>61</v>
      </c>
      <c r="C24" s="253" t="s">
        <v>60</v>
      </c>
      <c r="D24" s="253" t="s">
        <v>119</v>
      </c>
      <c r="E24" s="253" t="s">
        <v>120</v>
      </c>
      <c r="F24" s="253" t="s">
        <v>121</v>
      </c>
      <c r="G24" s="253" t="s">
        <v>122</v>
      </c>
      <c r="H24" s="253" t="s">
        <v>64</v>
      </c>
      <c r="I24" s="253" t="s">
        <v>65</v>
      </c>
      <c r="J24" s="253" t="s">
        <v>66</v>
      </c>
      <c r="K24" s="253" t="s">
        <v>67</v>
      </c>
      <c r="L24" s="253" t="s">
        <v>68</v>
      </c>
      <c r="M24" s="253" t="s">
        <v>69</v>
      </c>
      <c r="N24" s="253" t="s">
        <v>70</v>
      </c>
      <c r="O24" s="253" t="s">
        <v>42</v>
      </c>
      <c r="P24" s="253" t="s">
        <v>71</v>
      </c>
      <c r="Q24" s="253" t="s">
        <v>72</v>
      </c>
      <c r="R24" s="253" t="s">
        <v>73</v>
      </c>
    </row>
    <row r="25" spans="1:21" ht="80.650000000000006" customHeight="1">
      <c r="A25" s="254">
        <v>1</v>
      </c>
      <c r="B25" s="255">
        <v>0.25</v>
      </c>
      <c r="C25" s="256" t="s">
        <v>155</v>
      </c>
      <c r="D25" s="257" t="s">
        <v>165</v>
      </c>
      <c r="E25" s="255">
        <v>437101</v>
      </c>
      <c r="F25" s="258">
        <f>TRUNC(IF(Q25="MÉDIA",O25,P25),2)</f>
        <v>1959</v>
      </c>
      <c r="G25" s="259">
        <f>TRUNC(B25*F25,2)</f>
        <v>489.75</v>
      </c>
      <c r="H25" s="260">
        <v>627</v>
      </c>
      <c r="I25" s="260">
        <v>1959</v>
      </c>
      <c r="J25" s="260">
        <v>1970</v>
      </c>
      <c r="K25" s="263"/>
      <c r="L25" s="263"/>
      <c r="M25" s="283">
        <f>_xlfn.STDEV.S(H25:L25)</f>
        <v>772.22557153550247</v>
      </c>
      <c r="N25" s="283">
        <f>M25/O25</f>
        <v>0.50849141449402924</v>
      </c>
      <c r="O25" s="263">
        <f>TRUNC(AVERAGE(H25:L25),2)</f>
        <v>1518.66</v>
      </c>
      <c r="P25" s="263">
        <f>TRUNC(MEDIAN(H25:L25),2)</f>
        <v>1959</v>
      </c>
      <c r="Q25" s="263" t="str">
        <f>IF(N25&gt;25%,"mediana","média")</f>
        <v>mediana</v>
      </c>
      <c r="R25" s="291" t="s">
        <v>79</v>
      </c>
    </row>
    <row r="26" spans="1:21" ht="66" customHeight="1">
      <c r="A26" s="254">
        <v>2</v>
      </c>
      <c r="B26" s="255">
        <v>0.5</v>
      </c>
      <c r="C26" s="256" t="s">
        <v>155</v>
      </c>
      <c r="D26" s="257" t="s">
        <v>166</v>
      </c>
      <c r="E26" s="255">
        <v>323304</v>
      </c>
      <c r="F26" s="258">
        <f>TRUNC(IF(Q26="MÉDIA",O26,P26),2)</f>
        <v>352.55</v>
      </c>
      <c r="G26" s="259">
        <f>TRUNC(B26*F26,2)</f>
        <v>176.27</v>
      </c>
      <c r="H26" s="263">
        <v>229</v>
      </c>
      <c r="I26" s="260">
        <v>359.99</v>
      </c>
      <c r="J26" s="260">
        <v>360.4</v>
      </c>
      <c r="K26" s="260">
        <v>385.9</v>
      </c>
      <c r="L26" s="263">
        <v>427.49</v>
      </c>
      <c r="M26" s="283">
        <f>_xlfn.STDEV.S(H26:L26)</f>
        <v>74.346829992945914</v>
      </c>
      <c r="N26" s="283">
        <f>M26/O26</f>
        <v>0.21088308039411691</v>
      </c>
      <c r="O26" s="263">
        <f>TRUNC(AVERAGE(H26:L26),2)</f>
        <v>352.55</v>
      </c>
      <c r="P26" s="263">
        <f>TRUNC(MEDIAN(H26:L26),2)</f>
        <v>360.4</v>
      </c>
      <c r="Q26" s="263" t="str">
        <f>IF(N26&gt;25%,"mediana","média")</f>
        <v>média</v>
      </c>
      <c r="R26" s="291" t="s">
        <v>159</v>
      </c>
    </row>
    <row r="27" spans="1:21" ht="38.65" customHeight="1">
      <c r="A27" s="254">
        <v>3</v>
      </c>
      <c r="B27" s="255">
        <v>0.25</v>
      </c>
      <c r="C27" s="256" t="s">
        <v>155</v>
      </c>
      <c r="D27" s="257" t="s">
        <v>167</v>
      </c>
      <c r="E27" s="255">
        <v>379291</v>
      </c>
      <c r="F27" s="258">
        <f>TRUNC(IF(Q27="MÉDIA",O27,P27),2)</f>
        <v>318.8</v>
      </c>
      <c r="G27" s="259">
        <f>TRUNC(B27*F27,2)</f>
        <v>79.7</v>
      </c>
      <c r="H27" s="260">
        <v>291</v>
      </c>
      <c r="I27" s="260">
        <v>293.99</v>
      </c>
      <c r="J27" s="260">
        <v>371.41</v>
      </c>
      <c r="K27" s="263"/>
      <c r="L27" s="263"/>
      <c r="M27" s="283">
        <f>_xlfn.STDEV.S(H27:L27)</f>
        <v>45.586117404314962</v>
      </c>
      <c r="N27" s="283">
        <f>M27/O27</f>
        <v>0.14299284003862911</v>
      </c>
      <c r="O27" s="263">
        <f>TRUNC(AVERAGE(H27:L27),2)</f>
        <v>318.8</v>
      </c>
      <c r="P27" s="263">
        <f>TRUNC(MEDIAN(H27:L27),2)</f>
        <v>293.99</v>
      </c>
      <c r="Q27" s="263" t="str">
        <f>IF(N27&gt;25%,"mediana","média")</f>
        <v>média</v>
      </c>
      <c r="R27" s="291" t="s">
        <v>79</v>
      </c>
    </row>
    <row r="28" spans="1:21" ht="89.25" customHeight="1">
      <c r="A28" s="254">
        <v>4</v>
      </c>
      <c r="B28" s="255">
        <v>0.5</v>
      </c>
      <c r="C28" s="256" t="s">
        <v>155</v>
      </c>
      <c r="D28" s="257" t="s">
        <v>168</v>
      </c>
      <c r="E28" s="255">
        <v>444250</v>
      </c>
      <c r="F28" s="258">
        <f>TRUNC(IF(Q28="MÉDIA",O28,P28),2)</f>
        <v>382.15</v>
      </c>
      <c r="G28" s="259">
        <f>TRUNC(B28*F28,2)</f>
        <v>191.07</v>
      </c>
      <c r="H28" s="263">
        <v>374.31</v>
      </c>
      <c r="I28" s="260">
        <v>376.29</v>
      </c>
      <c r="J28" s="263">
        <v>379</v>
      </c>
      <c r="K28" s="260">
        <v>399</v>
      </c>
      <c r="L28" s="289"/>
      <c r="M28" s="283">
        <f>_xlfn.STDEV.S(H28:L28)</f>
        <v>11.396639855676757</v>
      </c>
      <c r="N28" s="283">
        <f>M28/O28</f>
        <v>2.9822425371390179E-2</v>
      </c>
      <c r="O28" s="263">
        <f>TRUNC(AVERAGE(H28:L28),2)</f>
        <v>382.15</v>
      </c>
      <c r="P28" s="263">
        <f>TRUNC(MEDIAN(H28:L28),2)</f>
        <v>377.64</v>
      </c>
      <c r="Q28" s="263" t="str">
        <f>IF(N28&gt;25%,"mediana","média")</f>
        <v>média</v>
      </c>
      <c r="R28" s="291" t="s">
        <v>159</v>
      </c>
    </row>
    <row r="29" spans="1:21" ht="116.25" customHeight="1">
      <c r="A29" s="254">
        <v>5</v>
      </c>
      <c r="B29" s="255">
        <v>0.25</v>
      </c>
      <c r="C29" s="256" t="s">
        <v>155</v>
      </c>
      <c r="D29" s="257" t="s">
        <v>169</v>
      </c>
      <c r="E29" s="255">
        <v>451177</v>
      </c>
      <c r="F29" s="258">
        <f>TRUNC(IF(Q29="MÉDIA",O29,P29),2)</f>
        <v>699.99</v>
      </c>
      <c r="G29" s="259">
        <f>TRUNC(B29*F29,2)</f>
        <v>174.99</v>
      </c>
      <c r="H29" s="260">
        <v>690</v>
      </c>
      <c r="I29" s="260">
        <v>699.99</v>
      </c>
      <c r="J29" s="260">
        <v>1180</v>
      </c>
      <c r="K29" s="263"/>
      <c r="L29" s="290"/>
      <c r="M29" s="283">
        <f>_xlfn.STDEV.S(H29:L29)</f>
        <v>280.06231455398205</v>
      </c>
      <c r="N29" s="283">
        <f>M29/O29</f>
        <v>0.32692353390374485</v>
      </c>
      <c r="O29" s="263">
        <f>TRUNC(AVERAGE(H29:L29),2)</f>
        <v>856.66</v>
      </c>
      <c r="P29" s="263">
        <f>TRUNC(MEDIAN(H29:L29),2)</f>
        <v>699.99</v>
      </c>
      <c r="Q29" s="263" t="str">
        <f>IF(N29&gt;25%,"mediana","média")</f>
        <v>mediana</v>
      </c>
      <c r="R29" s="291" t="s">
        <v>79</v>
      </c>
    </row>
    <row r="30" spans="1:21" ht="25.5" customHeight="1">
      <c r="A30" s="371" t="s">
        <v>88</v>
      </c>
      <c r="B30" s="371"/>
      <c r="C30" s="371"/>
      <c r="D30" s="371"/>
      <c r="E30" s="371"/>
      <c r="F30" s="371"/>
      <c r="G30" s="267">
        <f>TRUNC(SUM(G25:G29),2)</f>
        <v>1111.78</v>
      </c>
      <c r="I30" s="288"/>
      <c r="M30" s="287"/>
      <c r="N30" s="287"/>
      <c r="O30" s="287"/>
      <c r="P30" s="287"/>
      <c r="Q30" s="287"/>
      <c r="U30" s="293"/>
    </row>
    <row r="31" spans="1:21" ht="25.5" customHeight="1">
      <c r="A31" s="371" t="s">
        <v>162</v>
      </c>
      <c r="B31" s="371"/>
      <c r="C31" s="371"/>
      <c r="D31" s="371"/>
      <c r="E31" s="371"/>
      <c r="F31" s="371"/>
      <c r="G31" s="267">
        <f>TRUNC(G30*10%/6,2)</f>
        <v>18.52</v>
      </c>
      <c r="I31" s="252"/>
      <c r="J31" s="252"/>
      <c r="M31" s="287"/>
      <c r="N31" s="287"/>
      <c r="O31" s="287"/>
      <c r="P31" s="287"/>
      <c r="Q31" s="287"/>
      <c r="U31" s="293"/>
    </row>
    <row r="32" spans="1:21" ht="25.5" customHeight="1">
      <c r="A32" s="268"/>
      <c r="B32" s="269"/>
      <c r="C32" s="268"/>
      <c r="D32" s="268"/>
      <c r="E32" s="268"/>
      <c r="F32" s="268"/>
      <c r="G32" s="268"/>
      <c r="M32" s="287"/>
      <c r="N32" s="287"/>
      <c r="O32" s="287"/>
      <c r="P32" s="287"/>
      <c r="Q32" s="287"/>
      <c r="U32" s="293"/>
    </row>
    <row r="33" spans="1:21">
      <c r="A33" s="370" t="s">
        <v>170</v>
      </c>
      <c r="B33" s="370"/>
      <c r="C33" s="370"/>
      <c r="D33" s="370"/>
      <c r="E33" s="370"/>
      <c r="F33" s="370"/>
      <c r="G33" s="370"/>
      <c r="M33" s="287"/>
      <c r="N33" s="287"/>
      <c r="O33" s="287"/>
      <c r="P33" s="287"/>
      <c r="Q33" s="287"/>
      <c r="U33" s="293"/>
    </row>
    <row r="34" spans="1:21" ht="42" customHeight="1">
      <c r="A34" s="253" t="s">
        <v>118</v>
      </c>
      <c r="B34" s="253" t="s">
        <v>61</v>
      </c>
      <c r="C34" s="253" t="s">
        <v>60</v>
      </c>
      <c r="D34" s="253" t="s">
        <v>119</v>
      </c>
      <c r="E34" s="253" t="s">
        <v>120</v>
      </c>
      <c r="F34" s="253" t="s">
        <v>121</v>
      </c>
      <c r="G34" s="253" t="s">
        <v>122</v>
      </c>
      <c r="H34" s="253" t="s">
        <v>64</v>
      </c>
      <c r="I34" s="253" t="s">
        <v>65</v>
      </c>
      <c r="J34" s="253" t="s">
        <v>66</v>
      </c>
      <c r="K34" s="253" t="s">
        <v>67</v>
      </c>
      <c r="L34" s="253" t="s">
        <v>68</v>
      </c>
      <c r="M34" s="253" t="s">
        <v>69</v>
      </c>
      <c r="N34" s="253" t="s">
        <v>70</v>
      </c>
      <c r="O34" s="253" t="s">
        <v>42</v>
      </c>
      <c r="P34" s="253" t="s">
        <v>71</v>
      </c>
      <c r="Q34" s="253" t="s">
        <v>72</v>
      </c>
      <c r="R34" s="253" t="s">
        <v>73</v>
      </c>
    </row>
    <row r="35" spans="1:21" ht="36">
      <c r="A35" s="254">
        <v>1</v>
      </c>
      <c r="B35" s="270">
        <v>1</v>
      </c>
      <c r="C35" s="256" t="s">
        <v>155</v>
      </c>
      <c r="D35" s="257" t="s">
        <v>171</v>
      </c>
      <c r="E35" s="255">
        <v>481632</v>
      </c>
      <c r="F35" s="258">
        <f>TRUNC(IF(Q35="MÉDIA",O35,P35),2)</f>
        <v>1300</v>
      </c>
      <c r="G35" s="259">
        <f>TRUNC(B35*F35,2)</f>
        <v>1300</v>
      </c>
      <c r="H35" s="260">
        <v>900</v>
      </c>
      <c r="I35" s="263">
        <v>1222.27</v>
      </c>
      <c r="J35" s="260">
        <v>1300</v>
      </c>
      <c r="K35" s="263">
        <v>1865.61</v>
      </c>
      <c r="L35" s="260">
        <v>1999</v>
      </c>
      <c r="M35" s="283">
        <f>_xlfn.STDEV.S(H35:L35)</f>
        <v>461.17285211729455</v>
      </c>
      <c r="N35" s="283">
        <f>M35/O35</f>
        <v>0.31644184532225489</v>
      </c>
      <c r="O35" s="263">
        <f>TRUNC(AVERAGE(H35:L35),2)</f>
        <v>1457.37</v>
      </c>
      <c r="P35" s="263">
        <f>TRUNC(MEDIAN(H35:L35),2)</f>
        <v>1300</v>
      </c>
      <c r="Q35" s="263" t="str">
        <f>IF(N35&gt;25%,"mediana","média")</f>
        <v>mediana</v>
      </c>
      <c r="R35" s="291" t="s">
        <v>159</v>
      </c>
    </row>
    <row r="36" spans="1:21" ht="72.599999999999994" customHeight="1">
      <c r="A36" s="254">
        <v>2</v>
      </c>
      <c r="B36" s="270">
        <v>1</v>
      </c>
      <c r="C36" s="256" t="s">
        <v>155</v>
      </c>
      <c r="D36" s="271" t="s">
        <v>172</v>
      </c>
      <c r="E36" s="262">
        <v>451536</v>
      </c>
      <c r="F36" s="258">
        <f>TRUNC(IF(Q36="MÉDIA",O36,P36),2)</f>
        <v>466.61</v>
      </c>
      <c r="G36" s="259">
        <f>TRUNC(B36*F36,2)</f>
        <v>466.61</v>
      </c>
      <c r="H36" s="260">
        <v>369</v>
      </c>
      <c r="I36" s="260">
        <v>397.26</v>
      </c>
      <c r="J36" s="263">
        <v>499.9</v>
      </c>
      <c r="K36" s="263">
        <v>517.9</v>
      </c>
      <c r="L36" s="260">
        <v>549</v>
      </c>
      <c r="M36" s="283">
        <f>_xlfn.STDEV.S(H36:L36)</f>
        <v>78.841827223879491</v>
      </c>
      <c r="N36" s="283">
        <f>M36/O36</f>
        <v>0.16896729007925138</v>
      </c>
      <c r="O36" s="263">
        <f>TRUNC(AVERAGE(H36:L36),2)</f>
        <v>466.61</v>
      </c>
      <c r="P36" s="263">
        <f>TRUNC(MEDIAN(H36:L36),2)</f>
        <v>499.9</v>
      </c>
      <c r="Q36" s="263" t="str">
        <f>IF(N36&gt;25%,"mediana","média")</f>
        <v>média</v>
      </c>
      <c r="R36" s="291" t="s">
        <v>159</v>
      </c>
    </row>
    <row r="37" spans="1:21">
      <c r="A37" s="372" t="s">
        <v>88</v>
      </c>
      <c r="B37" s="372"/>
      <c r="C37" s="372"/>
      <c r="D37" s="372"/>
      <c r="E37" s="372"/>
      <c r="F37" s="372"/>
      <c r="G37" s="498">
        <f>TRUNC(SUM(G35:G36),2)</f>
        <v>1766.61</v>
      </c>
      <c r="I37" s="288"/>
      <c r="M37" s="287"/>
      <c r="N37" s="287"/>
      <c r="O37" s="287"/>
      <c r="P37" s="287"/>
      <c r="Q37" s="287"/>
    </row>
    <row r="38" spans="1:21">
      <c r="A38" s="364" t="s">
        <v>162</v>
      </c>
      <c r="B38" s="364"/>
      <c r="C38" s="364"/>
      <c r="D38" s="364"/>
      <c r="E38" s="364"/>
      <c r="F38" s="364"/>
      <c r="G38" s="272">
        <f>TRUNC(G37*10%/6,2)</f>
        <v>29.44</v>
      </c>
      <c r="J38" s="252"/>
      <c r="M38" s="287"/>
      <c r="N38" s="287"/>
      <c r="O38" s="287"/>
      <c r="P38" s="287"/>
      <c r="Q38" s="287"/>
    </row>
    <row r="39" spans="1:21">
      <c r="A39" s="268"/>
      <c r="B39" s="269"/>
      <c r="C39" s="268"/>
      <c r="D39" s="268"/>
      <c r="E39" s="268"/>
      <c r="F39" s="268"/>
      <c r="G39" s="268"/>
      <c r="M39" s="287"/>
      <c r="N39" s="287"/>
      <c r="O39" s="287"/>
      <c r="P39" s="287"/>
      <c r="Q39" s="287"/>
    </row>
    <row r="40" spans="1:21">
      <c r="A40" s="370" t="s">
        <v>173</v>
      </c>
      <c r="B40" s="370"/>
      <c r="C40" s="370"/>
      <c r="D40" s="370"/>
      <c r="E40" s="370"/>
      <c r="F40" s="370"/>
      <c r="G40" s="370"/>
      <c r="M40" s="287"/>
      <c r="N40" s="287"/>
      <c r="O40" s="287"/>
      <c r="P40" s="287"/>
      <c r="Q40" s="287"/>
    </row>
    <row r="41" spans="1:21" ht="39.950000000000003" customHeight="1">
      <c r="A41" s="253" t="s">
        <v>118</v>
      </c>
      <c r="B41" s="253" t="s">
        <v>61</v>
      </c>
      <c r="C41" s="253" t="s">
        <v>60</v>
      </c>
      <c r="D41" s="253" t="s">
        <v>119</v>
      </c>
      <c r="E41" s="253" t="s">
        <v>120</v>
      </c>
      <c r="F41" s="253" t="s">
        <v>121</v>
      </c>
      <c r="G41" s="253" t="s">
        <v>122</v>
      </c>
      <c r="H41" s="253" t="s">
        <v>64</v>
      </c>
      <c r="I41" s="253" t="s">
        <v>65</v>
      </c>
      <c r="J41" s="253" t="s">
        <v>66</v>
      </c>
      <c r="K41" s="253" t="s">
        <v>67</v>
      </c>
      <c r="L41" s="253" t="s">
        <v>68</v>
      </c>
      <c r="M41" s="253" t="s">
        <v>69</v>
      </c>
      <c r="N41" s="253" t="s">
        <v>70</v>
      </c>
      <c r="O41" s="253" t="s">
        <v>42</v>
      </c>
      <c r="P41" s="253" t="s">
        <v>71</v>
      </c>
      <c r="Q41" s="253" t="s">
        <v>72</v>
      </c>
      <c r="R41" s="253" t="s">
        <v>73</v>
      </c>
    </row>
    <row r="42" spans="1:21" ht="140.25" customHeight="1">
      <c r="A42" s="254">
        <v>1</v>
      </c>
      <c r="B42" s="270">
        <v>0.125</v>
      </c>
      <c r="C42" s="256" t="s">
        <v>155</v>
      </c>
      <c r="D42" s="261" t="s">
        <v>174</v>
      </c>
      <c r="E42" s="262">
        <v>445728</v>
      </c>
      <c r="F42" s="258">
        <f>TRUNC(IF(Q42="MÉDIA",O42,P42),2)</f>
        <v>1087.31</v>
      </c>
      <c r="G42" s="259">
        <f>TRUNC(B42*F42,2)</f>
        <v>135.91</v>
      </c>
      <c r="H42" s="260">
        <v>851.04</v>
      </c>
      <c r="I42" s="260">
        <v>977</v>
      </c>
      <c r="J42" s="263">
        <v>1087.31</v>
      </c>
      <c r="K42" s="263">
        <v>2479.7800000000002</v>
      </c>
      <c r="L42" s="260">
        <v>3770.55</v>
      </c>
      <c r="M42" s="283">
        <f>_xlfn.STDEV.S(H42:L42)</f>
        <v>1267.4244845473042</v>
      </c>
      <c r="N42" s="283">
        <f>M42/O42</f>
        <v>0.69139912856551589</v>
      </c>
      <c r="O42" s="263">
        <f>TRUNC(AVERAGE(H42:L42),2)</f>
        <v>1833.13</v>
      </c>
      <c r="P42" s="263">
        <f>TRUNC(MEDIAN(H42:L42),2)</f>
        <v>1087.31</v>
      </c>
      <c r="Q42" s="263" t="str">
        <f>IF(N42&gt;25%,"mediana","média")</f>
        <v>mediana</v>
      </c>
      <c r="R42" s="291" t="s">
        <v>159</v>
      </c>
    </row>
    <row r="43" spans="1:21">
      <c r="A43" s="371" t="s">
        <v>88</v>
      </c>
      <c r="B43" s="371"/>
      <c r="C43" s="371"/>
      <c r="D43" s="371"/>
      <c r="E43" s="371"/>
      <c r="F43" s="371"/>
      <c r="G43" s="267">
        <f>TRUNC(SUM(G42:G42),2)</f>
        <v>135.91</v>
      </c>
      <c r="L43" s="252"/>
      <c r="M43" s="287"/>
      <c r="N43" s="287"/>
      <c r="O43" s="287"/>
      <c r="P43" s="287"/>
      <c r="Q43" s="287"/>
    </row>
    <row r="44" spans="1:21">
      <c r="A44" s="371" t="s">
        <v>162</v>
      </c>
      <c r="B44" s="371"/>
      <c r="C44" s="371"/>
      <c r="D44" s="371"/>
      <c r="E44" s="371"/>
      <c r="F44" s="371"/>
      <c r="G44" s="267">
        <f>TRUNC(G43*10%/6,2)</f>
        <v>2.2599999999999998</v>
      </c>
      <c r="M44" s="287"/>
      <c r="N44" s="287"/>
      <c r="O44" s="287"/>
      <c r="P44" s="287"/>
      <c r="Q44" s="287"/>
    </row>
    <row r="45" spans="1:21">
      <c r="B45" s="250"/>
      <c r="M45" s="287"/>
      <c r="N45" s="287"/>
      <c r="O45" s="287"/>
      <c r="P45" s="287"/>
      <c r="Q45" s="287"/>
    </row>
    <row r="46" spans="1:21">
      <c r="A46" s="370" t="s">
        <v>175</v>
      </c>
      <c r="B46" s="370"/>
      <c r="C46" s="370"/>
      <c r="D46" s="370"/>
      <c r="E46" s="370"/>
      <c r="F46" s="370"/>
      <c r="G46" s="370"/>
      <c r="M46" s="287"/>
      <c r="N46" s="287"/>
      <c r="O46" s="287"/>
      <c r="P46" s="287"/>
      <c r="Q46" s="287"/>
    </row>
    <row r="47" spans="1:21" ht="24">
      <c r="A47" s="253" t="s">
        <v>118</v>
      </c>
      <c r="B47" s="253" t="s">
        <v>61</v>
      </c>
      <c r="C47" s="253" t="s">
        <v>60</v>
      </c>
      <c r="D47" s="253" t="s">
        <v>119</v>
      </c>
      <c r="E47" s="253" t="s">
        <v>120</v>
      </c>
      <c r="F47" s="253" t="s">
        <v>121</v>
      </c>
      <c r="G47" s="253" t="s">
        <v>122</v>
      </c>
      <c r="H47" s="253" t="s">
        <v>64</v>
      </c>
      <c r="I47" s="253" t="s">
        <v>65</v>
      </c>
      <c r="J47" s="253" t="s">
        <v>66</v>
      </c>
      <c r="K47" s="253" t="s">
        <v>67</v>
      </c>
      <c r="L47" s="253" t="s">
        <v>68</v>
      </c>
      <c r="M47" s="253" t="s">
        <v>69</v>
      </c>
      <c r="N47" s="253" t="s">
        <v>70</v>
      </c>
      <c r="O47" s="253" t="s">
        <v>42</v>
      </c>
      <c r="P47" s="253" t="s">
        <v>71</v>
      </c>
      <c r="Q47" s="253" t="s">
        <v>72</v>
      </c>
      <c r="R47" s="253" t="s">
        <v>73</v>
      </c>
    </row>
    <row r="48" spans="1:21" ht="50.85" customHeight="1">
      <c r="A48" s="254">
        <v>1</v>
      </c>
      <c r="B48" s="270">
        <v>1</v>
      </c>
      <c r="C48" s="256" t="s">
        <v>155</v>
      </c>
      <c r="D48" s="257" t="s">
        <v>176</v>
      </c>
      <c r="E48" s="255">
        <v>355368</v>
      </c>
      <c r="F48" s="258">
        <f>TRUNC(IF(Q48="MEDIA",O48,P48),2)</f>
        <v>80</v>
      </c>
      <c r="G48" s="259">
        <f>TRUNC(B48*F48,2)</f>
        <v>80</v>
      </c>
      <c r="H48" s="260">
        <v>60.54</v>
      </c>
      <c r="I48" s="260">
        <v>80</v>
      </c>
      <c r="J48" s="260">
        <v>94.16</v>
      </c>
      <c r="K48" s="263"/>
      <c r="L48" s="263"/>
      <c r="M48" s="283">
        <f>_xlfn.STDEV.S(H48:L48)</f>
        <v>16.879482614503736</v>
      </c>
      <c r="N48" s="283">
        <f>M48/O48</f>
        <v>0.21576738609873111</v>
      </c>
      <c r="O48" s="263">
        <f>TRUNC(AVERAGE(H48:L48),2)</f>
        <v>78.23</v>
      </c>
      <c r="P48" s="263">
        <f>TRUNC(MEDIAN(H48:L48),2)</f>
        <v>80</v>
      </c>
      <c r="Q48" s="263" t="str">
        <f>IF(N48&gt;25%,"mediana","média")</f>
        <v>média</v>
      </c>
      <c r="R48" s="291" t="s">
        <v>79</v>
      </c>
    </row>
    <row r="49" spans="1:9">
      <c r="A49" s="371" t="s">
        <v>88</v>
      </c>
      <c r="B49" s="371"/>
      <c r="C49" s="371"/>
      <c r="D49" s="371"/>
      <c r="E49" s="371"/>
      <c r="F49" s="371"/>
      <c r="G49" s="267">
        <f>TRUNC(SUM(G48:G48),2)</f>
        <v>80</v>
      </c>
      <c r="I49" s="288"/>
    </row>
    <row r="50" spans="1:9">
      <c r="A50" s="371" t="s">
        <v>162</v>
      </c>
      <c r="B50" s="371"/>
      <c r="C50" s="371"/>
      <c r="D50" s="371"/>
      <c r="E50" s="371"/>
      <c r="F50" s="371"/>
      <c r="G50" s="267">
        <f>TRUNC(G49*10%/6,2)</f>
        <v>1.33</v>
      </c>
    </row>
    <row r="51" spans="1:9">
      <c r="A51" s="268"/>
      <c r="B51" s="269"/>
      <c r="C51" s="268"/>
      <c r="D51" s="268"/>
      <c r="E51" s="268"/>
      <c r="F51" s="268"/>
      <c r="G51" s="268"/>
    </row>
    <row r="52" spans="1:9" ht="13.15" customHeight="1">
      <c r="A52" s="496" t="s">
        <v>455</v>
      </c>
      <c r="B52" s="497"/>
      <c r="C52" s="497"/>
      <c r="D52" s="497"/>
      <c r="E52" s="497"/>
      <c r="F52" s="497"/>
      <c r="G52" s="497"/>
      <c r="H52" s="273"/>
      <c r="I52" s="273"/>
    </row>
    <row r="53" spans="1:9">
      <c r="A53" s="497"/>
      <c r="B53" s="497"/>
      <c r="C53" s="497"/>
      <c r="D53" s="497"/>
      <c r="E53" s="497"/>
      <c r="F53" s="497"/>
      <c r="G53" s="497"/>
      <c r="H53" s="273"/>
      <c r="I53" s="273"/>
    </row>
    <row r="54" spans="1:9">
      <c r="A54" s="497"/>
      <c r="B54" s="497"/>
      <c r="C54" s="497"/>
      <c r="D54" s="497"/>
      <c r="E54" s="497"/>
      <c r="F54" s="497"/>
      <c r="G54" s="497"/>
      <c r="H54" s="273"/>
      <c r="I54" s="273"/>
    </row>
  </sheetData>
  <mergeCells count="23">
    <mergeCell ref="A49:F49"/>
    <mergeCell ref="A50:F50"/>
    <mergeCell ref="A52:G54"/>
    <mergeCell ref="A38:F38"/>
    <mergeCell ref="A40:G40"/>
    <mergeCell ref="A43:F43"/>
    <mergeCell ref="A44:F44"/>
    <mergeCell ref="A46:G46"/>
    <mergeCell ref="A23:G23"/>
    <mergeCell ref="A30:F30"/>
    <mergeCell ref="A31:F31"/>
    <mergeCell ref="A33:G33"/>
    <mergeCell ref="A37:F37"/>
    <mergeCell ref="A14:F14"/>
    <mergeCell ref="A15:F15"/>
    <mergeCell ref="A17:G17"/>
    <mergeCell ref="A20:F20"/>
    <mergeCell ref="A21:F21"/>
    <mergeCell ref="A1:G1"/>
    <mergeCell ref="A2:G2"/>
    <mergeCell ref="A3:G3"/>
    <mergeCell ref="A5:G5"/>
    <mergeCell ref="A7:G7"/>
  </mergeCells>
  <pageMargins left="0.51180555555555496" right="0.51180555555555496" top="0.78680555555555598" bottom="0.78680555555555598" header="0.51180555555555496" footer="0.51180555555555496"/>
  <pageSetup paperSize="9" scale="59" firstPageNumber="0" orientation="landscape" useFirstPageNumber="1" horizontalDpi="300" verticalDpi="300" r:id="rId1"/>
  <rowBreaks count="2" manualBreakCount="2">
    <brk id="16" max="16383" man="1"/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849"/>
  <sheetViews>
    <sheetView view="pageBreakPreview" topLeftCell="A134" zoomScale="110" zoomScaleNormal="80" zoomScalePageLayoutView="110" workbookViewId="0">
      <selection activeCell="E108" sqref="E108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18.5703125" style="49" customWidth="1"/>
    <col min="5" max="5" width="17.57031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6" width="31.28515625" style="53" hidden="1" customWidth="1"/>
    <col min="17" max="17" width="9.140625" style="53" hidden="1"/>
    <col min="18" max="18" width="15.85546875" style="53" hidden="1" customWidth="1"/>
    <col min="19" max="43" width="9.140625" style="53" hidden="1"/>
    <col min="44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377" t="s">
        <v>185</v>
      </c>
      <c r="C6" s="377"/>
      <c r="D6" s="377"/>
      <c r="E6" s="377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2141.3482400000003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207</v>
      </c>
      <c r="B14" s="438"/>
      <c r="C14" s="388" t="s">
        <v>208</v>
      </c>
      <c r="D14" s="388" t="s">
        <v>209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0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368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221</v>
      </c>
      <c r="E20" s="388"/>
      <c r="F20" s="430"/>
      <c r="G20" s="74" t="s">
        <v>222</v>
      </c>
      <c r="H20" s="78">
        <f>E143</f>
        <v>3292.64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224</v>
      </c>
      <c r="E21" s="388"/>
      <c r="F21" s="430"/>
      <c r="G21" s="79" t="s">
        <v>225</v>
      </c>
      <c r="H21" s="80">
        <f>H20-H19</f>
        <v>2924.64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249">
        <f>Informações!B11</f>
        <v>1263.25</v>
      </c>
      <c r="F22" s="430"/>
      <c r="G22" s="83" t="s">
        <v>227</v>
      </c>
      <c r="H22" s="84">
        <f>H21*11%</f>
        <v>321.71039999999999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3292.64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1263.25</v>
      </c>
      <c r="G27" s="83" t="s">
        <v>240</v>
      </c>
      <c r="H27" s="84">
        <f>H26*H24</f>
        <v>39.511679999999998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3292.64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32.926400000000001</v>
      </c>
      <c r="I30" s="151" t="s">
        <v>245</v>
      </c>
      <c r="J30" s="152"/>
      <c r="K30" s="152"/>
      <c r="L30" s="152"/>
      <c r="R30" s="152"/>
    </row>
    <row r="31" spans="1:64" ht="21" customHeight="1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30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3292.64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98.779199999999989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1263.25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1263.25</v>
      </c>
      <c r="F35" s="103">
        <f>SUM(E27:E33)-(E27*6%)</f>
        <v>1187.4549999999999</v>
      </c>
      <c r="G35" s="79" t="s">
        <v>222</v>
      </c>
      <c r="H35" s="80">
        <f>H20</f>
        <v>3292.64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21.402159999999999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3292.64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105.27</v>
      </c>
      <c r="F39" s="103">
        <f>E39+(E39*$D$56)</f>
        <v>147.16746000000001</v>
      </c>
      <c r="G39" s="83" t="s">
        <v>227</v>
      </c>
      <c r="H39" s="84">
        <f>H38*H37</f>
        <v>164.63200000000001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140.36000000000001</v>
      </c>
      <c r="F40" s="103">
        <f>E40+(E40*$D$56)</f>
        <v>196.22328000000005</v>
      </c>
      <c r="G40" s="113" t="s">
        <v>269</v>
      </c>
      <c r="H40" s="114">
        <f>H22+H27+H30+H33+H36+H39</f>
        <v>678.96183999999994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245.63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245.63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1263.25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245.63</v>
      </c>
      <c r="G44" s="125">
        <f>H10+H40</f>
        <v>2820.3100800000002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1508.88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301.77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37.72</v>
      </c>
      <c r="F49" s="103">
        <f>$E$35*D49</f>
        <v>31.581250000000001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90.53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22.63</v>
      </c>
      <c r="F51" s="103">
        <f>$E$35*D51</f>
        <v>18.94875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15.08</v>
      </c>
      <c r="F52" s="103">
        <f>$E$35*D52</f>
        <v>12.6325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9.0500000000000007</v>
      </c>
      <c r="F53" s="103">
        <f>$E$35*D53</f>
        <v>7.5795000000000003</v>
      </c>
      <c r="G53" s="431" t="s">
        <v>289</v>
      </c>
      <c r="H53" s="432">
        <f>G44</f>
        <v>2820.3100800000002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3.01</v>
      </c>
      <c r="F54" s="103">
        <f>$E$35*D54</f>
        <v>2.5265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120.71</v>
      </c>
      <c r="F55" s="103">
        <f>$E$35*D55</f>
        <v>101.06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600.5</v>
      </c>
      <c r="G56" s="139" t="s">
        <v>293</v>
      </c>
      <c r="H56" s="136">
        <f>E143</f>
        <v>3292.64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2820.3100800000002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472.32991999999967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245.63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600.5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1241.8800000000001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311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7.2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10.52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126.24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20.2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0.84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63.12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4.04</v>
      </c>
      <c r="F77" s="182">
        <f>$E$35*D77</f>
        <v>4.0423999999999998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63.12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 ht="19.5" customHeight="1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22.1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5.26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 ht="18" customHeight="1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8.7899999999999991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36.380000000000003</v>
      </c>
      <c r="F80" s="103">
        <f>$E$35*D80</f>
        <v>36.381600000000006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3.5" customHeight="1">
      <c r="A81" s="413" t="s">
        <v>88</v>
      </c>
      <c r="B81" s="413"/>
      <c r="C81" s="413"/>
      <c r="D81" s="413"/>
      <c r="E81" s="184">
        <f>TRUNC(SUM(E75:E80),2)</f>
        <v>82.67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1263.25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1241.8800000000001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82.67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2587.8000000000002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14.37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0.71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5.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2.15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17.23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17.23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17.23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17.23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Uniformes!I54</f>
        <v>52.14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5" t="s">
        <v>349</v>
      </c>
      <c r="C111" s="419"/>
      <c r="D111" s="419"/>
      <c r="E111" s="94"/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52.14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1263.25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1241.8800000000001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82.67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17.23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52.14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2657.17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159.43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191.24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3007.84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3292.65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21.4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98.77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164.63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284.8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635.47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635.47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1263.25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1241.8800000000001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82.67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17.23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52.14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2657.17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635.47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3292.64</v>
      </c>
      <c r="F143" s="240">
        <f>SUM(F27:F142)</f>
        <v>2141.3482400000003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2.6064832772610331</v>
      </c>
      <c r="F144" s="52"/>
      <c r="G144" s="54"/>
      <c r="H144" s="54"/>
    </row>
    <row r="145" spans="1:8" ht="18" customHeight="1">
      <c r="F145" s="52"/>
      <c r="G145" s="54"/>
      <c r="H145" s="54"/>
    </row>
    <row r="146" spans="1:8" ht="34.15" customHeight="1">
      <c r="A146" s="428" t="s">
        <v>382</v>
      </c>
      <c r="B146" s="428"/>
      <c r="C146" s="428"/>
      <c r="D146" s="428"/>
      <c r="E146" s="428"/>
      <c r="F146" s="52"/>
      <c r="G146" s="54"/>
      <c r="H146" s="54"/>
    </row>
    <row r="147" spans="1:8" ht="55.9" customHeight="1">
      <c r="A147" s="429" t="s">
        <v>383</v>
      </c>
      <c r="B147" s="429"/>
      <c r="C147" s="429"/>
      <c r="D147" s="429"/>
      <c r="E147" s="429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600-000000000000}"/>
    <hyperlink ref="B78" location="Plan2!A1" display="Aviso Prévio Trabalhado" xr:uid="{00000000-0004-0000-0600-000001000000}"/>
    <hyperlink ref="I78" location="Plan2!A1" display="M APÓS PRORROGAÇÃO = 0.194%" xr:uid="{00000000-0004-0000-0600-000002000000}"/>
    <hyperlink ref="B79" location="Plan2!A1" display="Incidência dos encargos do submódulo 2.2 sobre o Aviso Prévio Trabalhado " xr:uid="{00000000-0004-0000-0600-000003000000}"/>
  </hyperlinks>
  <pageMargins left="0.51180555555555496" right="0.51180555555555496" top="0.78680555555555598" bottom="0.78680555555555598" header="0.51180555555555496" footer="0.51180555555555496"/>
  <pageSetup paperSize="9" scale="76" firstPageNumber="0" orientation="portrait" useFirstPageNumber="1" horizontalDpi="300" verticalDpi="300" r:id="rId2"/>
  <rowBreaks count="2" manualBreakCount="2">
    <brk id="42" max="4" man="1"/>
    <brk id="95" max="4" man="1"/>
  </rowBreaks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L849"/>
  <sheetViews>
    <sheetView view="pageBreakPreview" topLeftCell="A14" zoomScaleNormal="100" zoomScaleSheetLayoutView="100" zoomScalePageLayoutView="110" workbookViewId="0">
      <selection activeCell="E22" sqref="E22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17.28515625" style="49" customWidth="1"/>
    <col min="5" max="5" width="21.425781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2072.9294000000004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385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5.99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373.99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386</v>
      </c>
      <c r="E20" s="388"/>
      <c r="F20" s="430"/>
      <c r="G20" s="74" t="s">
        <v>222</v>
      </c>
      <c r="H20" s="78">
        <f>E143</f>
        <v>3196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387</v>
      </c>
      <c r="E21" s="388"/>
      <c r="F21" s="430"/>
      <c r="G21" s="79" t="s">
        <v>225</v>
      </c>
      <c r="H21" s="80">
        <f>H20-H19</f>
        <v>2822.01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249">
        <f>Informações!B12</f>
        <v>1213.74</v>
      </c>
      <c r="F22" s="430"/>
      <c r="G22" s="83" t="s">
        <v>227</v>
      </c>
      <c r="H22" s="84">
        <f>H21*11%</f>
        <v>310.42110000000002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3196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1213.74</v>
      </c>
      <c r="G27" s="83" t="s">
        <v>240</v>
      </c>
      <c r="H27" s="84">
        <f>H26*H24</f>
        <v>38.352000000000004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3196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31.96</v>
      </c>
      <c r="I30" s="151" t="s">
        <v>245</v>
      </c>
      <c r="J30" s="152"/>
      <c r="K30" s="152"/>
      <c r="L30" s="152"/>
      <c r="R30" s="152"/>
    </row>
    <row r="31" spans="1:64" ht="19.5" customHeight="1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3196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95.88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SUM(E27:E33)</f>
        <v>1213.74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SUM(E34:E34)</f>
        <v>1213.74</v>
      </c>
      <c r="F35" s="103">
        <f>SUM(E27:E33)-(E27*6%)</f>
        <v>1140.9156</v>
      </c>
      <c r="G35" s="79" t="s">
        <v>222</v>
      </c>
      <c r="H35" s="80">
        <f>H20</f>
        <v>3196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20.773999999999997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3196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101.14</v>
      </c>
      <c r="F39" s="103">
        <f>E39+(E39*$D$56)</f>
        <v>141.39372</v>
      </c>
      <c r="G39" s="83" t="s">
        <v>227</v>
      </c>
      <c r="H39" s="84">
        <f>H38*H37</f>
        <v>159.80000000000001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134.86000000000001</v>
      </c>
      <c r="F40" s="103">
        <f>E40+(E40*$D$56)</f>
        <v>188.53428000000002</v>
      </c>
      <c r="G40" s="113" t="s">
        <v>269</v>
      </c>
      <c r="H40" s="114">
        <f>H22+H27+H30+H33+H36+H39</f>
        <v>657.18709999999999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SUM(E39:E40)</f>
        <v>236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236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1213.74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236</v>
      </c>
      <c r="G44" s="125">
        <f>H10+H40</f>
        <v>2730.1165000000005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1449.74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289.94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36.24</v>
      </c>
      <c r="F49" s="103">
        <f>$E$35*D49</f>
        <v>30.343500000000002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86.98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21.74</v>
      </c>
      <c r="F51" s="103">
        <f>$E$35*D51</f>
        <v>18.206099999999999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14.49</v>
      </c>
      <c r="F52" s="103">
        <f>$E$35*D52</f>
        <v>12.1374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8.69</v>
      </c>
      <c r="F53" s="103">
        <f>$E$35*D53</f>
        <v>7.2824400000000002</v>
      </c>
      <c r="G53" s="431" t="s">
        <v>289</v>
      </c>
      <c r="H53" s="432">
        <f>G44</f>
        <v>2730.1165000000005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2.89</v>
      </c>
      <c r="F54" s="103">
        <f>$E$35*D54</f>
        <v>2.4274800000000001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115.97</v>
      </c>
      <c r="F55" s="103">
        <f>$E$35*D55</f>
        <v>97.099199999999996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576.94000000000005</v>
      </c>
      <c r="G56" s="139" t="s">
        <v>293</v>
      </c>
      <c r="H56" s="136">
        <f>E143</f>
        <v>3196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2730.1165000000005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465.88349999999946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236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576.94000000000005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1208.69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311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10.11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121.32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60.66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3.88</v>
      </c>
      <c r="F77" s="182">
        <f>$E$35*D77</f>
        <v>3.8839680000000003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60.66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21.24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5.0549999999999997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8.4499999999999993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34.950000000000003</v>
      </c>
      <c r="F80" s="103">
        <f>$E$35*D80</f>
        <v>34.955712000000005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79.430000000000007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1213.74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1208.69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79.430000000000007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2501.86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13.89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0.69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2.08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16.66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16.66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16.66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16.66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Uniformes!I13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7" t="s">
        <v>349</v>
      </c>
      <c r="C111" s="419"/>
      <c r="D111" s="419"/>
      <c r="E111" s="198">
        <f>EPIs!H14</f>
        <v>5.99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60.65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1213.74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1208.69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79.430000000000007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16.66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60.65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2579.17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154.75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185.63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2919.55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3196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20.77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95.88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159.80000000000001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276.45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616.83000000000004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616.83000000000004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1213.74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1208.69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79.430000000000007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16.66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60.65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2579.17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616.83000000000004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3196</v>
      </c>
      <c r="F143" s="240">
        <f>SUM(F27:F142)</f>
        <v>2072.9294000000004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2.6331833835912137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40.15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700-000000000000}"/>
    <hyperlink ref="B78" location="Plan2!A1" display="Aviso Prévio Trabalhado" xr:uid="{00000000-0004-0000-0700-000001000000}"/>
    <hyperlink ref="I78" location="Plan2!A1" display="M APÓS PRORROGAÇÃO = 0.194%" xr:uid="{00000000-0004-0000-0700-000002000000}"/>
    <hyperlink ref="B79" location="Plan2!A1" display="Incidência dos encargos do submódulo 2.2 sobre o Aviso Prévio Trabalhado " xr:uid="{00000000-0004-0000-0700-000003000000}"/>
  </hyperlinks>
  <pageMargins left="0.51180555555555496" right="0.51180555555555496" top="0.78680555555555598" bottom="0.78680555555555598" header="0.51180555555555496" footer="0.51180555555555496"/>
  <pageSetup paperSize="9" scale="83" firstPageNumber="0" orientation="portrait" useFirstPageNumber="1" horizontalDpi="300" verticalDpi="300" r:id="rId2"/>
  <rowBreaks count="1" manualBreakCount="1">
    <brk id="42" max="16383" man="1"/>
  </rowBreaks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L849"/>
  <sheetViews>
    <sheetView view="pageBreakPreview" topLeftCell="A42" zoomScale="110" zoomScaleNormal="100" zoomScalePageLayoutView="110" workbookViewId="0">
      <selection activeCell="E111" sqref="E111"/>
    </sheetView>
  </sheetViews>
  <sheetFormatPr defaultColWidth="9.140625" defaultRowHeight="15"/>
  <cols>
    <col min="1" max="1" width="4.7109375" style="47" customWidth="1"/>
    <col min="2" max="2" width="33.42578125" style="48" customWidth="1"/>
    <col min="3" max="3" width="31.42578125" style="48" customWidth="1"/>
    <col min="4" max="4" width="23.140625" style="49" customWidth="1"/>
    <col min="5" max="5" width="31.28515625" style="50" customWidth="1"/>
    <col min="6" max="6" width="31.28515625" style="51" hidden="1" customWidth="1"/>
    <col min="7" max="7" width="49.28515625" style="51" hidden="1" customWidth="1"/>
    <col min="8" max="8" width="41.140625" style="51" hidden="1" customWidth="1"/>
    <col min="9" max="9" width="31.28515625" style="52" hidden="1" customWidth="1"/>
    <col min="10" max="11" width="31.28515625" style="53" hidden="1" customWidth="1"/>
    <col min="12" max="12" width="29.140625" style="53" hidden="1" customWidth="1"/>
    <col min="13" max="14" width="31.28515625" style="53" hidden="1" customWidth="1"/>
    <col min="15" max="16" width="31.28515625" style="53" customWidth="1"/>
    <col min="17" max="17" width="9.140625" style="53"/>
    <col min="18" max="18" width="15.85546875" style="53" customWidth="1"/>
    <col min="19" max="64" width="9.140625" style="53"/>
  </cols>
  <sheetData>
    <row r="1" spans="1:64" ht="15" customHeight="1">
      <c r="A1" s="437" t="s">
        <v>177</v>
      </c>
      <c r="B1" s="437"/>
      <c r="C1" s="437"/>
      <c r="D1" s="437"/>
      <c r="E1" s="437"/>
      <c r="F1" s="430" t="s">
        <v>178</v>
      </c>
      <c r="G1" s="54"/>
      <c r="H1" s="54"/>
      <c r="I1" s="433" t="s">
        <v>179</v>
      </c>
    </row>
    <row r="2" spans="1:64" ht="21.75" customHeight="1">
      <c r="A2" s="437"/>
      <c r="B2" s="437"/>
      <c r="C2" s="437"/>
      <c r="D2" s="437"/>
      <c r="E2" s="437"/>
      <c r="F2" s="430"/>
      <c r="G2" s="54"/>
      <c r="H2" s="54"/>
      <c r="I2" s="433"/>
    </row>
    <row r="3" spans="1:64">
      <c r="A3" s="373"/>
      <c r="B3" s="373"/>
      <c r="C3" s="373"/>
      <c r="D3" s="55" t="s">
        <v>180</v>
      </c>
      <c r="E3" s="56" t="s">
        <v>181</v>
      </c>
      <c r="F3" s="430"/>
      <c r="G3" s="54"/>
      <c r="H3" s="54"/>
      <c r="I3" s="433"/>
    </row>
    <row r="4" spans="1:64" ht="15" customHeight="1">
      <c r="A4" s="374" t="s">
        <v>182</v>
      </c>
      <c r="B4" s="374"/>
      <c r="C4" s="374"/>
      <c r="D4" s="375" t="s">
        <v>183</v>
      </c>
      <c r="E4" s="375"/>
      <c r="F4" s="430"/>
      <c r="G4" s="54"/>
      <c r="H4" s="54"/>
      <c r="I4" s="433"/>
    </row>
    <row r="5" spans="1:64" ht="15" customHeight="1">
      <c r="A5" s="374" t="s">
        <v>184</v>
      </c>
      <c r="B5" s="374"/>
      <c r="C5" s="374"/>
      <c r="D5" s="376"/>
      <c r="E5" s="376"/>
      <c r="F5" s="430"/>
      <c r="G5" s="54"/>
      <c r="H5" s="54"/>
      <c r="I5" s="433"/>
    </row>
    <row r="6" spans="1:64" ht="12.75" customHeight="1">
      <c r="A6" s="57"/>
      <c r="B6" s="439" t="s">
        <v>185</v>
      </c>
      <c r="C6" s="439"/>
      <c r="D6" s="439"/>
      <c r="E6" s="439"/>
      <c r="F6" s="430"/>
      <c r="G6" s="58"/>
      <c r="H6" s="58"/>
      <c r="I6" s="433"/>
    </row>
    <row r="7" spans="1:64">
      <c r="A7" s="378" t="s">
        <v>186</v>
      </c>
      <c r="B7" s="378"/>
      <c r="C7" s="378"/>
      <c r="D7" s="378"/>
      <c r="E7" s="378"/>
      <c r="F7" s="430"/>
      <c r="G7" s="54"/>
      <c r="H7" s="54"/>
      <c r="I7" s="43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spans="1:64" ht="31.5" customHeight="1">
      <c r="A8" s="59" t="s">
        <v>187</v>
      </c>
      <c r="B8" s="60" t="s">
        <v>188</v>
      </c>
      <c r="C8" s="379"/>
      <c r="D8" s="379"/>
      <c r="E8" s="379"/>
      <c r="F8" s="430"/>
      <c r="G8" s="61" t="s">
        <v>189</v>
      </c>
      <c r="H8" s="62"/>
      <c r="I8" s="433"/>
    </row>
    <row r="9" spans="1:64" ht="12.75" customHeight="1">
      <c r="A9" s="59" t="s">
        <v>190</v>
      </c>
      <c r="B9" s="60" t="s">
        <v>191</v>
      </c>
      <c r="C9" s="380" t="s">
        <v>192</v>
      </c>
      <c r="D9" s="380"/>
      <c r="E9" s="380"/>
      <c r="F9" s="430"/>
      <c r="G9" s="63" t="s">
        <v>193</v>
      </c>
      <c r="H9" s="64"/>
      <c r="I9" s="433"/>
    </row>
    <row r="10" spans="1:64" ht="25.5" customHeight="1">
      <c r="A10" s="59" t="s">
        <v>194</v>
      </c>
      <c r="B10" s="60" t="s">
        <v>195</v>
      </c>
      <c r="C10" s="380" t="s">
        <v>196</v>
      </c>
      <c r="D10" s="380"/>
      <c r="E10" s="380"/>
      <c r="F10" s="430"/>
      <c r="G10" s="65" t="s">
        <v>197</v>
      </c>
      <c r="H10" s="66">
        <f>F143</f>
        <v>2072.9294000000004</v>
      </c>
      <c r="I10" s="433"/>
      <c r="K10" s="148"/>
    </row>
    <row r="11" spans="1:64" ht="25.5" customHeight="1">
      <c r="A11" s="59" t="s">
        <v>198</v>
      </c>
      <c r="B11" s="60" t="s">
        <v>199</v>
      </c>
      <c r="C11" s="380" t="s">
        <v>200</v>
      </c>
      <c r="D11" s="380"/>
      <c r="E11" s="380"/>
      <c r="F11" s="430"/>
      <c r="G11" s="52"/>
      <c r="H11" s="52"/>
      <c r="I11" s="433"/>
    </row>
    <row r="12" spans="1:64">
      <c r="A12" s="378" t="s">
        <v>201</v>
      </c>
      <c r="B12" s="378"/>
      <c r="C12" s="378"/>
      <c r="D12" s="378"/>
      <c r="E12" s="378"/>
      <c r="F12" s="430"/>
      <c r="G12" s="61" t="s">
        <v>202</v>
      </c>
      <c r="H12" s="62"/>
      <c r="I12" s="433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64" ht="33.75" customHeight="1">
      <c r="A13" s="381" t="s">
        <v>203</v>
      </c>
      <c r="B13" s="381"/>
      <c r="C13" s="67" t="s">
        <v>204</v>
      </c>
      <c r="D13" s="382" t="s">
        <v>205</v>
      </c>
      <c r="E13" s="382"/>
      <c r="F13" s="430"/>
      <c r="G13" s="68" t="s">
        <v>206</v>
      </c>
      <c r="H13" s="69"/>
      <c r="I13" s="433"/>
    </row>
    <row r="14" spans="1:64" ht="24.75" customHeight="1">
      <c r="A14" s="438" t="s">
        <v>384</v>
      </c>
      <c r="B14" s="438"/>
      <c r="C14" s="388" t="s">
        <v>208</v>
      </c>
      <c r="D14" s="388" t="s">
        <v>388</v>
      </c>
      <c r="E14" s="388"/>
      <c r="F14" s="430"/>
      <c r="G14" s="70" t="s">
        <v>210</v>
      </c>
      <c r="H14" s="71">
        <v>0.11</v>
      </c>
      <c r="I14" s="433"/>
    </row>
    <row r="15" spans="1:64" ht="9.75" customHeight="1">
      <c r="A15" s="438"/>
      <c r="B15" s="438"/>
      <c r="C15" s="388"/>
      <c r="D15" s="388"/>
      <c r="E15" s="388"/>
      <c r="F15" s="430"/>
      <c r="G15" s="383" t="s">
        <v>211</v>
      </c>
      <c r="H15" s="383"/>
      <c r="I15" s="433"/>
    </row>
    <row r="16" spans="1:64" ht="9.75" customHeight="1">
      <c r="A16" s="438"/>
      <c r="B16" s="438"/>
      <c r="C16" s="388"/>
      <c r="D16" s="388"/>
      <c r="E16" s="388"/>
      <c r="F16" s="430"/>
      <c r="G16" s="72" t="s">
        <v>212</v>
      </c>
      <c r="H16" s="73">
        <f>E59</f>
        <v>0</v>
      </c>
      <c r="I16" s="433"/>
      <c r="Q16" s="166"/>
    </row>
    <row r="17" spans="1:64">
      <c r="A17" s="384" t="s">
        <v>213</v>
      </c>
      <c r="B17" s="384"/>
      <c r="C17" s="384"/>
      <c r="D17" s="384"/>
      <c r="E17" s="384"/>
      <c r="F17" s="430"/>
      <c r="G17" s="74" t="s">
        <v>214</v>
      </c>
      <c r="H17" s="73">
        <f>E60</f>
        <v>368</v>
      </c>
      <c r="I17" s="433"/>
      <c r="J17" s="58"/>
      <c r="K17" s="58"/>
      <c r="L17" s="58"/>
      <c r="M17" s="58"/>
      <c r="N17" s="58"/>
      <c r="O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spans="1:64">
      <c r="A18" s="385" t="s">
        <v>215</v>
      </c>
      <c r="B18" s="385"/>
      <c r="C18" s="385"/>
      <c r="D18" s="385"/>
      <c r="E18" s="385"/>
      <c r="F18" s="430"/>
      <c r="G18" s="74" t="s">
        <v>216</v>
      </c>
      <c r="H18" s="73">
        <f>E109+E110+E111</f>
        <v>3.4</v>
      </c>
      <c r="I18" s="433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spans="1:64" ht="27.75" customHeight="1">
      <c r="A19" s="386" t="s">
        <v>217</v>
      </c>
      <c r="B19" s="386"/>
      <c r="C19" s="386"/>
      <c r="D19" s="386"/>
      <c r="E19" s="75" t="s">
        <v>218</v>
      </c>
      <c r="F19" s="430"/>
      <c r="G19" s="76" t="s">
        <v>219</v>
      </c>
      <c r="H19" s="77">
        <f>SUM(H16:H18)</f>
        <v>371.4</v>
      </c>
      <c r="I19" s="433"/>
      <c r="J19" s="58"/>
      <c r="Q19" s="167"/>
    </row>
    <row r="20" spans="1:64" ht="31.5" customHeight="1">
      <c r="A20" s="59">
        <v>1</v>
      </c>
      <c r="B20" s="387" t="s">
        <v>220</v>
      </c>
      <c r="C20" s="387"/>
      <c r="D20" s="388" t="s">
        <v>389</v>
      </c>
      <c r="E20" s="388"/>
      <c r="F20" s="430"/>
      <c r="G20" s="74" t="s">
        <v>222</v>
      </c>
      <c r="H20" s="78">
        <f>E143</f>
        <v>3192.77</v>
      </c>
      <c r="I20" s="433"/>
      <c r="J20" s="149"/>
    </row>
    <row r="21" spans="1:64" ht="31.5" customHeight="1">
      <c r="A21" s="59">
        <v>2</v>
      </c>
      <c r="B21" s="387" t="s">
        <v>223</v>
      </c>
      <c r="C21" s="387"/>
      <c r="D21" s="388" t="s">
        <v>390</v>
      </c>
      <c r="E21" s="388"/>
      <c r="F21" s="430"/>
      <c r="G21" s="79" t="s">
        <v>225</v>
      </c>
      <c r="H21" s="80">
        <f>H20-H19</f>
        <v>2821.37</v>
      </c>
      <c r="I21" s="433"/>
      <c r="J21" s="149"/>
    </row>
    <row r="22" spans="1:64" ht="31.5" customHeight="1">
      <c r="A22" s="59">
        <v>3</v>
      </c>
      <c r="B22" s="387" t="s">
        <v>226</v>
      </c>
      <c r="C22" s="387"/>
      <c r="D22" s="81"/>
      <c r="E22" s="249">
        <f>Informações!B13</f>
        <v>1213.74</v>
      </c>
      <c r="F22" s="430"/>
      <c r="G22" s="83" t="s">
        <v>227</v>
      </c>
      <c r="H22" s="84">
        <f>H21*11%</f>
        <v>310.35070000000002</v>
      </c>
      <c r="I22" s="433"/>
      <c r="J22" s="150"/>
    </row>
    <row r="23" spans="1:64" ht="31.5" customHeight="1">
      <c r="A23" s="59">
        <v>4</v>
      </c>
      <c r="B23" s="387" t="s">
        <v>228</v>
      </c>
      <c r="C23" s="387"/>
      <c r="D23" s="388" t="s">
        <v>229</v>
      </c>
      <c r="E23" s="388"/>
      <c r="F23" s="430"/>
      <c r="G23" s="70" t="s">
        <v>230</v>
      </c>
      <c r="H23" s="85"/>
      <c r="I23" s="433"/>
      <c r="J23" s="149"/>
    </row>
    <row r="24" spans="1:64">
      <c r="A24" s="59">
        <v>5</v>
      </c>
      <c r="B24" s="389" t="s">
        <v>231</v>
      </c>
      <c r="C24" s="389"/>
      <c r="D24" s="390" t="s">
        <v>232</v>
      </c>
      <c r="E24" s="390"/>
      <c r="F24" s="430"/>
      <c r="G24" s="86" t="s">
        <v>233</v>
      </c>
      <c r="H24" s="87">
        <v>1.2E-2</v>
      </c>
      <c r="I24" s="433"/>
      <c r="J24" s="149"/>
    </row>
    <row r="25" spans="1:64">
      <c r="A25" s="391" t="s">
        <v>234</v>
      </c>
      <c r="B25" s="391"/>
      <c r="C25" s="391"/>
      <c r="D25" s="391"/>
      <c r="E25" s="88"/>
      <c r="F25" s="430"/>
      <c r="G25" s="74" t="s">
        <v>235</v>
      </c>
      <c r="H25" s="89">
        <v>4.8000000000000001E-2</v>
      </c>
      <c r="I25" s="433"/>
      <c r="J25" s="14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</row>
    <row r="26" spans="1:64" ht="22.5" customHeight="1">
      <c r="A26" s="90">
        <v>1</v>
      </c>
      <c r="B26" s="392" t="s">
        <v>236</v>
      </c>
      <c r="C26" s="392"/>
      <c r="D26" s="91" t="s">
        <v>237</v>
      </c>
      <c r="E26" s="75" t="s">
        <v>218</v>
      </c>
      <c r="F26" s="430"/>
      <c r="G26" s="74" t="s">
        <v>238</v>
      </c>
      <c r="H26" s="78">
        <f>H20</f>
        <v>3192.77</v>
      </c>
      <c r="I26" s="433"/>
      <c r="J26" s="14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>
      <c r="A27" s="92" t="s">
        <v>187</v>
      </c>
      <c r="B27" s="93" t="s">
        <v>239</v>
      </c>
      <c r="C27" s="393"/>
      <c r="D27" s="393"/>
      <c r="E27" s="94">
        <f>E22</f>
        <v>1213.74</v>
      </c>
      <c r="G27" s="83" t="s">
        <v>240</v>
      </c>
      <c r="H27" s="84">
        <f>H26*H24</f>
        <v>38.31324</v>
      </c>
      <c r="I27" s="151" t="s">
        <v>241</v>
      </c>
      <c r="J27" s="58"/>
    </row>
    <row r="28" spans="1:64">
      <c r="A28" s="92" t="s">
        <v>190</v>
      </c>
      <c r="B28" s="93" t="s">
        <v>242</v>
      </c>
      <c r="C28" s="394" t="s">
        <v>243</v>
      </c>
      <c r="D28" s="394"/>
      <c r="E28" s="96">
        <v>0</v>
      </c>
      <c r="G28" s="70" t="s">
        <v>244</v>
      </c>
      <c r="H28" s="71">
        <v>0.01</v>
      </c>
      <c r="I28" s="151" t="s">
        <v>245</v>
      </c>
      <c r="J28" s="152"/>
      <c r="K28" s="152"/>
      <c r="L28" s="152"/>
    </row>
    <row r="29" spans="1:64" ht="31.5" customHeight="1">
      <c r="A29" s="92" t="s">
        <v>194</v>
      </c>
      <c r="B29" s="93" t="s">
        <v>246</v>
      </c>
      <c r="C29" s="394" t="s">
        <v>247</v>
      </c>
      <c r="D29" s="394"/>
      <c r="E29" s="97">
        <v>0</v>
      </c>
      <c r="G29" s="79" t="s">
        <v>222</v>
      </c>
      <c r="H29" s="80">
        <f>H20</f>
        <v>3192.77</v>
      </c>
      <c r="I29" s="151" t="s">
        <v>245</v>
      </c>
      <c r="J29" s="152"/>
      <c r="K29" s="152"/>
      <c r="L29" s="152"/>
    </row>
    <row r="30" spans="1:64" ht="59.25" customHeight="1">
      <c r="A30" s="92" t="s">
        <v>198</v>
      </c>
      <c r="B30" s="93" t="s">
        <v>248</v>
      </c>
      <c r="C30" s="394" t="s">
        <v>249</v>
      </c>
      <c r="D30" s="394"/>
      <c r="E30" s="96">
        <v>0</v>
      </c>
      <c r="F30" s="98"/>
      <c r="G30" s="83" t="s">
        <v>227</v>
      </c>
      <c r="H30" s="84">
        <f>H29*H28</f>
        <v>31.927700000000002</v>
      </c>
      <c r="I30" s="151" t="s">
        <v>245</v>
      </c>
      <c r="J30" s="152"/>
      <c r="K30" s="152"/>
      <c r="L30" s="152"/>
      <c r="R30" s="152"/>
    </row>
    <row r="31" spans="1:64">
      <c r="A31" s="92" t="s">
        <v>250</v>
      </c>
      <c r="B31" s="93" t="s">
        <v>251</v>
      </c>
      <c r="C31" s="394" t="s">
        <v>252</v>
      </c>
      <c r="D31" s="394"/>
      <c r="E31" s="96">
        <v>0</v>
      </c>
      <c r="F31" s="98"/>
      <c r="G31" s="70" t="s">
        <v>253</v>
      </c>
      <c r="H31" s="71">
        <v>0.03</v>
      </c>
      <c r="I31" s="151" t="s">
        <v>245</v>
      </c>
      <c r="J31" s="152"/>
      <c r="K31" s="152"/>
      <c r="L31" s="152"/>
      <c r="P31" s="153"/>
    </row>
    <row r="32" spans="1:64" ht="27.75" customHeight="1">
      <c r="A32" s="92" t="s">
        <v>254</v>
      </c>
      <c r="B32" s="99" t="s">
        <v>255</v>
      </c>
      <c r="C32" s="394" t="s">
        <v>256</v>
      </c>
      <c r="D32" s="394"/>
      <c r="E32" s="96">
        <v>0</v>
      </c>
      <c r="F32" s="98"/>
      <c r="G32" s="79" t="s">
        <v>222</v>
      </c>
      <c r="H32" s="80">
        <f>H20</f>
        <v>3192.77</v>
      </c>
      <c r="I32" s="151" t="s">
        <v>245</v>
      </c>
      <c r="K32" s="152"/>
      <c r="L32" s="152"/>
    </row>
    <row r="33" spans="1:64" ht="55.5" customHeight="1">
      <c r="A33" s="92" t="s">
        <v>257</v>
      </c>
      <c r="B33" s="100" t="s">
        <v>258</v>
      </c>
      <c r="C33" s="394" t="s">
        <v>259</v>
      </c>
      <c r="D33" s="394"/>
      <c r="E33" s="96">
        <v>0</v>
      </c>
      <c r="F33" s="101"/>
      <c r="G33" s="83" t="s">
        <v>227</v>
      </c>
      <c r="H33" s="84">
        <f>H32*H31</f>
        <v>95.78309999999999</v>
      </c>
      <c r="I33" s="151" t="s">
        <v>245</v>
      </c>
      <c r="K33" s="152"/>
      <c r="L33" s="152"/>
    </row>
    <row r="34" spans="1:64">
      <c r="A34" s="395" t="s">
        <v>88</v>
      </c>
      <c r="B34" s="395"/>
      <c r="C34" s="395"/>
      <c r="D34" s="395"/>
      <c r="E34" s="102">
        <f>TRUNC(SUM(E27:E33),2)</f>
        <v>1213.74</v>
      </c>
      <c r="G34" s="70" t="s">
        <v>260</v>
      </c>
      <c r="H34" s="71">
        <v>6.4999999999999997E-3</v>
      </c>
      <c r="I34" s="151"/>
      <c r="K34" s="152"/>
      <c r="L34" s="152"/>
    </row>
    <row r="35" spans="1:64" ht="25.5" customHeight="1">
      <c r="A35" s="396" t="s">
        <v>261</v>
      </c>
      <c r="B35" s="396"/>
      <c r="C35" s="396"/>
      <c r="D35" s="396"/>
      <c r="E35" s="102">
        <f>TRUNC(SUM(E34:E34),2)</f>
        <v>1213.74</v>
      </c>
      <c r="F35" s="103">
        <f>SUM(E27:E33)-(E27*6%)</f>
        <v>1140.9156</v>
      </c>
      <c r="G35" s="79" t="s">
        <v>222</v>
      </c>
      <c r="H35" s="80">
        <f>H20</f>
        <v>3192.77</v>
      </c>
      <c r="I35" s="154"/>
      <c r="J35" s="116"/>
      <c r="K35" s="152"/>
      <c r="L35" s="152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>
      <c r="A36" s="391" t="s">
        <v>262</v>
      </c>
      <c r="B36" s="391"/>
      <c r="C36" s="391"/>
      <c r="D36" s="391"/>
      <c r="E36" s="88"/>
      <c r="G36" s="83" t="s">
        <v>227</v>
      </c>
      <c r="H36" s="84">
        <f>H35*H34</f>
        <v>20.753004999999998</v>
      </c>
      <c r="I36" s="151"/>
      <c r="J36" s="52"/>
      <c r="K36" s="152"/>
      <c r="L36" s="1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>
      <c r="A37" s="104"/>
      <c r="B37" s="397" t="s">
        <v>263</v>
      </c>
      <c r="C37" s="397"/>
      <c r="D37" s="397"/>
      <c r="E37" s="397"/>
      <c r="F37" s="105"/>
      <c r="G37" s="70" t="s">
        <v>264</v>
      </c>
      <c r="H37" s="71">
        <f>D130</f>
        <v>0.05</v>
      </c>
      <c r="I37" s="151"/>
      <c r="J37" s="155"/>
      <c r="K37" s="152"/>
      <c r="L37" s="1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12.75" customHeight="1">
      <c r="A38" s="106" t="s">
        <v>265</v>
      </c>
      <c r="B38" s="392" t="s">
        <v>266</v>
      </c>
      <c r="C38" s="392"/>
      <c r="D38" s="107" t="s">
        <v>237</v>
      </c>
      <c r="E38" s="75" t="s">
        <v>218</v>
      </c>
      <c r="F38" s="108"/>
      <c r="G38" s="79" t="s">
        <v>222</v>
      </c>
      <c r="H38" s="80">
        <f>H20</f>
        <v>3192.77</v>
      </c>
      <c r="I38" s="151"/>
      <c r="J38" s="52"/>
      <c r="K38" s="152"/>
      <c r="L38" s="152"/>
      <c r="M38" s="52"/>
      <c r="N38" s="52"/>
      <c r="O38" s="52"/>
      <c r="P38" s="52"/>
      <c r="Q38" s="168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>
      <c r="A39" s="109" t="s">
        <v>187</v>
      </c>
      <c r="B39" s="110" t="s">
        <v>267</v>
      </c>
      <c r="C39" s="111"/>
      <c r="D39" s="112">
        <f>1/12</f>
        <v>8.3333333333333329E-2</v>
      </c>
      <c r="E39" s="102">
        <f>TRUNC($E$35*D39,2)</f>
        <v>101.14</v>
      </c>
      <c r="F39" s="103">
        <f>E39+(E39*$D$56)</f>
        <v>141.39372</v>
      </c>
      <c r="G39" s="83" t="s">
        <v>227</v>
      </c>
      <c r="H39" s="84">
        <f>H38*H37</f>
        <v>159.63850000000002</v>
      </c>
      <c r="I39" s="156" t="s">
        <v>245</v>
      </c>
      <c r="J39" s="52"/>
      <c r="K39" s="152"/>
      <c r="L39" s="1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>
      <c r="A40" s="109" t="s">
        <v>190</v>
      </c>
      <c r="B40" s="110" t="s">
        <v>268</v>
      </c>
      <c r="C40" s="111"/>
      <c r="D40" s="112">
        <f>(((1+1/3)/12))</f>
        <v>0.1111111111111111</v>
      </c>
      <c r="E40" s="102">
        <f>TRUNC($E$35*D40,2)</f>
        <v>134.86000000000001</v>
      </c>
      <c r="F40" s="103">
        <f>E40+(E40*$D$56)</f>
        <v>188.53428000000002</v>
      </c>
      <c r="G40" s="113" t="s">
        <v>269</v>
      </c>
      <c r="H40" s="114">
        <f>H22+H27+H30+H33+H36+H39</f>
        <v>656.76624500000003</v>
      </c>
      <c r="I40" s="151" t="s">
        <v>245</v>
      </c>
      <c r="J40" s="157"/>
      <c r="K40" s="152"/>
      <c r="L40" s="1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>
      <c r="A41" s="398" t="s">
        <v>88</v>
      </c>
      <c r="B41" s="398"/>
      <c r="C41" s="398"/>
      <c r="D41" s="115">
        <f>SUM(D39:D40)</f>
        <v>0.19444444444444442</v>
      </c>
      <c r="E41" s="102">
        <f>TRUNC(SUM(E39:E40),2)</f>
        <v>236</v>
      </c>
      <c r="G41" s="116"/>
      <c r="H41" s="116"/>
      <c r="I41" s="151"/>
      <c r="J41" s="52"/>
      <c r="K41" s="152"/>
      <c r="L41" s="1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ht="25.5" customHeight="1">
      <c r="A42" s="399" t="s">
        <v>270</v>
      </c>
      <c r="B42" s="399"/>
      <c r="C42" s="399"/>
      <c r="D42" s="399"/>
      <c r="E42" s="102">
        <f>TRUNC(SUM(E41:E41),2)</f>
        <v>236</v>
      </c>
      <c r="F42" s="117"/>
      <c r="G42" s="118" t="s">
        <v>271</v>
      </c>
      <c r="H42" s="119"/>
      <c r="I42" s="154"/>
      <c r="J42" s="116"/>
      <c r="K42" s="152"/>
      <c r="L42" s="15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</row>
    <row r="43" spans="1:64" ht="25.5" customHeight="1">
      <c r="A43" s="436" t="s">
        <v>272</v>
      </c>
      <c r="B43" s="436"/>
      <c r="C43" s="436"/>
      <c r="D43" s="120" t="s">
        <v>273</v>
      </c>
      <c r="E43" s="121">
        <f>E35</f>
        <v>1213.74</v>
      </c>
      <c r="F43" s="117"/>
      <c r="G43" s="122" t="s">
        <v>274</v>
      </c>
      <c r="H43" s="123"/>
      <c r="I43" s="154"/>
      <c r="J43" s="116"/>
      <c r="K43" s="152"/>
      <c r="L43" s="152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</row>
    <row r="44" spans="1:64" ht="22.5" customHeight="1">
      <c r="A44" s="436"/>
      <c r="B44" s="436"/>
      <c r="C44" s="436"/>
      <c r="D44" s="120" t="s">
        <v>275</v>
      </c>
      <c r="E44" s="124">
        <f>E42</f>
        <v>236</v>
      </c>
      <c r="G44" s="125">
        <f>H10+H40</f>
        <v>2729.6956450000007</v>
      </c>
      <c r="H44" s="126"/>
      <c r="I44" s="151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ht="22.5" customHeight="1">
      <c r="A45" s="436"/>
      <c r="B45" s="436"/>
      <c r="C45" s="436"/>
      <c r="D45" s="120" t="s">
        <v>88</v>
      </c>
      <c r="E45" s="124">
        <f>TRUNC(SUM(E43:E44),2)</f>
        <v>1449.74</v>
      </c>
      <c r="G45" s="52"/>
      <c r="H45" s="127"/>
      <c r="I45" s="1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</row>
    <row r="46" spans="1:64" ht="30.75" customHeight="1">
      <c r="A46" s="128"/>
      <c r="B46" s="400" t="s">
        <v>276</v>
      </c>
      <c r="C46" s="400"/>
      <c r="D46" s="400"/>
      <c r="E46" s="129"/>
      <c r="G46" s="52"/>
      <c r="H46" s="127"/>
      <c r="I46" s="151"/>
      <c r="J46" s="52"/>
      <c r="K46" s="52"/>
      <c r="L46" s="146"/>
      <c r="M46" s="52"/>
      <c r="N46" s="158"/>
      <c r="O46" s="52"/>
      <c r="P46" s="159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ht="12.75" customHeight="1">
      <c r="A47" s="90" t="s">
        <v>277</v>
      </c>
      <c r="B47" s="392" t="s">
        <v>278</v>
      </c>
      <c r="C47" s="392"/>
      <c r="D47" s="107" t="s">
        <v>279</v>
      </c>
      <c r="E47" s="75" t="s">
        <v>218</v>
      </c>
      <c r="G47" s="52"/>
      <c r="H47" s="127"/>
      <c r="I47" s="151"/>
      <c r="J47" s="52"/>
      <c r="K47" s="52"/>
      <c r="L47" s="146"/>
      <c r="M47" s="52"/>
      <c r="N47" s="158"/>
      <c r="O47" s="52"/>
      <c r="P47" s="159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</row>
    <row r="48" spans="1:64">
      <c r="A48" s="130" t="s">
        <v>187</v>
      </c>
      <c r="B48" s="401" t="s">
        <v>210</v>
      </c>
      <c r="C48" s="401"/>
      <c r="D48" s="131">
        <v>0.2</v>
      </c>
      <c r="E48" s="102">
        <f t="shared" ref="E48:E55" si="0">TRUNC($E$45*D48,2)</f>
        <v>289.94</v>
      </c>
      <c r="F48" s="132" t="s">
        <v>280</v>
      </c>
      <c r="G48" s="52"/>
      <c r="H48" s="127"/>
      <c r="I48" s="156" t="s">
        <v>245</v>
      </c>
      <c r="J48" s="52"/>
      <c r="K48" s="52"/>
      <c r="L48" s="146"/>
      <c r="M48" s="52"/>
      <c r="N48" s="158"/>
      <c r="O48" s="52"/>
      <c r="P48" s="159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</row>
    <row r="49" spans="1:64">
      <c r="A49" s="130" t="s">
        <v>190</v>
      </c>
      <c r="B49" s="401" t="s">
        <v>281</v>
      </c>
      <c r="C49" s="401"/>
      <c r="D49" s="131">
        <v>2.5000000000000001E-2</v>
      </c>
      <c r="E49" s="102">
        <f t="shared" si="0"/>
        <v>36.24</v>
      </c>
      <c r="F49" s="103">
        <f>$E$35*D49</f>
        <v>30.343500000000002</v>
      </c>
      <c r="G49" s="52"/>
      <c r="H49" s="127"/>
      <c r="I49" s="156" t="s">
        <v>245</v>
      </c>
      <c r="J49" s="52"/>
      <c r="K49" s="52"/>
      <c r="L49" s="160"/>
      <c r="M49" s="52"/>
      <c r="N49" s="161"/>
      <c r="O49" s="162"/>
      <c r="P49" s="161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</row>
    <row r="50" spans="1:64">
      <c r="A50" s="130" t="s">
        <v>194</v>
      </c>
      <c r="B50" s="402" t="s">
        <v>282</v>
      </c>
      <c r="C50" s="402"/>
      <c r="D50" s="133">
        <f>3%*2</f>
        <v>0.06</v>
      </c>
      <c r="E50" s="102">
        <f t="shared" si="0"/>
        <v>86.98</v>
      </c>
      <c r="F50" s="132" t="s">
        <v>280</v>
      </c>
      <c r="G50" s="403" t="s">
        <v>283</v>
      </c>
      <c r="H50" s="403"/>
      <c r="I50" s="156" t="s">
        <v>245</v>
      </c>
      <c r="J50" s="52"/>
      <c r="K50" s="52"/>
      <c r="L50" s="146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</row>
    <row r="51" spans="1:64">
      <c r="A51" s="130" t="s">
        <v>198</v>
      </c>
      <c r="B51" s="401" t="s">
        <v>284</v>
      </c>
      <c r="C51" s="401"/>
      <c r="D51" s="131">
        <v>1.4999999999999999E-2</v>
      </c>
      <c r="E51" s="102">
        <f t="shared" si="0"/>
        <v>21.74</v>
      </c>
      <c r="F51" s="103">
        <f>$E$35*D51</f>
        <v>18.206099999999999</v>
      </c>
      <c r="G51" s="404" t="s">
        <v>285</v>
      </c>
      <c r="H51" s="404"/>
      <c r="I51" s="156" t="s">
        <v>245</v>
      </c>
      <c r="J51" s="52"/>
      <c r="K51" s="52"/>
      <c r="L51" s="146"/>
      <c r="M51" s="52"/>
      <c r="N51" s="158"/>
      <c r="O51" s="52"/>
      <c r="P51" s="159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</row>
    <row r="52" spans="1:64">
      <c r="A52" s="130" t="s">
        <v>250</v>
      </c>
      <c r="B52" s="401" t="s">
        <v>286</v>
      </c>
      <c r="C52" s="401"/>
      <c r="D52" s="131">
        <v>0.01</v>
      </c>
      <c r="E52" s="102">
        <f t="shared" si="0"/>
        <v>14.49</v>
      </c>
      <c r="F52" s="103">
        <f>$E$35*D52</f>
        <v>12.1374</v>
      </c>
      <c r="G52" s="134" t="s">
        <v>287</v>
      </c>
      <c r="H52" s="135">
        <v>1</v>
      </c>
      <c r="I52" s="156" t="s">
        <v>245</v>
      </c>
      <c r="J52" s="52"/>
      <c r="K52" s="52"/>
      <c r="L52" s="146"/>
      <c r="M52" s="52"/>
      <c r="N52" s="163"/>
      <c r="O52" s="52"/>
      <c r="P52" s="164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</row>
    <row r="53" spans="1:64">
      <c r="A53" s="130" t="s">
        <v>254</v>
      </c>
      <c r="B53" s="405" t="s">
        <v>288</v>
      </c>
      <c r="C53" s="405"/>
      <c r="D53" s="131">
        <v>6.0000000000000001E-3</v>
      </c>
      <c r="E53" s="102">
        <f t="shared" si="0"/>
        <v>8.69</v>
      </c>
      <c r="F53" s="103">
        <f>$E$35*D53</f>
        <v>7.2824400000000002</v>
      </c>
      <c r="G53" s="431" t="s">
        <v>289</v>
      </c>
      <c r="H53" s="432">
        <f>G44</f>
        <v>2729.6956450000007</v>
      </c>
      <c r="I53" s="156" t="s">
        <v>245</v>
      </c>
      <c r="J53" s="52"/>
      <c r="K53" s="52"/>
      <c r="L53" s="146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</row>
    <row r="54" spans="1:64">
      <c r="A54" s="130" t="s">
        <v>257</v>
      </c>
      <c r="B54" s="401" t="s">
        <v>290</v>
      </c>
      <c r="C54" s="401"/>
      <c r="D54" s="131">
        <v>2E-3</v>
      </c>
      <c r="E54" s="102">
        <f t="shared" si="0"/>
        <v>2.89</v>
      </c>
      <c r="F54" s="103">
        <f>$E$35*D54</f>
        <v>2.4274800000000001</v>
      </c>
      <c r="G54" s="431"/>
      <c r="H54" s="432"/>
      <c r="I54" s="156" t="s">
        <v>245</v>
      </c>
      <c r="J54" s="52"/>
      <c r="K54" s="52"/>
      <c r="L54" s="146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</row>
    <row r="55" spans="1:64">
      <c r="A55" s="130" t="s">
        <v>291</v>
      </c>
      <c r="B55" s="401" t="s">
        <v>292</v>
      </c>
      <c r="C55" s="401"/>
      <c r="D55" s="131">
        <v>0.08</v>
      </c>
      <c r="E55" s="102">
        <f t="shared" si="0"/>
        <v>115.97</v>
      </c>
      <c r="F55" s="103">
        <f>$E$35*D55</f>
        <v>97.099199999999996</v>
      </c>
      <c r="G55" s="431"/>
      <c r="H55" s="432"/>
      <c r="I55" s="156" t="s">
        <v>245</v>
      </c>
      <c r="J55" s="52"/>
      <c r="K55" s="52"/>
      <c r="L55" s="146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</row>
    <row r="56" spans="1:64" ht="21" customHeight="1">
      <c r="A56" s="406" t="s">
        <v>88</v>
      </c>
      <c r="B56" s="406"/>
      <c r="C56" s="406"/>
      <c r="D56" s="137">
        <f>SUM(D48:D55)</f>
        <v>0.39800000000000008</v>
      </c>
      <c r="E56" s="138">
        <f>TRUNC(SUM(E48:E55),2)</f>
        <v>576.94000000000005</v>
      </c>
      <c r="G56" s="139" t="s">
        <v>293</v>
      </c>
      <c r="H56" s="136">
        <f>E143</f>
        <v>3192.77</v>
      </c>
      <c r="I56" s="151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</row>
    <row r="57" spans="1:64">
      <c r="A57" s="104"/>
      <c r="B57" s="397" t="s">
        <v>294</v>
      </c>
      <c r="C57" s="397"/>
      <c r="D57" s="397"/>
      <c r="E57" s="397"/>
      <c r="G57" s="140" t="s">
        <v>295</v>
      </c>
      <c r="H57" s="141">
        <f>G44</f>
        <v>2729.6956450000007</v>
      </c>
      <c r="I57" s="151"/>
      <c r="J57" s="52"/>
      <c r="K57" s="152"/>
      <c r="L57" s="1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</row>
    <row r="58" spans="1:64" ht="12.75" customHeight="1">
      <c r="A58" s="90" t="s">
        <v>296</v>
      </c>
      <c r="B58" s="392" t="s">
        <v>297</v>
      </c>
      <c r="C58" s="392"/>
      <c r="D58" s="107" t="s">
        <v>237</v>
      </c>
      <c r="E58" s="75" t="s">
        <v>218</v>
      </c>
      <c r="G58" s="142" t="s">
        <v>298</v>
      </c>
      <c r="H58" s="143">
        <f>H56-H57</f>
        <v>463.07435499999929</v>
      </c>
      <c r="I58" s="151"/>
      <c r="L58" s="152"/>
    </row>
    <row r="59" spans="1:64" ht="12.75" customHeight="1">
      <c r="A59" s="130" t="s">
        <v>187</v>
      </c>
      <c r="B59" s="407" t="s">
        <v>299</v>
      </c>
      <c r="C59" s="407"/>
      <c r="D59" s="144"/>
      <c r="E59" s="145">
        <v>0</v>
      </c>
      <c r="F59" s="103">
        <f t="shared" ref="F59:F65" si="1">+E59</f>
        <v>0</v>
      </c>
      <c r="G59" s="52"/>
      <c r="H59" s="52"/>
      <c r="I59" s="151" t="s">
        <v>300</v>
      </c>
      <c r="J59" s="53">
        <f>$E$59*2</f>
        <v>0</v>
      </c>
      <c r="L59" s="152"/>
      <c r="O59" s="152"/>
    </row>
    <row r="60" spans="1:64" ht="23.25" customHeight="1">
      <c r="A60" s="130" t="s">
        <v>190</v>
      </c>
      <c r="B60" s="407" t="s">
        <v>301</v>
      </c>
      <c r="C60" s="407"/>
      <c r="D60" s="95"/>
      <c r="E60" s="102">
        <f>Informações!B33</f>
        <v>368</v>
      </c>
      <c r="F60" s="103">
        <f t="shared" si="1"/>
        <v>368</v>
      </c>
      <c r="G60" s="52"/>
      <c r="H60" s="146"/>
      <c r="I60" s="151" t="s">
        <v>241</v>
      </c>
      <c r="J60" s="53">
        <f>E60*2</f>
        <v>736</v>
      </c>
      <c r="L60" s="165"/>
      <c r="O60" s="152"/>
    </row>
    <row r="61" spans="1:64" ht="12.75" customHeight="1">
      <c r="A61" s="130" t="s">
        <v>194</v>
      </c>
      <c r="B61" s="407" t="s">
        <v>302</v>
      </c>
      <c r="C61" s="407"/>
      <c r="D61" s="95"/>
      <c r="E61" s="102">
        <v>0</v>
      </c>
      <c r="F61" s="103">
        <f t="shared" si="1"/>
        <v>0</v>
      </c>
      <c r="G61" s="435" t="s">
        <v>303</v>
      </c>
      <c r="H61" s="435"/>
      <c r="I61" s="151" t="s">
        <v>241</v>
      </c>
      <c r="J61" s="53">
        <f>E61*2</f>
        <v>0</v>
      </c>
      <c r="K61" s="166"/>
      <c r="L61" s="152"/>
      <c r="O61" s="152"/>
    </row>
    <row r="62" spans="1:64" ht="12.75" customHeight="1">
      <c r="A62" s="130" t="s">
        <v>198</v>
      </c>
      <c r="B62" s="407" t="s">
        <v>304</v>
      </c>
      <c r="C62" s="407"/>
      <c r="D62" s="102"/>
      <c r="E62" s="102">
        <f>Seguro!C12</f>
        <v>2.75</v>
      </c>
      <c r="F62" s="103">
        <f t="shared" si="1"/>
        <v>2.75</v>
      </c>
      <c r="G62" s="435"/>
      <c r="H62" s="435"/>
      <c r="I62" s="151" t="s">
        <v>241</v>
      </c>
      <c r="J62" s="53">
        <f>E62*2</f>
        <v>5.5</v>
      </c>
      <c r="O62" s="152"/>
    </row>
    <row r="63" spans="1:64" ht="12.75" customHeight="1">
      <c r="A63" s="130" t="s">
        <v>250</v>
      </c>
      <c r="B63" s="407" t="s">
        <v>305</v>
      </c>
      <c r="C63" s="407"/>
      <c r="D63" s="147"/>
      <c r="E63" s="102">
        <v>0</v>
      </c>
      <c r="F63" s="103">
        <f t="shared" si="1"/>
        <v>0</v>
      </c>
      <c r="G63" s="435"/>
      <c r="H63" s="435"/>
      <c r="I63" s="151" t="s">
        <v>241</v>
      </c>
      <c r="O63" s="152"/>
    </row>
    <row r="64" spans="1:64" ht="12.75" customHeight="1">
      <c r="A64" s="130" t="s">
        <v>254</v>
      </c>
      <c r="B64" s="407" t="s">
        <v>306</v>
      </c>
      <c r="C64" s="407"/>
      <c r="D64" s="95"/>
      <c r="E64" s="102">
        <f>Informações!B$36</f>
        <v>20</v>
      </c>
      <c r="F64" s="103">
        <f t="shared" si="1"/>
        <v>20</v>
      </c>
      <c r="G64" s="435"/>
      <c r="H64" s="435"/>
      <c r="I64" s="151" t="s">
        <v>241</v>
      </c>
    </row>
    <row r="65" spans="1:64" ht="12.75" customHeight="1">
      <c r="A65" s="130" t="s">
        <v>257</v>
      </c>
      <c r="B65" s="407" t="s">
        <v>307</v>
      </c>
      <c r="C65" s="407"/>
      <c r="E65" s="102">
        <f>Informações!B$35</f>
        <v>5</v>
      </c>
      <c r="F65" s="103">
        <f t="shared" si="1"/>
        <v>5</v>
      </c>
      <c r="G65" s="435"/>
      <c r="H65" s="435"/>
      <c r="I65" s="151" t="s">
        <v>241</v>
      </c>
    </row>
    <row r="66" spans="1:64" ht="21" customHeight="1">
      <c r="A66" s="398" t="s">
        <v>308</v>
      </c>
      <c r="B66" s="398"/>
      <c r="C66" s="398"/>
      <c r="D66" s="398"/>
      <c r="E66" s="138">
        <f>TRUNC(SUM(E59:E65),2)</f>
        <v>395.75</v>
      </c>
      <c r="G66" s="435"/>
      <c r="H66" s="435"/>
      <c r="I66" s="151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</row>
    <row r="67" spans="1:64" ht="20.25" customHeight="1">
      <c r="A67" s="408" t="s">
        <v>309</v>
      </c>
      <c r="B67" s="408"/>
      <c r="C67" s="408"/>
      <c r="D67" s="408"/>
      <c r="E67" s="408"/>
      <c r="G67" s="435"/>
      <c r="H67" s="435"/>
      <c r="I67" s="151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</row>
    <row r="68" spans="1:64" ht="12.75" customHeight="1">
      <c r="A68" s="169">
        <v>2</v>
      </c>
      <c r="B68" s="409" t="s">
        <v>310</v>
      </c>
      <c r="C68" s="409"/>
      <c r="D68" s="409"/>
      <c r="E68" s="170" t="s">
        <v>218</v>
      </c>
      <c r="G68" s="435"/>
      <c r="H68" s="435"/>
      <c r="I68" s="151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</row>
    <row r="69" spans="1:64">
      <c r="A69" s="171" t="s">
        <v>265</v>
      </c>
      <c r="B69" s="172" t="s">
        <v>266</v>
      </c>
      <c r="C69" s="173"/>
      <c r="D69" s="174"/>
      <c r="E69" s="175">
        <f>E42</f>
        <v>236</v>
      </c>
      <c r="G69" s="435"/>
      <c r="H69" s="435"/>
      <c r="I69" s="151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>
      <c r="A70" s="171" t="s">
        <v>277</v>
      </c>
      <c r="B70" s="172" t="s">
        <v>278</v>
      </c>
      <c r="C70" s="173"/>
      <c r="D70" s="174"/>
      <c r="E70" s="175">
        <f>E56</f>
        <v>576.94000000000005</v>
      </c>
      <c r="G70" s="435"/>
      <c r="H70" s="435"/>
      <c r="I70" s="151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</row>
    <row r="71" spans="1:64">
      <c r="A71" s="171" t="s">
        <v>296</v>
      </c>
      <c r="B71" s="172" t="s">
        <v>297</v>
      </c>
      <c r="C71" s="173"/>
      <c r="D71" s="174"/>
      <c r="E71" s="175">
        <f>E66</f>
        <v>395.75</v>
      </c>
      <c r="G71" s="52"/>
      <c r="H71" s="52"/>
      <c r="I71" s="151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</row>
    <row r="72" spans="1:64">
      <c r="A72" s="176"/>
      <c r="B72" s="177"/>
      <c r="C72" s="177"/>
      <c r="D72" s="178" t="s">
        <v>88</v>
      </c>
      <c r="E72" s="179">
        <f>TRUNC(SUM(E69:E71),2)</f>
        <v>1208.69</v>
      </c>
      <c r="G72" s="52"/>
      <c r="H72" s="52"/>
      <c r="I72" s="151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</row>
    <row r="73" spans="1:64">
      <c r="A73" s="391" t="s">
        <v>311</v>
      </c>
      <c r="B73" s="391"/>
      <c r="C73" s="391"/>
      <c r="D73" s="391"/>
      <c r="E73" s="391"/>
      <c r="G73" s="155"/>
      <c r="H73" s="52"/>
      <c r="I73" s="151"/>
      <c r="J73" s="155"/>
      <c r="K73" s="52"/>
      <c r="L73" s="216"/>
      <c r="M73" s="52"/>
      <c r="N73" s="52"/>
      <c r="O73" s="52"/>
      <c r="P73" s="52"/>
      <c r="Q73" s="52"/>
      <c r="R73" s="223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ht="12.75" customHeight="1">
      <c r="A74" s="90">
        <v>3</v>
      </c>
      <c r="B74" s="386" t="s">
        <v>312</v>
      </c>
      <c r="C74" s="386"/>
      <c r="D74" s="386"/>
      <c r="E74" s="180" t="s">
        <v>218</v>
      </c>
      <c r="G74" s="155"/>
      <c r="H74" s="52"/>
      <c r="I74" s="151"/>
      <c r="J74" s="52"/>
      <c r="K74" s="52"/>
      <c r="L74" s="52"/>
      <c r="M74" s="52"/>
      <c r="N74" s="52"/>
      <c r="O74" s="52"/>
      <c r="P74" s="52"/>
      <c r="Q74" s="52"/>
      <c r="R74" s="219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ht="12.75" customHeight="1">
      <c r="A75" s="130" t="s">
        <v>187</v>
      </c>
      <c r="B75" s="410" t="s">
        <v>313</v>
      </c>
      <c r="C75" s="410"/>
      <c r="D75" s="131">
        <f>((1/12)*0.1)</f>
        <v>8.3333333333333332E-3</v>
      </c>
      <c r="E75" s="94">
        <f>TRUNC(+$E$35*D75,2)</f>
        <v>10.11</v>
      </c>
      <c r="G75" s="155"/>
      <c r="H75" s="52"/>
      <c r="I75" s="151" t="s">
        <v>245</v>
      </c>
      <c r="J75" s="52"/>
      <c r="K75" s="52"/>
      <c r="L75" s="217"/>
      <c r="M75" s="52"/>
      <c r="N75" s="52"/>
      <c r="O75" s="52">
        <f>E75*12</f>
        <v>121.32</v>
      </c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ht="12.75" customHeight="1">
      <c r="A76" s="130" t="s">
        <v>190</v>
      </c>
      <c r="B76" s="410" t="s">
        <v>314</v>
      </c>
      <c r="C76" s="410"/>
      <c r="D76" s="131">
        <f>+D55</f>
        <v>0.08</v>
      </c>
      <c r="E76" s="94">
        <f>TRUNC(+E75*D76,2)</f>
        <v>0.8</v>
      </c>
      <c r="F76" s="98"/>
      <c r="G76" s="155"/>
      <c r="H76" s="52"/>
      <c r="I76" s="151" t="s">
        <v>245</v>
      </c>
      <c r="J76" s="52"/>
      <c r="K76" s="52"/>
      <c r="L76" s="52"/>
      <c r="M76" s="52"/>
      <c r="N76" s="52"/>
      <c r="O76" s="52"/>
      <c r="P76" s="52">
        <f>E75*6</f>
        <v>60.66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ht="30" customHeight="1">
      <c r="A77" s="181" t="s">
        <v>194</v>
      </c>
      <c r="B77" s="410" t="s">
        <v>315</v>
      </c>
      <c r="C77" s="410"/>
      <c r="D77" s="131">
        <f>(0.08*0.4*0.1)</f>
        <v>3.2000000000000002E-3</v>
      </c>
      <c r="E77" s="94">
        <f>TRUNC(+$E$35*D77,2)</f>
        <v>3.88</v>
      </c>
      <c r="F77" s="182">
        <f>$E$35*D77</f>
        <v>3.8839680000000003</v>
      </c>
      <c r="G77" s="155"/>
      <c r="H77" s="52"/>
      <c r="I77" s="151" t="s">
        <v>245</v>
      </c>
      <c r="J77" s="52"/>
      <c r="K77" s="52"/>
      <c r="L77" s="52"/>
      <c r="M77" s="52"/>
      <c r="N77" s="52"/>
      <c r="O77" s="52"/>
      <c r="P77" s="52">
        <f>E75*6</f>
        <v>60.66</v>
      </c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>
      <c r="A78" s="130" t="s">
        <v>198</v>
      </c>
      <c r="B78" s="411" t="s">
        <v>316</v>
      </c>
      <c r="C78" s="411"/>
      <c r="D78" s="131">
        <f>((7/30)/12)*0.9</f>
        <v>1.7500000000000002E-2</v>
      </c>
      <c r="E78" s="94">
        <f>TRUNC(+D78*$E$35,2)</f>
        <v>21.24</v>
      </c>
      <c r="F78" s="98"/>
      <c r="G78" s="155"/>
      <c r="H78" s="52"/>
      <c r="I78" s="218" t="s">
        <v>317</v>
      </c>
      <c r="J78" s="52"/>
      <c r="K78" s="52"/>
      <c r="L78" s="52"/>
      <c r="M78" s="52"/>
      <c r="N78" s="52"/>
      <c r="O78" s="52"/>
      <c r="P78" s="52">
        <f>P77/12</f>
        <v>5.0549999999999997</v>
      </c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>
      <c r="A79" s="130" t="s">
        <v>250</v>
      </c>
      <c r="B79" s="412" t="s">
        <v>318</v>
      </c>
      <c r="C79" s="412"/>
      <c r="D79" s="131">
        <f>+D56</f>
        <v>0.39800000000000008</v>
      </c>
      <c r="E79" s="94">
        <f>TRUNC(+E78*D79,2)</f>
        <v>8.4499999999999993</v>
      </c>
      <c r="G79" s="155"/>
      <c r="H79" s="183"/>
      <c r="I79" s="151" t="s">
        <v>319</v>
      </c>
      <c r="J79" s="52"/>
      <c r="K79" s="186"/>
      <c r="L79" s="52"/>
      <c r="M79" s="219">
        <f>(7/30/12)/30*3</f>
        <v>1.9444444444444444E-3</v>
      </c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ht="30.75" customHeight="1">
      <c r="A80" s="181" t="s">
        <v>254</v>
      </c>
      <c r="B80" s="410" t="s">
        <v>320</v>
      </c>
      <c r="C80" s="410"/>
      <c r="D80" s="131">
        <f>(0.08*0.4)*0.9</f>
        <v>2.8800000000000003E-2</v>
      </c>
      <c r="E80" s="94">
        <f>TRUNC($E$35*D80,2)</f>
        <v>34.950000000000003</v>
      </c>
      <c r="F80" s="103">
        <f>$E$35*D80</f>
        <v>34.955712000000005</v>
      </c>
      <c r="G80" s="155"/>
      <c r="H80" s="52"/>
      <c r="I80" s="151" t="s">
        <v>245</v>
      </c>
      <c r="J80" s="163"/>
      <c r="K80" s="220"/>
      <c r="L80" s="52"/>
      <c r="M80" s="52">
        <f>L79*M79</f>
        <v>0</v>
      </c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ht="12.75" customHeight="1">
      <c r="A81" s="413" t="s">
        <v>88</v>
      </c>
      <c r="B81" s="413"/>
      <c r="C81" s="413"/>
      <c r="D81" s="413"/>
      <c r="E81" s="184">
        <f>TRUNC(SUM(E75:E80),2)</f>
        <v>79.430000000000007</v>
      </c>
      <c r="G81" s="52"/>
      <c r="H81" s="52"/>
      <c r="I81" s="151"/>
      <c r="J81" s="52"/>
      <c r="K81" s="52"/>
      <c r="L81" s="52"/>
      <c r="M81" s="52">
        <f>M80*12</f>
        <v>0</v>
      </c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ht="22.5" customHeight="1">
      <c r="A82" s="434" t="s">
        <v>321</v>
      </c>
      <c r="B82" s="434"/>
      <c r="C82" s="434"/>
      <c r="D82" s="120" t="s">
        <v>273</v>
      </c>
      <c r="E82" s="124">
        <f>E35</f>
        <v>1213.74</v>
      </c>
      <c r="G82" s="52"/>
      <c r="H82" s="52"/>
      <c r="I82" s="151"/>
      <c r="J82" s="52"/>
      <c r="K82" s="52"/>
      <c r="L82" s="52"/>
      <c r="M82" s="52">
        <f>L79*M79</f>
        <v>0</v>
      </c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22.5" customHeight="1">
      <c r="A83" s="434"/>
      <c r="B83" s="434"/>
      <c r="C83" s="434"/>
      <c r="D83" s="120" t="s">
        <v>322</v>
      </c>
      <c r="E83" s="124">
        <f>E72</f>
        <v>1208.69</v>
      </c>
      <c r="G83" s="52"/>
      <c r="H83" s="52"/>
      <c r="I83" s="151"/>
      <c r="J83" s="52"/>
      <c r="K83" s="157"/>
      <c r="L83" s="52"/>
      <c r="M83" s="52">
        <f>M82*12</f>
        <v>0</v>
      </c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22.5" customHeight="1">
      <c r="A84" s="434"/>
      <c r="B84" s="434"/>
      <c r="C84" s="434"/>
      <c r="D84" s="120" t="s">
        <v>323</v>
      </c>
      <c r="E84" s="124">
        <f>E81</f>
        <v>79.430000000000007</v>
      </c>
      <c r="G84" s="52"/>
      <c r="H84" s="52"/>
      <c r="I84" s="151"/>
      <c r="J84" s="52"/>
      <c r="K84" s="52"/>
      <c r="L84" s="52">
        <f>L81</f>
        <v>0</v>
      </c>
      <c r="M84" s="168">
        <v>1</v>
      </c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23.25" customHeight="1">
      <c r="A85" s="434"/>
      <c r="B85" s="434"/>
      <c r="C85" s="434"/>
      <c r="D85" s="185" t="s">
        <v>308</v>
      </c>
      <c r="E85" s="124">
        <f>TRUNC(SUM(E82:E84),2)</f>
        <v>2501.86</v>
      </c>
      <c r="G85" s="52"/>
      <c r="H85" s="52"/>
      <c r="I85" s="151"/>
      <c r="J85" s="52"/>
      <c r="K85" s="52"/>
      <c r="L85" s="52">
        <f>M83</f>
        <v>0</v>
      </c>
      <c r="M85" s="220" t="e">
        <f>L85*M84/L84</f>
        <v>#DIV/0!</v>
      </c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23.25" customHeight="1">
      <c r="A86" s="391" t="s">
        <v>324</v>
      </c>
      <c r="B86" s="391"/>
      <c r="C86" s="391"/>
      <c r="D86" s="391"/>
      <c r="E86" s="107" t="s">
        <v>237</v>
      </c>
      <c r="G86" s="52"/>
      <c r="H86" s="186"/>
      <c r="I86" s="151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23.25" customHeight="1">
      <c r="A87" s="414" t="s">
        <v>325</v>
      </c>
      <c r="B87" s="414"/>
      <c r="C87" s="414"/>
      <c r="D87" s="414"/>
      <c r="E87" s="414"/>
      <c r="G87" s="163"/>
      <c r="H87" s="52"/>
      <c r="I87" s="151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23.25" customHeight="1">
      <c r="A88" s="90" t="s">
        <v>326</v>
      </c>
      <c r="B88" s="187" t="s">
        <v>327</v>
      </c>
      <c r="C88" s="188"/>
      <c r="D88" s="107" t="s">
        <v>328</v>
      </c>
      <c r="E88" s="75" t="s">
        <v>218</v>
      </c>
      <c r="G88" s="52"/>
      <c r="H88" s="52"/>
      <c r="I88" s="151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ht="23.25" customHeight="1">
      <c r="A89" s="189" t="s">
        <v>187</v>
      </c>
      <c r="B89" s="415" t="s">
        <v>329</v>
      </c>
      <c r="C89" s="415"/>
      <c r="D89" s="147"/>
      <c r="E89" s="94">
        <f t="shared" ref="E89:E94" si="2">TRUNC(+D89*$E$85,2)</f>
        <v>0</v>
      </c>
      <c r="F89" s="117"/>
      <c r="G89" s="52"/>
      <c r="H89" s="52"/>
      <c r="I89" s="156" t="s">
        <v>245</v>
      </c>
      <c r="J89" s="52"/>
      <c r="K89" s="52"/>
      <c r="L89" s="164"/>
      <c r="M89" s="168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ht="23.25" customHeight="1">
      <c r="A90" s="130" t="s">
        <v>190</v>
      </c>
      <c r="B90" s="415" t="s">
        <v>330</v>
      </c>
      <c r="C90" s="415"/>
      <c r="D90" s="147">
        <f>((2/30)/12)</f>
        <v>5.5555555555555558E-3</v>
      </c>
      <c r="E90" s="94">
        <f t="shared" si="2"/>
        <v>13.89</v>
      </c>
      <c r="G90" s="52"/>
      <c r="H90" s="52"/>
      <c r="I90" s="156" t="s">
        <v>245</v>
      </c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23.25" customHeight="1">
      <c r="A91" s="130" t="s">
        <v>194</v>
      </c>
      <c r="B91" s="415" t="s">
        <v>331</v>
      </c>
      <c r="C91" s="415"/>
      <c r="D91" s="147">
        <f>((5/30)/12)*0.02</f>
        <v>2.7777777777777778E-4</v>
      </c>
      <c r="E91" s="94">
        <f t="shared" si="2"/>
        <v>0.69</v>
      </c>
      <c r="G91" s="52"/>
      <c r="H91" s="52"/>
      <c r="I91" s="156" t="s">
        <v>245</v>
      </c>
      <c r="J91" s="52"/>
      <c r="K91" s="52"/>
      <c r="L91" s="155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ht="23.25" customHeight="1">
      <c r="A92" s="130" t="s">
        <v>198</v>
      </c>
      <c r="B92" s="415" t="s">
        <v>332</v>
      </c>
      <c r="C92" s="415"/>
      <c r="D92" s="147">
        <f>((15/30)/12)*0.02</f>
        <v>8.3333333333333328E-4</v>
      </c>
      <c r="E92" s="94">
        <f t="shared" si="2"/>
        <v>2.08</v>
      </c>
      <c r="G92" s="52"/>
      <c r="H92" s="52"/>
      <c r="I92" s="156" t="s">
        <v>245</v>
      </c>
      <c r="J92" s="52"/>
      <c r="K92" s="52"/>
      <c r="L92" s="52"/>
      <c r="M92" s="164"/>
      <c r="N92" s="168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ht="23.25" customHeight="1">
      <c r="A93" s="130" t="s">
        <v>250</v>
      </c>
      <c r="B93" s="415" t="s">
        <v>333</v>
      </c>
      <c r="C93" s="415"/>
      <c r="D93" s="157"/>
      <c r="E93" s="94">
        <f t="shared" si="2"/>
        <v>0</v>
      </c>
      <c r="G93" s="52"/>
      <c r="H93" s="52"/>
      <c r="I93" s="156" t="s">
        <v>245</v>
      </c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ht="23.25" customHeight="1">
      <c r="A94" s="130" t="s">
        <v>254</v>
      </c>
      <c r="B94" s="415" t="s">
        <v>334</v>
      </c>
      <c r="C94" s="415"/>
      <c r="D94" s="131">
        <v>0</v>
      </c>
      <c r="E94" s="94">
        <f t="shared" si="2"/>
        <v>0</v>
      </c>
      <c r="G94" s="52"/>
      <c r="H94" s="52"/>
      <c r="I94" s="156" t="s">
        <v>245</v>
      </c>
      <c r="J94" s="52"/>
      <c r="K94" s="52"/>
      <c r="L94" s="155"/>
      <c r="M94" s="22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ht="23.25" customHeight="1">
      <c r="A95" s="406" t="s">
        <v>88</v>
      </c>
      <c r="B95" s="406"/>
      <c r="C95" s="406"/>
      <c r="D95" s="190"/>
      <c r="E95" s="138">
        <f>TRUNC(SUM(E89:E94),2)</f>
        <v>16.66</v>
      </c>
      <c r="G95" s="52"/>
      <c r="H95" s="52"/>
      <c r="I95" s="151"/>
      <c r="J95" s="52"/>
      <c r="K95" s="220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ht="23.25" customHeight="1">
      <c r="A96" s="416" t="s">
        <v>335</v>
      </c>
      <c r="B96" s="416"/>
      <c r="C96" s="416"/>
      <c r="D96" s="416"/>
      <c r="E96" s="416"/>
      <c r="G96" s="52"/>
      <c r="H96" s="52"/>
      <c r="I96" s="151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ht="23.25" customHeight="1">
      <c r="A97" s="191" t="s">
        <v>336</v>
      </c>
      <c r="B97" s="192" t="s">
        <v>337</v>
      </c>
      <c r="C97" s="193"/>
      <c r="D97" s="107" t="s">
        <v>328</v>
      </c>
      <c r="E97" s="75" t="s">
        <v>218</v>
      </c>
      <c r="G97" s="52"/>
      <c r="H97" s="52"/>
      <c r="I97" s="151"/>
      <c r="J97" s="52"/>
      <c r="K97" s="52"/>
      <c r="L97" s="52"/>
      <c r="M97" s="52"/>
      <c r="N97" s="1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ht="59.25" customHeight="1">
      <c r="A98" s="181" t="s">
        <v>187</v>
      </c>
      <c r="B98" s="417" t="s">
        <v>338</v>
      </c>
      <c r="C98" s="417"/>
      <c r="D98" s="131"/>
      <c r="E98" s="194">
        <v>0</v>
      </c>
      <c r="F98" s="103">
        <f>E98</f>
        <v>0</v>
      </c>
      <c r="G98" s="52"/>
      <c r="H98" s="52"/>
      <c r="I98" s="156" t="s">
        <v>245</v>
      </c>
      <c r="J98" s="52"/>
      <c r="K98" s="52"/>
      <c r="L98" s="164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ht="12.75" customHeight="1">
      <c r="A99" s="406" t="s">
        <v>88</v>
      </c>
      <c r="B99" s="406"/>
      <c r="C99" s="406"/>
      <c r="D99" s="190"/>
      <c r="E99" s="138">
        <f>TRUNC(SUM(E98),2)</f>
        <v>0</v>
      </c>
      <c r="G99" s="52"/>
      <c r="H99" s="52"/>
      <c r="I99" s="156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ht="20.25" customHeight="1">
      <c r="A100" s="408" t="s">
        <v>339</v>
      </c>
      <c r="B100" s="408"/>
      <c r="C100" s="408"/>
      <c r="D100" s="408"/>
      <c r="E100" s="408"/>
      <c r="G100" s="52"/>
      <c r="H100" s="52"/>
      <c r="I100" s="151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</row>
    <row r="101" spans="1:64" ht="12.75" customHeight="1">
      <c r="A101" s="169">
        <v>4</v>
      </c>
      <c r="B101" s="409" t="s">
        <v>340</v>
      </c>
      <c r="C101" s="409"/>
      <c r="D101" s="409"/>
      <c r="E101" s="170" t="s">
        <v>218</v>
      </c>
      <c r="G101" s="52"/>
      <c r="H101" s="52"/>
      <c r="I101" s="151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</row>
    <row r="102" spans="1:64">
      <c r="A102" s="171" t="s">
        <v>326</v>
      </c>
      <c r="B102" s="172" t="s">
        <v>341</v>
      </c>
      <c r="C102" s="173"/>
      <c r="D102" s="174"/>
      <c r="E102" s="175">
        <f>+E95</f>
        <v>16.66</v>
      </c>
      <c r="G102" s="52"/>
      <c r="H102" s="52"/>
      <c r="I102" s="151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</row>
    <row r="103" spans="1:64">
      <c r="A103" s="171" t="s">
        <v>336</v>
      </c>
      <c r="B103" s="172" t="s">
        <v>337</v>
      </c>
      <c r="C103" s="173"/>
      <c r="D103" s="174"/>
      <c r="E103" s="175">
        <f>+E99</f>
        <v>0</v>
      </c>
      <c r="G103" s="52"/>
      <c r="H103" s="52"/>
      <c r="I103" s="151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</row>
    <row r="104" spans="1:64">
      <c r="A104" s="176"/>
      <c r="B104" s="177"/>
      <c r="C104" s="177"/>
      <c r="D104" s="178" t="s">
        <v>88</v>
      </c>
      <c r="E104" s="179">
        <f>TRUNC(SUM(E102:E103),2)</f>
        <v>16.66</v>
      </c>
      <c r="G104" s="52"/>
      <c r="H104" s="52"/>
      <c r="I104" s="151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</row>
    <row r="105" spans="1:64" ht="25.5" customHeight="1">
      <c r="A105" s="396" t="s">
        <v>342</v>
      </c>
      <c r="B105" s="396"/>
      <c r="C105" s="396"/>
      <c r="D105" s="396"/>
      <c r="E105" s="102">
        <f>TRUNC(SUM(E104:E104),2)</f>
        <v>16.66</v>
      </c>
      <c r="G105" s="52"/>
      <c r="H105" s="52"/>
      <c r="I105" s="154"/>
      <c r="J105" s="116"/>
      <c r="K105" s="152"/>
      <c r="L105" s="152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</row>
    <row r="106" spans="1:64">
      <c r="A106" s="391" t="s">
        <v>343</v>
      </c>
      <c r="B106" s="391"/>
      <c r="C106" s="391"/>
      <c r="D106" s="391"/>
      <c r="E106" s="88"/>
      <c r="G106" s="52"/>
      <c r="H106" s="52"/>
      <c r="I106" s="151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ht="12.75" customHeight="1">
      <c r="A107" s="90">
        <v>5</v>
      </c>
      <c r="B107" s="392" t="s">
        <v>344</v>
      </c>
      <c r="C107" s="392"/>
      <c r="D107" s="107" t="s">
        <v>328</v>
      </c>
      <c r="E107" s="75" t="s">
        <v>218</v>
      </c>
      <c r="G107" s="52"/>
      <c r="H107" s="52"/>
      <c r="I107" s="151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ht="25.5" customHeight="1">
      <c r="A108" s="130" t="s">
        <v>187</v>
      </c>
      <c r="B108" s="195" t="s">
        <v>345</v>
      </c>
      <c r="C108" s="418"/>
      <c r="D108" s="418"/>
      <c r="E108" s="94">
        <f>Uniformes!I63</f>
        <v>54.66</v>
      </c>
      <c r="G108" s="116"/>
      <c r="H108" s="116"/>
      <c r="I108" s="156" t="s">
        <v>346</v>
      </c>
      <c r="J108" s="52"/>
      <c r="K108" s="52"/>
      <c r="L108" s="149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ht="21.75" customHeight="1">
      <c r="A109" s="130" t="s">
        <v>190</v>
      </c>
      <c r="B109" s="195" t="s">
        <v>347</v>
      </c>
      <c r="C109" s="419" t="s">
        <v>37</v>
      </c>
      <c r="D109" s="419"/>
      <c r="E109" s="94"/>
      <c r="G109" s="116"/>
      <c r="H109" s="116"/>
      <c r="I109" s="156" t="s">
        <v>346</v>
      </c>
      <c r="J109" s="22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>
      <c r="A110" s="130" t="s">
        <v>194</v>
      </c>
      <c r="B110" s="196" t="s">
        <v>348</v>
      </c>
      <c r="C110" s="418"/>
      <c r="D110" s="418"/>
      <c r="E110" s="94"/>
      <c r="G110" s="52"/>
      <c r="H110" s="52"/>
      <c r="I110" s="156" t="s">
        <v>346</v>
      </c>
      <c r="J110" s="52"/>
      <c r="K110" s="52"/>
      <c r="L110" s="146"/>
      <c r="M110" s="52"/>
      <c r="N110" s="158"/>
      <c r="O110" s="52"/>
      <c r="P110" s="159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ht="18.75" customHeight="1">
      <c r="A111" s="130" t="s">
        <v>198</v>
      </c>
      <c r="B111" s="195" t="s">
        <v>349</v>
      </c>
      <c r="C111" s="419"/>
      <c r="D111" s="419"/>
      <c r="E111" s="94">
        <f>EPIs!H65</f>
        <v>3.4</v>
      </c>
      <c r="G111" s="52"/>
      <c r="H111" s="52"/>
      <c r="I111" s="156" t="s">
        <v>346</v>
      </c>
      <c r="J111" s="52"/>
      <c r="K111" s="52"/>
      <c r="L111" s="146"/>
      <c r="M111" s="52"/>
      <c r="N111" s="158"/>
      <c r="O111" s="52"/>
      <c r="P111" s="159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ht="12.75" customHeight="1">
      <c r="A112" s="396" t="s">
        <v>350</v>
      </c>
      <c r="B112" s="396"/>
      <c r="C112" s="396"/>
      <c r="D112" s="396"/>
      <c r="E112" s="138">
        <f>TRUNC(SUM(E108:E111),2)</f>
        <v>58.06</v>
      </c>
      <c r="G112" s="52"/>
      <c r="H112" s="52"/>
      <c r="I112" s="151"/>
      <c r="J112" s="116"/>
      <c r="K112" s="116"/>
      <c r="L112" s="146"/>
      <c r="M112" s="116"/>
      <c r="N112" s="222"/>
      <c r="O112" s="116"/>
      <c r="P112" s="159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</row>
    <row r="113" spans="1:64" ht="22.5" customHeight="1">
      <c r="A113" s="434" t="s">
        <v>351</v>
      </c>
      <c r="B113" s="434"/>
      <c r="C113" s="434"/>
      <c r="D113" s="120" t="s">
        <v>273</v>
      </c>
      <c r="E113" s="124">
        <f>E35</f>
        <v>1213.74</v>
      </c>
      <c r="G113" s="52"/>
      <c r="H113" s="52"/>
      <c r="I113" s="1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ht="22.5" customHeight="1">
      <c r="A114" s="434"/>
      <c r="B114" s="434"/>
      <c r="C114" s="434"/>
      <c r="D114" s="120" t="s">
        <v>322</v>
      </c>
      <c r="E114" s="124">
        <f>E72</f>
        <v>1208.69</v>
      </c>
      <c r="G114" s="52"/>
      <c r="H114" s="52"/>
      <c r="I114" s="1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ht="22.5" customHeight="1">
      <c r="A115" s="434"/>
      <c r="B115" s="434"/>
      <c r="C115" s="434"/>
      <c r="D115" s="120" t="s">
        <v>323</v>
      </c>
      <c r="E115" s="124">
        <f>E81</f>
        <v>79.430000000000007</v>
      </c>
      <c r="G115" s="52"/>
      <c r="H115" s="52"/>
      <c r="I115" s="1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ht="22.5" customHeight="1">
      <c r="A116" s="434"/>
      <c r="B116" s="434"/>
      <c r="C116" s="434"/>
      <c r="D116" s="120" t="s">
        <v>352</v>
      </c>
      <c r="E116" s="124">
        <f>E105</f>
        <v>16.66</v>
      </c>
      <c r="G116" s="52"/>
      <c r="H116" s="52"/>
      <c r="I116" s="151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ht="22.5" customHeight="1">
      <c r="A117" s="434"/>
      <c r="B117" s="434"/>
      <c r="C117" s="434"/>
      <c r="D117" s="120" t="s">
        <v>353</v>
      </c>
      <c r="E117" s="124">
        <f>E112</f>
        <v>58.06</v>
      </c>
      <c r="G117" s="52"/>
      <c r="H117" s="52"/>
      <c r="I117" s="151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ht="22.5" customHeight="1">
      <c r="A118" s="434"/>
      <c r="B118" s="434"/>
      <c r="C118" s="434"/>
      <c r="D118" s="185" t="s">
        <v>308</v>
      </c>
      <c r="E118" s="124">
        <f>TRUNC(SUM(E113:E117),2)</f>
        <v>2576.58</v>
      </c>
      <c r="G118" s="52"/>
      <c r="H118" s="52"/>
      <c r="I118" s="151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>
      <c r="A119" s="391" t="s">
        <v>354</v>
      </c>
      <c r="B119" s="391"/>
      <c r="C119" s="391" t="s">
        <v>355</v>
      </c>
      <c r="D119" s="391" t="s">
        <v>356</v>
      </c>
      <c r="E119" s="88"/>
      <c r="G119" s="52"/>
      <c r="H119" s="52"/>
      <c r="I119" s="1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</row>
    <row r="120" spans="1:64" ht="12.75" customHeight="1">
      <c r="A120" s="90">
        <v>6</v>
      </c>
      <c r="B120" s="392" t="s">
        <v>357</v>
      </c>
      <c r="C120" s="392"/>
      <c r="D120" s="107" t="s">
        <v>237</v>
      </c>
      <c r="E120" s="75" t="s">
        <v>218</v>
      </c>
      <c r="G120" s="52"/>
      <c r="H120" s="52"/>
      <c r="I120" s="151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</row>
    <row r="121" spans="1:64">
      <c r="A121" s="199" t="s">
        <v>187</v>
      </c>
      <c r="B121" s="195" t="s">
        <v>358</v>
      </c>
      <c r="C121" s="420">
        <v>0.06</v>
      </c>
      <c r="D121" s="420"/>
      <c r="E121" s="102">
        <f>TRUNC(+E118*C121,2)</f>
        <v>154.59</v>
      </c>
      <c r="G121" s="52"/>
      <c r="H121" s="52"/>
      <c r="I121" s="151" t="s">
        <v>245</v>
      </c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</row>
    <row r="122" spans="1:64">
      <c r="A122" s="199" t="s">
        <v>190</v>
      </c>
      <c r="B122" s="195" t="s">
        <v>359</v>
      </c>
      <c r="C122" s="421">
        <v>6.7900000000000002E-2</v>
      </c>
      <c r="D122" s="421"/>
      <c r="E122" s="94">
        <f>TRUNC(C122*(+E118+E121),2)</f>
        <v>185.44</v>
      </c>
      <c r="G122" s="52"/>
      <c r="H122" s="52"/>
      <c r="I122" s="151" t="s">
        <v>245</v>
      </c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</row>
    <row r="123" spans="1:64" ht="27" customHeight="1">
      <c r="A123" s="200"/>
      <c r="B123" s="201" t="s">
        <v>360</v>
      </c>
      <c r="C123" s="422" t="s">
        <v>361</v>
      </c>
      <c r="D123" s="422"/>
      <c r="E123" s="202">
        <f>TRUNC((E118+E121+E122),2)</f>
        <v>2916.61</v>
      </c>
      <c r="G123" s="116"/>
      <c r="H123" s="116"/>
      <c r="I123" s="151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</row>
    <row r="124" spans="1:64">
      <c r="A124" s="203" t="s">
        <v>194</v>
      </c>
      <c r="B124" s="204" t="s">
        <v>362</v>
      </c>
      <c r="C124" s="205">
        <f>(D131*100)</f>
        <v>8.6499999999999986</v>
      </c>
      <c r="D124" s="206">
        <f>+(100-C124)/100</f>
        <v>0.91349999999999998</v>
      </c>
      <c r="E124" s="207">
        <f>TRUNC(E123/D124,2)</f>
        <v>3192.78</v>
      </c>
      <c r="G124" s="52"/>
      <c r="H124" s="52"/>
      <c r="I124" s="151" t="s">
        <v>245</v>
      </c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</row>
    <row r="125" spans="1:64">
      <c r="A125" s="208"/>
      <c r="B125" s="209" t="s">
        <v>363</v>
      </c>
      <c r="C125" s="210"/>
      <c r="D125" s="211"/>
      <c r="E125" s="94"/>
      <c r="G125" s="52"/>
      <c r="H125" s="52"/>
      <c r="I125" s="151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>
      <c r="A126" s="208"/>
      <c r="B126" s="212" t="s">
        <v>364</v>
      </c>
      <c r="C126" s="213"/>
      <c r="D126" s="147">
        <v>6.4999999999999997E-3</v>
      </c>
      <c r="E126" s="94">
        <f>TRUNC(+E124*D126,2)</f>
        <v>20.75</v>
      </c>
      <c r="G126" s="52"/>
      <c r="H126" s="52"/>
      <c r="I126" s="151"/>
      <c r="J126" s="52"/>
      <c r="K126" s="52"/>
      <c r="L126" s="155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</row>
    <row r="127" spans="1:64">
      <c r="A127" s="208"/>
      <c r="B127" s="212" t="s">
        <v>365</v>
      </c>
      <c r="C127" s="213"/>
      <c r="D127" s="147">
        <v>0.03</v>
      </c>
      <c r="E127" s="94">
        <f>TRUNC(+E124*D127,2)</f>
        <v>95.78</v>
      </c>
      <c r="G127" s="52"/>
      <c r="H127" s="52"/>
      <c r="I127" s="151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</row>
    <row r="128" spans="1:64">
      <c r="A128" s="208"/>
      <c r="B128" s="214" t="s">
        <v>366</v>
      </c>
      <c r="C128" s="215"/>
      <c r="D128" s="145"/>
      <c r="E128" s="94"/>
      <c r="G128" s="52"/>
      <c r="H128" s="52"/>
      <c r="I128" s="151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</row>
    <row r="129" spans="1:64">
      <c r="A129" s="208"/>
      <c r="B129" s="214" t="s">
        <v>367</v>
      </c>
      <c r="C129" s="215"/>
      <c r="D129" s="224"/>
      <c r="E129" s="94"/>
      <c r="G129" s="52"/>
      <c r="H129" s="52"/>
      <c r="I129" s="151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</row>
    <row r="130" spans="1:64">
      <c r="A130" s="208"/>
      <c r="B130" s="225" t="s">
        <v>368</v>
      </c>
      <c r="C130" s="226"/>
      <c r="D130" s="227">
        <v>0.05</v>
      </c>
      <c r="E130" s="228">
        <f>TRUNC(+E124*D130,2)</f>
        <v>159.63</v>
      </c>
      <c r="G130" s="52"/>
      <c r="H130" s="52"/>
      <c r="I130" s="151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</row>
    <row r="131" spans="1:64">
      <c r="A131" s="196"/>
      <c r="B131" s="229" t="s">
        <v>369</v>
      </c>
      <c r="C131" s="229"/>
      <c r="D131" s="230">
        <f>SUM(D126:D130)</f>
        <v>8.6499999999999994E-2</v>
      </c>
      <c r="E131" s="231">
        <f>TRUNC(SUM(E126:E130),2)</f>
        <v>276.16000000000003</v>
      </c>
      <c r="G131" s="116"/>
      <c r="H131" s="116"/>
      <c r="I131" s="151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</row>
    <row r="132" spans="1:64" ht="12.75" customHeight="1">
      <c r="A132" s="423" t="s">
        <v>370</v>
      </c>
      <c r="B132" s="423"/>
      <c r="C132" s="423"/>
      <c r="D132" s="423"/>
      <c r="E132" s="232">
        <f>TRUNC((E121+E122+E131),2)</f>
        <v>616.19000000000005</v>
      </c>
      <c r="G132" s="116"/>
      <c r="H132" s="116"/>
      <c r="I132" s="151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</row>
    <row r="133" spans="1:64" ht="25.5" customHeight="1">
      <c r="A133" s="406" t="s">
        <v>371</v>
      </c>
      <c r="B133" s="406"/>
      <c r="C133" s="406"/>
      <c r="D133" s="406"/>
      <c r="E133" s="102">
        <f>TRUNC(SUM(E132:E132),2)</f>
        <v>616.19000000000005</v>
      </c>
      <c r="F133" s="117"/>
      <c r="G133" s="116"/>
      <c r="H133" s="116"/>
      <c r="I133" s="154"/>
      <c r="J133" s="116"/>
      <c r="K133" s="152"/>
      <c r="L133" s="152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</row>
    <row r="134" spans="1:64" ht="12.75" customHeight="1">
      <c r="A134" s="424" t="s">
        <v>372</v>
      </c>
      <c r="B134" s="424"/>
      <c r="C134" s="424"/>
      <c r="D134" s="424"/>
      <c r="E134" s="424"/>
      <c r="G134" s="54"/>
      <c r="H134" s="54"/>
      <c r="I134" s="151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</row>
    <row r="135" spans="1:64" ht="12.75" customHeight="1">
      <c r="A135" s="424" t="s">
        <v>373</v>
      </c>
      <c r="B135" s="424"/>
      <c r="C135" s="424"/>
      <c r="D135" s="424"/>
      <c r="E135" s="233" t="s">
        <v>218</v>
      </c>
      <c r="G135" s="54"/>
      <c r="H135" s="54"/>
      <c r="I135" s="151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</row>
    <row r="136" spans="1:64" ht="12.75" customHeight="1">
      <c r="A136" s="199" t="s">
        <v>187</v>
      </c>
      <c r="B136" s="407" t="s">
        <v>374</v>
      </c>
      <c r="C136" s="407"/>
      <c r="D136" s="407"/>
      <c r="E136" s="94">
        <f>E35</f>
        <v>1213.74</v>
      </c>
      <c r="G136" s="54"/>
      <c r="H136" s="54"/>
      <c r="I136" s="151"/>
      <c r="J136" s="52"/>
      <c r="K136" s="52"/>
      <c r="L136" s="24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</row>
    <row r="137" spans="1:64" ht="12.75" customHeight="1">
      <c r="A137" s="199" t="s">
        <v>190</v>
      </c>
      <c r="B137" s="407" t="s">
        <v>375</v>
      </c>
      <c r="C137" s="407"/>
      <c r="D137" s="407"/>
      <c r="E137" s="94">
        <f>+E72</f>
        <v>1208.69</v>
      </c>
      <c r="G137" s="54"/>
      <c r="H137" s="54"/>
      <c r="I137" s="151"/>
      <c r="J137" s="52"/>
      <c r="K137" s="52"/>
      <c r="L137" s="24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</row>
    <row r="138" spans="1:64" ht="12.75" customHeight="1">
      <c r="A138" s="199" t="s">
        <v>194</v>
      </c>
      <c r="B138" s="407" t="s">
        <v>376</v>
      </c>
      <c r="C138" s="407"/>
      <c r="D138" s="407"/>
      <c r="E138" s="94">
        <f>+E81</f>
        <v>79.430000000000007</v>
      </c>
      <c r="G138" s="54"/>
      <c r="H138" s="54"/>
      <c r="I138" s="151"/>
      <c r="J138" s="52"/>
      <c r="K138" s="52"/>
      <c r="L138" s="24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</row>
    <row r="139" spans="1:64" ht="12.75" customHeight="1">
      <c r="A139" s="199" t="s">
        <v>198</v>
      </c>
      <c r="B139" s="407" t="s">
        <v>377</v>
      </c>
      <c r="C139" s="407"/>
      <c r="D139" s="407"/>
      <c r="E139" s="94">
        <f>+E105</f>
        <v>16.66</v>
      </c>
      <c r="G139" s="54"/>
      <c r="H139" s="54"/>
      <c r="I139" s="151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</row>
    <row r="140" spans="1:64">
      <c r="A140" s="199" t="s">
        <v>250</v>
      </c>
      <c r="B140" s="234" t="s">
        <v>378</v>
      </c>
      <c r="C140" s="235"/>
      <c r="D140" s="236"/>
      <c r="E140" s="94">
        <f>+E112</f>
        <v>58.06</v>
      </c>
      <c r="G140" s="54"/>
      <c r="H140" s="54"/>
      <c r="I140" s="151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</row>
    <row r="141" spans="1:64" ht="12.75" customHeight="1">
      <c r="A141" s="406" t="s">
        <v>379</v>
      </c>
      <c r="B141" s="406"/>
      <c r="C141" s="406"/>
      <c r="D141" s="237"/>
      <c r="E141" s="138">
        <f>TRUNC(SUM(E136:E140),2)</f>
        <v>2576.58</v>
      </c>
      <c r="G141" s="54"/>
      <c r="H141" s="54"/>
      <c r="I141" s="151"/>
      <c r="J141" s="52"/>
      <c r="K141" s="52"/>
      <c r="L141" s="16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</row>
    <row r="142" spans="1:64" ht="12.75" customHeight="1">
      <c r="A142" s="238" t="s">
        <v>254</v>
      </c>
      <c r="B142" s="425" t="s">
        <v>380</v>
      </c>
      <c r="C142" s="425"/>
      <c r="D142" s="425"/>
      <c r="E142" s="228">
        <f>E133</f>
        <v>616.19000000000005</v>
      </c>
      <c r="G142" s="54"/>
      <c r="H142" s="54"/>
      <c r="I142" s="151"/>
      <c r="J142" s="52"/>
      <c r="K142" s="52"/>
      <c r="L142" s="52"/>
      <c r="M142" s="52"/>
      <c r="N142" s="52"/>
      <c r="O142" s="243"/>
      <c r="P142" s="168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</row>
    <row r="143" spans="1:64" ht="12.75" customHeight="1">
      <c r="A143" s="426" t="s">
        <v>381</v>
      </c>
      <c r="B143" s="426"/>
      <c r="C143" s="426"/>
      <c r="D143" s="426"/>
      <c r="E143" s="239">
        <f>TRUNC((+E141+E142),2)</f>
        <v>3192.77</v>
      </c>
      <c r="F143" s="240">
        <f>SUM(F27:F142)</f>
        <v>2072.9294000000004</v>
      </c>
      <c r="G143" s="54"/>
      <c r="H143" s="54"/>
      <c r="I143" s="151"/>
      <c r="J143" s="427"/>
      <c r="K143" s="427"/>
      <c r="L143" s="116"/>
      <c r="M143" s="116"/>
      <c r="N143" s="116"/>
      <c r="O143" s="244"/>
      <c r="P143" s="245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</row>
    <row r="144" spans="1:64">
      <c r="A144" s="53"/>
      <c r="B144" s="241"/>
      <c r="C144" s="241"/>
      <c r="D144" s="157"/>
      <c r="E144" s="152">
        <f>E143/E136</f>
        <v>2.6305221876184355</v>
      </c>
      <c r="F144" s="52"/>
      <c r="G144" s="54"/>
      <c r="H144" s="54"/>
    </row>
    <row r="145" spans="1:8">
      <c r="A145" s="53"/>
      <c r="B145" s="241"/>
      <c r="C145" s="241"/>
      <c r="D145" s="157"/>
      <c r="E145" s="152"/>
      <c r="F145" s="52"/>
      <c r="G145" s="54"/>
      <c r="H145" s="54"/>
    </row>
    <row r="146" spans="1:8">
      <c r="A146" s="440" t="s">
        <v>382</v>
      </c>
      <c r="B146" s="440"/>
      <c r="C146" s="440"/>
      <c r="D146" s="440"/>
      <c r="E146" s="440"/>
      <c r="F146" s="52"/>
      <c r="G146" s="54"/>
      <c r="H146" s="54"/>
    </row>
    <row r="147" spans="1:8" ht="36" customHeight="1">
      <c r="A147" s="441" t="s">
        <v>383</v>
      </c>
      <c r="B147" s="441"/>
      <c r="C147" s="441"/>
      <c r="D147" s="441"/>
      <c r="E147" s="441"/>
      <c r="F147" s="52"/>
      <c r="G147" s="54"/>
      <c r="H147" s="54"/>
    </row>
    <row r="148" spans="1:8">
      <c r="A148" s="53"/>
      <c r="B148" s="241"/>
      <c r="C148" s="241"/>
      <c r="D148" s="157"/>
      <c r="E148" s="152"/>
      <c r="F148" s="52"/>
      <c r="G148" s="54"/>
      <c r="H148" s="54"/>
    </row>
    <row r="149" spans="1:8">
      <c r="A149" s="53"/>
      <c r="B149" s="241"/>
      <c r="C149" s="241"/>
      <c r="D149" s="157"/>
      <c r="E149" s="152"/>
      <c r="F149" s="52"/>
      <c r="G149" s="54"/>
      <c r="H149" s="54"/>
    </row>
    <row r="150" spans="1:8">
      <c r="A150" s="53"/>
      <c r="B150" s="241"/>
      <c r="C150" s="241"/>
      <c r="D150" s="157"/>
      <c r="E150" s="152"/>
      <c r="F150" s="52"/>
      <c r="G150" s="54"/>
      <c r="H150" s="54"/>
    </row>
    <row r="151" spans="1:8">
      <c r="A151" s="53"/>
      <c r="B151" s="241"/>
      <c r="C151" s="241"/>
      <c r="D151" s="157"/>
      <c r="E151" s="152"/>
      <c r="F151" s="52"/>
      <c r="G151" s="54"/>
      <c r="H151" s="54"/>
    </row>
    <row r="152" spans="1:8">
      <c r="A152" s="53"/>
      <c r="B152" s="241"/>
      <c r="C152" s="241"/>
      <c r="D152" s="157"/>
      <c r="E152" s="152"/>
      <c r="F152" s="52"/>
      <c r="G152" s="54"/>
      <c r="H152" s="54"/>
    </row>
    <row r="153" spans="1:8">
      <c r="A153" s="53"/>
      <c r="B153" s="241"/>
      <c r="C153" s="241"/>
      <c r="D153" s="157"/>
      <c r="E153" s="152"/>
      <c r="F153" s="52"/>
      <c r="G153" s="54"/>
      <c r="H153" s="54"/>
    </row>
    <row r="154" spans="1:8">
      <c r="A154" s="53"/>
      <c r="B154" s="241"/>
      <c r="C154" s="241"/>
      <c r="D154" s="157"/>
      <c r="E154" s="152"/>
      <c r="F154" s="52"/>
      <c r="G154" s="52"/>
      <c r="H154" s="52"/>
    </row>
    <row r="155" spans="1:8">
      <c r="A155" s="53"/>
      <c r="B155" s="241"/>
      <c r="C155" s="241"/>
      <c r="D155" s="157"/>
      <c r="E155" s="152"/>
      <c r="F155" s="52"/>
      <c r="G155" s="52"/>
      <c r="H155" s="52"/>
    </row>
    <row r="156" spans="1:8">
      <c r="A156" s="53"/>
      <c r="B156" s="241"/>
      <c r="C156" s="241"/>
      <c r="D156" s="157"/>
      <c r="E156" s="152"/>
      <c r="F156" s="52"/>
      <c r="G156" s="52"/>
      <c r="H156" s="52"/>
    </row>
    <row r="157" spans="1:8">
      <c r="A157" s="53"/>
      <c r="B157" s="241"/>
      <c r="C157" s="241"/>
      <c r="D157" s="157"/>
      <c r="E157" s="152"/>
      <c r="F157" s="52"/>
      <c r="G157" s="52"/>
      <c r="H157" s="52"/>
    </row>
    <row r="158" spans="1:8">
      <c r="A158" s="53"/>
      <c r="B158" s="241"/>
      <c r="C158" s="241"/>
      <c r="D158" s="157"/>
      <c r="E158" s="152"/>
      <c r="F158" s="52"/>
      <c r="G158" s="52"/>
      <c r="H158" s="52"/>
    </row>
    <row r="159" spans="1:8">
      <c r="A159" s="53"/>
      <c r="B159" s="241"/>
      <c r="C159" s="241"/>
      <c r="D159" s="157"/>
      <c r="E159" s="152"/>
      <c r="F159" s="52"/>
      <c r="G159" s="52"/>
      <c r="H159" s="52"/>
    </row>
    <row r="160" spans="1:8">
      <c r="A160" s="53"/>
      <c r="B160" s="241"/>
      <c r="C160" s="241"/>
      <c r="D160" s="157"/>
      <c r="E160" s="152"/>
      <c r="F160" s="52"/>
      <c r="G160" s="52"/>
      <c r="H160" s="52"/>
    </row>
    <row r="161" spans="1:8">
      <c r="A161" s="53"/>
      <c r="B161" s="241"/>
      <c r="C161" s="241"/>
      <c r="D161" s="157"/>
      <c r="E161" s="152"/>
      <c r="F161" s="52"/>
      <c r="G161" s="52"/>
      <c r="H161" s="52"/>
    </row>
    <row r="162" spans="1:8">
      <c r="A162" s="53"/>
      <c r="B162" s="241"/>
      <c r="C162" s="241"/>
      <c r="D162" s="157"/>
      <c r="E162" s="152"/>
      <c r="F162" s="52"/>
      <c r="G162" s="52"/>
      <c r="H162" s="52"/>
    </row>
    <row r="163" spans="1:8">
      <c r="A163" s="53"/>
      <c r="B163" s="241"/>
      <c r="C163" s="241"/>
      <c r="D163" s="157"/>
      <c r="E163" s="152"/>
      <c r="F163" s="52"/>
      <c r="G163" s="52"/>
      <c r="H163" s="52"/>
    </row>
    <row r="164" spans="1:8">
      <c r="A164" s="53"/>
      <c r="B164" s="241"/>
      <c r="C164" s="241"/>
      <c r="D164" s="157"/>
      <c r="E164" s="152"/>
      <c r="F164" s="52"/>
      <c r="G164" s="52"/>
      <c r="H164" s="52"/>
    </row>
    <row r="165" spans="1:8">
      <c r="A165" s="53"/>
      <c r="B165" s="241"/>
      <c r="C165" s="241"/>
      <c r="D165" s="157"/>
      <c r="E165" s="152"/>
      <c r="F165" s="52"/>
      <c r="G165" s="52"/>
      <c r="H165" s="52"/>
    </row>
    <row r="166" spans="1:8">
      <c r="A166" s="53"/>
      <c r="B166" s="241"/>
      <c r="C166" s="241"/>
      <c r="D166" s="157"/>
      <c r="E166" s="152"/>
      <c r="F166" s="52"/>
      <c r="G166" s="52"/>
      <c r="H166" s="52"/>
    </row>
    <row r="167" spans="1:8">
      <c r="A167" s="53"/>
      <c r="B167" s="241"/>
      <c r="C167" s="241"/>
      <c r="D167" s="157"/>
      <c r="E167" s="152"/>
      <c r="F167" s="52"/>
      <c r="G167" s="52"/>
      <c r="H167" s="52"/>
    </row>
    <row r="168" spans="1:8">
      <c r="A168" s="53"/>
      <c r="B168" s="241"/>
      <c r="C168" s="241"/>
      <c r="D168" s="157"/>
      <c r="E168" s="152"/>
      <c r="F168" s="52"/>
      <c r="G168" s="52"/>
      <c r="H168" s="52"/>
    </row>
    <row r="169" spans="1:8">
      <c r="A169" s="53"/>
      <c r="B169" s="241"/>
      <c r="C169" s="241"/>
      <c r="D169" s="157"/>
      <c r="E169" s="152"/>
      <c r="F169" s="52"/>
      <c r="G169" s="52"/>
      <c r="H169" s="52"/>
    </row>
    <row r="170" spans="1:8">
      <c r="A170" s="53"/>
      <c r="B170" s="241"/>
      <c r="C170" s="241"/>
      <c r="D170" s="157"/>
      <c r="E170" s="152"/>
      <c r="F170" s="52"/>
      <c r="G170" s="52"/>
      <c r="H170" s="52"/>
    </row>
    <row r="171" spans="1:8">
      <c r="A171" s="53"/>
      <c r="B171" s="241"/>
      <c r="C171" s="241"/>
      <c r="D171" s="157"/>
      <c r="E171" s="152"/>
      <c r="F171" s="52"/>
      <c r="G171" s="52"/>
      <c r="H171" s="52"/>
    </row>
    <row r="172" spans="1:8">
      <c r="A172" s="53"/>
      <c r="B172" s="241"/>
      <c r="C172" s="241"/>
      <c r="D172" s="157"/>
      <c r="E172" s="152"/>
      <c r="F172" s="52"/>
      <c r="G172" s="52"/>
      <c r="H172" s="52"/>
    </row>
    <row r="173" spans="1:8">
      <c r="A173" s="53"/>
      <c r="B173" s="241"/>
      <c r="C173" s="241"/>
      <c r="D173" s="157"/>
      <c r="E173" s="152"/>
      <c r="F173" s="52"/>
      <c r="G173" s="52"/>
      <c r="H173" s="52"/>
    </row>
    <row r="174" spans="1:8">
      <c r="A174" s="53"/>
      <c r="B174" s="241"/>
      <c r="C174" s="241"/>
      <c r="D174" s="157"/>
      <c r="E174" s="152"/>
      <c r="F174" s="52"/>
      <c r="G174" s="52"/>
      <c r="H174" s="52"/>
    </row>
    <row r="175" spans="1:8">
      <c r="A175" s="53"/>
      <c r="B175" s="241"/>
      <c r="C175" s="241"/>
      <c r="D175" s="157"/>
      <c r="E175" s="152"/>
      <c r="F175" s="52"/>
      <c r="G175" s="52"/>
      <c r="H175" s="52"/>
    </row>
    <row r="176" spans="1:8">
      <c r="A176" s="53"/>
      <c r="B176" s="241"/>
      <c r="C176" s="241"/>
      <c r="D176" s="157"/>
      <c r="E176" s="152"/>
      <c r="F176" s="52"/>
      <c r="G176" s="52"/>
      <c r="H176" s="52"/>
    </row>
    <row r="177" spans="1:8">
      <c r="A177" s="53"/>
      <c r="B177" s="241"/>
      <c r="C177" s="241"/>
      <c r="D177" s="157"/>
      <c r="E177" s="152"/>
      <c r="F177" s="52"/>
      <c r="G177" s="52"/>
      <c r="H177" s="52"/>
    </row>
    <row r="178" spans="1:8">
      <c r="A178" s="53"/>
      <c r="B178" s="241"/>
      <c r="C178" s="241"/>
      <c r="D178" s="157"/>
      <c r="E178" s="152"/>
      <c r="F178" s="52"/>
      <c r="G178" s="52"/>
      <c r="H178" s="52"/>
    </row>
    <row r="179" spans="1:8">
      <c r="A179" s="53"/>
      <c r="B179" s="241"/>
      <c r="C179" s="241"/>
      <c r="D179" s="157"/>
      <c r="E179" s="152"/>
      <c r="F179" s="52"/>
      <c r="G179" s="52"/>
      <c r="H179" s="52"/>
    </row>
    <row r="180" spans="1:8">
      <c r="A180" s="53"/>
      <c r="B180" s="241"/>
      <c r="C180" s="241"/>
      <c r="D180" s="157"/>
      <c r="E180" s="152"/>
      <c r="F180" s="52"/>
      <c r="G180" s="52"/>
      <c r="H180" s="52"/>
    </row>
    <row r="181" spans="1:8">
      <c r="A181" s="53"/>
      <c r="B181" s="241"/>
      <c r="C181" s="241"/>
      <c r="D181" s="157"/>
      <c r="E181" s="152"/>
      <c r="F181" s="52"/>
      <c r="G181" s="52"/>
      <c r="H181" s="52"/>
    </row>
    <row r="182" spans="1:8">
      <c r="A182" s="53"/>
      <c r="B182" s="241"/>
      <c r="C182" s="241"/>
      <c r="D182" s="157"/>
      <c r="E182" s="152"/>
      <c r="F182" s="52"/>
      <c r="G182" s="52"/>
      <c r="H182" s="52"/>
    </row>
    <row r="183" spans="1:8">
      <c r="A183" s="53"/>
      <c r="B183" s="241"/>
      <c r="C183" s="241"/>
      <c r="D183" s="157"/>
      <c r="E183" s="152"/>
      <c r="F183" s="52"/>
      <c r="G183" s="52"/>
      <c r="H183" s="52"/>
    </row>
    <row r="184" spans="1:8">
      <c r="A184" s="53"/>
      <c r="B184" s="241"/>
      <c r="C184" s="241"/>
      <c r="D184" s="157"/>
      <c r="E184" s="152"/>
      <c r="F184" s="52"/>
      <c r="G184" s="52"/>
      <c r="H184" s="52"/>
    </row>
    <row r="185" spans="1:8">
      <c r="A185" s="53"/>
      <c r="B185" s="241"/>
      <c r="C185" s="241"/>
      <c r="D185" s="157"/>
      <c r="E185" s="152"/>
      <c r="F185" s="52"/>
      <c r="G185" s="52"/>
      <c r="H185" s="52"/>
    </row>
    <row r="186" spans="1:8">
      <c r="A186" s="53"/>
      <c r="B186" s="241"/>
      <c r="C186" s="241"/>
      <c r="D186" s="157"/>
      <c r="E186" s="152"/>
      <c r="F186" s="52"/>
      <c r="G186" s="52"/>
      <c r="H186" s="52"/>
    </row>
    <row r="187" spans="1:8">
      <c r="A187" s="53"/>
      <c r="B187" s="241"/>
      <c r="C187" s="241"/>
      <c r="D187" s="157"/>
      <c r="E187" s="152"/>
      <c r="F187" s="52"/>
      <c r="G187" s="52"/>
      <c r="H187" s="52"/>
    </row>
    <row r="188" spans="1:8">
      <c r="A188" s="53"/>
      <c r="B188" s="241"/>
      <c r="C188" s="241"/>
      <c r="D188" s="157"/>
      <c r="E188" s="152"/>
      <c r="F188" s="52"/>
      <c r="G188" s="52"/>
      <c r="H188" s="52"/>
    </row>
    <row r="189" spans="1:8">
      <c r="A189" s="53"/>
      <c r="B189" s="241"/>
      <c r="C189" s="241"/>
      <c r="D189" s="157"/>
      <c r="E189" s="152"/>
      <c r="F189" s="52"/>
      <c r="G189" s="52"/>
      <c r="H189" s="52"/>
    </row>
    <row r="190" spans="1:8">
      <c r="A190" s="53"/>
      <c r="B190" s="241"/>
      <c r="C190" s="241"/>
      <c r="D190" s="157"/>
      <c r="E190" s="152"/>
      <c r="F190" s="52"/>
      <c r="G190" s="52"/>
      <c r="H190" s="52"/>
    </row>
    <row r="191" spans="1:8">
      <c r="A191" s="53"/>
      <c r="B191" s="241"/>
      <c r="C191" s="241"/>
      <c r="D191" s="157"/>
      <c r="E191" s="152"/>
      <c r="F191" s="52"/>
      <c r="G191" s="52"/>
      <c r="H191" s="52"/>
    </row>
    <row r="192" spans="1:8">
      <c r="A192" s="53"/>
      <c r="B192" s="241"/>
      <c r="C192" s="241"/>
      <c r="D192" s="157"/>
      <c r="E192" s="152"/>
      <c r="F192" s="52"/>
      <c r="G192" s="52"/>
      <c r="H192" s="52"/>
    </row>
    <row r="193" spans="1:8">
      <c r="A193" s="53"/>
      <c r="B193" s="241"/>
      <c r="C193" s="241"/>
      <c r="D193" s="157"/>
      <c r="E193" s="152"/>
      <c r="F193" s="52"/>
      <c r="G193" s="52"/>
      <c r="H193" s="52"/>
    </row>
    <row r="194" spans="1:8">
      <c r="A194" s="53"/>
      <c r="B194" s="241"/>
      <c r="C194" s="241"/>
      <c r="D194" s="157"/>
      <c r="E194" s="152"/>
      <c r="F194" s="52"/>
      <c r="G194" s="52"/>
      <c r="H194" s="52"/>
    </row>
    <row r="195" spans="1:8">
      <c r="A195" s="53"/>
      <c r="B195" s="241"/>
      <c r="C195" s="241"/>
      <c r="D195" s="157"/>
      <c r="E195" s="152"/>
      <c r="F195" s="52"/>
      <c r="G195" s="52"/>
      <c r="H195" s="52"/>
    </row>
    <row r="196" spans="1:8">
      <c r="A196" s="53"/>
      <c r="B196" s="241"/>
      <c r="C196" s="241"/>
      <c r="D196" s="157"/>
      <c r="E196" s="152"/>
      <c r="F196" s="52"/>
      <c r="G196" s="52"/>
      <c r="H196" s="52"/>
    </row>
    <row r="197" spans="1:8">
      <c r="A197" s="53"/>
      <c r="B197" s="241"/>
      <c r="C197" s="241"/>
      <c r="D197" s="157"/>
      <c r="E197" s="152"/>
      <c r="F197" s="52"/>
      <c r="G197" s="52"/>
      <c r="H197" s="52"/>
    </row>
    <row r="198" spans="1:8">
      <c r="A198" s="53"/>
      <c r="B198" s="241"/>
      <c r="C198" s="241"/>
      <c r="D198" s="157"/>
      <c r="E198" s="152"/>
      <c r="F198" s="52"/>
      <c r="G198" s="52"/>
      <c r="H198" s="52"/>
    </row>
    <row r="199" spans="1:8">
      <c r="A199" s="53"/>
      <c r="B199" s="241"/>
      <c r="C199" s="241"/>
      <c r="D199" s="157"/>
      <c r="E199" s="152"/>
      <c r="F199" s="52"/>
      <c r="G199" s="52"/>
      <c r="H199" s="52"/>
    </row>
    <row r="200" spans="1:8">
      <c r="A200" s="53"/>
      <c r="B200" s="241"/>
      <c r="C200" s="241"/>
      <c r="D200" s="157"/>
      <c r="E200" s="152"/>
      <c r="F200" s="52"/>
      <c r="G200" s="52"/>
      <c r="H200" s="52"/>
    </row>
    <row r="201" spans="1:8">
      <c r="A201" s="53"/>
      <c r="B201" s="241"/>
      <c r="C201" s="241"/>
      <c r="D201" s="157"/>
      <c r="E201" s="152"/>
      <c r="F201" s="52"/>
      <c r="G201" s="52"/>
      <c r="H201" s="52"/>
    </row>
    <row r="202" spans="1:8">
      <c r="A202" s="53"/>
      <c r="B202" s="241"/>
      <c r="C202" s="241"/>
      <c r="D202" s="157"/>
      <c r="E202" s="152"/>
      <c r="F202" s="52"/>
      <c r="G202" s="52"/>
      <c r="H202" s="52"/>
    </row>
    <row r="203" spans="1:8">
      <c r="A203" s="53"/>
      <c r="B203" s="241"/>
      <c r="C203" s="241"/>
      <c r="D203" s="157"/>
      <c r="E203" s="152"/>
      <c r="F203" s="52"/>
      <c r="G203" s="52"/>
      <c r="H203" s="52"/>
    </row>
    <row r="204" spans="1:8">
      <c r="A204" s="53"/>
      <c r="B204" s="241"/>
      <c r="C204" s="241"/>
      <c r="D204" s="157"/>
      <c r="E204" s="152"/>
      <c r="F204" s="52"/>
      <c r="G204" s="52"/>
      <c r="H204" s="52"/>
    </row>
    <row r="205" spans="1:8">
      <c r="A205" s="53"/>
      <c r="B205" s="241"/>
      <c r="C205" s="241"/>
      <c r="D205" s="157"/>
      <c r="E205" s="152"/>
      <c r="F205" s="52"/>
      <c r="G205" s="52"/>
      <c r="H205" s="52"/>
    </row>
    <row r="206" spans="1:8">
      <c r="A206" s="53"/>
      <c r="B206" s="241"/>
      <c r="C206" s="241"/>
      <c r="D206" s="157"/>
      <c r="E206" s="152"/>
      <c r="F206" s="52"/>
      <c r="G206" s="52"/>
      <c r="H206" s="52"/>
    </row>
    <row r="207" spans="1:8">
      <c r="A207" s="53"/>
      <c r="B207" s="241"/>
      <c r="C207" s="241"/>
      <c r="D207" s="157"/>
      <c r="E207" s="152"/>
      <c r="F207" s="52"/>
      <c r="G207" s="52"/>
      <c r="H207" s="52"/>
    </row>
    <row r="208" spans="1:8">
      <c r="A208" s="53"/>
      <c r="B208" s="241"/>
      <c r="C208" s="241"/>
      <c r="D208" s="157"/>
      <c r="E208" s="152"/>
      <c r="F208" s="52"/>
      <c r="G208" s="52"/>
      <c r="H208" s="52"/>
    </row>
    <row r="209" spans="1:8">
      <c r="A209" s="53"/>
      <c r="B209" s="241"/>
      <c r="C209" s="241"/>
      <c r="D209" s="157"/>
      <c r="E209" s="152"/>
      <c r="F209" s="52"/>
      <c r="G209" s="52"/>
      <c r="H209" s="52"/>
    </row>
    <row r="210" spans="1:8">
      <c r="A210" s="53"/>
      <c r="B210" s="241"/>
      <c r="C210" s="241"/>
      <c r="D210" s="157"/>
      <c r="E210" s="152"/>
      <c r="F210" s="52"/>
      <c r="G210" s="52"/>
      <c r="H210" s="52"/>
    </row>
    <row r="211" spans="1:8">
      <c r="A211" s="53"/>
      <c r="B211" s="241"/>
      <c r="C211" s="241"/>
      <c r="D211" s="157"/>
      <c r="E211" s="152"/>
      <c r="F211" s="52"/>
      <c r="G211" s="52"/>
      <c r="H211" s="52"/>
    </row>
    <row r="212" spans="1:8">
      <c r="A212" s="53"/>
      <c r="B212" s="241"/>
      <c r="C212" s="241"/>
      <c r="D212" s="157"/>
      <c r="E212" s="152"/>
      <c r="F212" s="52"/>
      <c r="G212" s="52"/>
      <c r="H212" s="52"/>
    </row>
    <row r="213" spans="1:8">
      <c r="A213" s="53"/>
      <c r="B213" s="241"/>
      <c r="C213" s="241"/>
      <c r="D213" s="157"/>
      <c r="E213" s="152"/>
      <c r="F213" s="52"/>
      <c r="G213" s="52"/>
      <c r="H213" s="52"/>
    </row>
    <row r="214" spans="1:8">
      <c r="A214" s="53"/>
      <c r="B214" s="241"/>
      <c r="C214" s="241"/>
      <c r="D214" s="157"/>
      <c r="E214" s="152"/>
      <c r="F214" s="52"/>
      <c r="G214" s="52"/>
      <c r="H214" s="52"/>
    </row>
    <row r="215" spans="1:8">
      <c r="A215" s="53"/>
      <c r="B215" s="241"/>
      <c r="C215" s="241"/>
      <c r="D215" s="157"/>
      <c r="E215" s="152"/>
      <c r="F215" s="52"/>
      <c r="G215" s="52"/>
      <c r="H215" s="52"/>
    </row>
    <row r="216" spans="1:8">
      <c r="A216" s="53"/>
      <c r="B216" s="241"/>
      <c r="C216" s="241"/>
      <c r="D216" s="157"/>
      <c r="E216" s="152"/>
      <c r="F216" s="52"/>
      <c r="G216" s="52"/>
      <c r="H216" s="52"/>
    </row>
    <row r="217" spans="1:8">
      <c r="A217" s="53"/>
      <c r="B217" s="241"/>
      <c r="C217" s="241"/>
      <c r="D217" s="157"/>
      <c r="E217" s="152"/>
      <c r="F217" s="52"/>
      <c r="G217" s="52"/>
      <c r="H217" s="52"/>
    </row>
    <row r="218" spans="1:8">
      <c r="A218" s="53"/>
      <c r="B218" s="241"/>
      <c r="C218" s="241"/>
      <c r="D218" s="157"/>
      <c r="E218" s="152"/>
      <c r="F218" s="52"/>
      <c r="G218" s="52"/>
      <c r="H218" s="52"/>
    </row>
    <row r="219" spans="1:8">
      <c r="A219" s="53"/>
      <c r="B219" s="241"/>
      <c r="C219" s="241"/>
      <c r="D219" s="157"/>
      <c r="E219" s="152"/>
      <c r="F219" s="52"/>
      <c r="G219" s="52"/>
      <c r="H219" s="52"/>
    </row>
    <row r="220" spans="1:8">
      <c r="A220" s="53"/>
      <c r="B220" s="241"/>
      <c r="C220" s="241"/>
      <c r="D220" s="157"/>
      <c r="E220" s="152"/>
      <c r="F220" s="52"/>
      <c r="G220" s="52"/>
      <c r="H220" s="52"/>
    </row>
    <row r="221" spans="1:8">
      <c r="A221" s="53"/>
      <c r="B221" s="241"/>
      <c r="C221" s="241"/>
      <c r="D221" s="157"/>
      <c r="E221" s="152"/>
      <c r="F221" s="52"/>
      <c r="G221" s="52"/>
      <c r="H221" s="52"/>
    </row>
    <row r="222" spans="1:8">
      <c r="A222" s="53"/>
      <c r="B222" s="241"/>
      <c r="C222" s="241"/>
      <c r="D222" s="157"/>
      <c r="E222" s="152"/>
      <c r="F222" s="52"/>
      <c r="G222" s="52"/>
      <c r="H222" s="52"/>
    </row>
    <row r="223" spans="1:8">
      <c r="A223" s="53"/>
      <c r="B223" s="241"/>
      <c r="C223" s="241"/>
      <c r="D223" s="157"/>
      <c r="E223" s="152"/>
      <c r="F223" s="52"/>
      <c r="G223" s="52"/>
      <c r="H223" s="52"/>
    </row>
    <row r="224" spans="1:8">
      <c r="A224" s="53"/>
      <c r="B224" s="241"/>
      <c r="C224" s="241"/>
      <c r="D224" s="157"/>
      <c r="E224" s="152"/>
      <c r="F224" s="52"/>
      <c r="G224" s="52"/>
      <c r="H224" s="52"/>
    </row>
    <row r="225" spans="1:8">
      <c r="A225" s="53"/>
      <c r="B225" s="241"/>
      <c r="C225" s="241"/>
      <c r="D225" s="157"/>
      <c r="E225" s="152"/>
      <c r="F225" s="52"/>
      <c r="G225" s="52"/>
      <c r="H225" s="52"/>
    </row>
    <row r="226" spans="1:8">
      <c r="A226" s="53"/>
      <c r="B226" s="241"/>
      <c r="C226" s="241"/>
      <c r="D226" s="157"/>
      <c r="E226" s="152"/>
      <c r="F226" s="52"/>
      <c r="G226" s="52"/>
      <c r="H226" s="52"/>
    </row>
    <row r="227" spans="1:8">
      <c r="A227" s="53"/>
      <c r="B227" s="241"/>
      <c r="C227" s="241"/>
      <c r="D227" s="157"/>
      <c r="E227" s="152"/>
      <c r="F227" s="52"/>
      <c r="G227" s="52"/>
      <c r="H227" s="52"/>
    </row>
    <row r="228" spans="1:8">
      <c r="A228" s="53"/>
      <c r="B228" s="241"/>
      <c r="C228" s="241"/>
      <c r="D228" s="157"/>
      <c r="E228" s="152"/>
      <c r="F228" s="52"/>
      <c r="G228" s="52"/>
      <c r="H228" s="52"/>
    </row>
    <row r="229" spans="1:8">
      <c r="A229" s="53"/>
      <c r="B229" s="241"/>
      <c r="C229" s="241"/>
      <c r="D229" s="157"/>
      <c r="E229" s="152"/>
      <c r="F229" s="52"/>
      <c r="G229" s="52"/>
      <c r="H229" s="52"/>
    </row>
    <row r="230" spans="1:8">
      <c r="A230" s="53"/>
      <c r="B230" s="241"/>
      <c r="C230" s="241"/>
      <c r="D230" s="157"/>
      <c r="E230" s="152"/>
      <c r="F230" s="52"/>
      <c r="G230" s="52"/>
      <c r="H230" s="52"/>
    </row>
    <row r="231" spans="1:8">
      <c r="A231" s="53"/>
      <c r="B231" s="241"/>
      <c r="C231" s="241"/>
      <c r="D231" s="157"/>
      <c r="E231" s="152"/>
      <c r="F231" s="52"/>
      <c r="G231" s="52"/>
      <c r="H231" s="52"/>
    </row>
    <row r="232" spans="1:8">
      <c r="A232" s="53"/>
      <c r="B232" s="241"/>
      <c r="C232" s="241"/>
      <c r="D232" s="157"/>
      <c r="E232" s="152"/>
      <c r="F232" s="52"/>
      <c r="G232" s="52"/>
      <c r="H232" s="52"/>
    </row>
    <row r="233" spans="1:8">
      <c r="A233" s="53"/>
      <c r="B233" s="241"/>
      <c r="C233" s="241"/>
      <c r="D233" s="157"/>
      <c r="E233" s="152"/>
      <c r="F233" s="52"/>
      <c r="G233" s="52"/>
      <c r="H233" s="52"/>
    </row>
    <row r="234" spans="1:8">
      <c r="A234" s="53"/>
      <c r="B234" s="241"/>
      <c r="C234" s="241"/>
      <c r="D234" s="157"/>
      <c r="E234" s="152"/>
      <c r="F234" s="52"/>
      <c r="G234" s="52"/>
      <c r="H234" s="52"/>
    </row>
    <row r="235" spans="1:8">
      <c r="A235" s="53"/>
      <c r="B235" s="241"/>
      <c r="C235" s="241"/>
      <c r="D235" s="157"/>
      <c r="E235" s="152"/>
      <c r="F235" s="52"/>
      <c r="G235" s="52"/>
      <c r="H235" s="52"/>
    </row>
    <row r="236" spans="1:8">
      <c r="A236" s="53"/>
      <c r="B236" s="241"/>
      <c r="C236" s="241"/>
      <c r="D236" s="157"/>
      <c r="E236" s="152"/>
      <c r="F236" s="52"/>
      <c r="G236" s="52"/>
      <c r="H236" s="52"/>
    </row>
    <row r="237" spans="1:8">
      <c r="A237" s="53"/>
      <c r="B237" s="241"/>
      <c r="C237" s="241"/>
      <c r="D237" s="157"/>
      <c r="E237" s="152"/>
      <c r="F237" s="52"/>
      <c r="G237" s="52"/>
      <c r="H237" s="52"/>
    </row>
    <row r="238" spans="1:8">
      <c r="A238" s="53"/>
      <c r="B238" s="241"/>
      <c r="C238" s="241"/>
      <c r="D238" s="157"/>
      <c r="E238" s="152"/>
      <c r="F238" s="52"/>
      <c r="G238" s="52"/>
      <c r="H238" s="52"/>
    </row>
    <row r="239" spans="1:8">
      <c r="A239" s="53"/>
      <c r="B239" s="241"/>
      <c r="C239" s="241"/>
      <c r="D239" s="157"/>
      <c r="E239" s="152"/>
      <c r="F239" s="52"/>
      <c r="G239" s="52"/>
      <c r="H239" s="52"/>
    </row>
    <row r="240" spans="1:8">
      <c r="A240" s="53"/>
      <c r="B240" s="241"/>
      <c r="C240" s="241"/>
      <c r="D240" s="157"/>
      <c r="E240" s="152"/>
      <c r="F240" s="52"/>
      <c r="G240" s="52"/>
      <c r="H240" s="52"/>
    </row>
    <row r="241" spans="1:8">
      <c r="A241" s="53"/>
      <c r="B241" s="241"/>
      <c r="C241" s="241"/>
      <c r="D241" s="157"/>
      <c r="E241" s="152"/>
      <c r="F241" s="52"/>
      <c r="G241" s="52"/>
      <c r="H241" s="52"/>
    </row>
    <row r="242" spans="1:8">
      <c r="A242" s="53"/>
      <c r="B242" s="241"/>
      <c r="C242" s="241"/>
      <c r="D242" s="157"/>
      <c r="E242" s="152"/>
      <c r="F242" s="52"/>
      <c r="G242" s="52"/>
      <c r="H242" s="52"/>
    </row>
    <row r="243" spans="1:8">
      <c r="A243" s="53"/>
      <c r="B243" s="241"/>
      <c r="C243" s="241"/>
      <c r="D243" s="157"/>
      <c r="E243" s="152"/>
      <c r="F243" s="52"/>
      <c r="G243" s="52"/>
      <c r="H243" s="52"/>
    </row>
    <row r="244" spans="1:8">
      <c r="A244" s="53"/>
      <c r="B244" s="241"/>
      <c r="C244" s="241"/>
      <c r="D244" s="157"/>
      <c r="E244" s="152"/>
      <c r="F244" s="52"/>
      <c r="G244" s="52"/>
      <c r="H244" s="52"/>
    </row>
    <row r="245" spans="1:8">
      <c r="A245" s="53"/>
      <c r="B245" s="241"/>
      <c r="C245" s="241"/>
      <c r="D245" s="157"/>
      <c r="E245" s="152"/>
      <c r="F245" s="52"/>
      <c r="G245" s="52"/>
      <c r="H245" s="52"/>
    </row>
    <row r="246" spans="1:8">
      <c r="A246" s="53"/>
      <c r="B246" s="241"/>
      <c r="C246" s="241"/>
      <c r="D246" s="157"/>
      <c r="E246" s="152"/>
      <c r="F246" s="52"/>
      <c r="G246" s="52"/>
      <c r="H246" s="52"/>
    </row>
    <row r="247" spans="1:8">
      <c r="A247" s="53"/>
      <c r="B247" s="241"/>
      <c r="C247" s="241"/>
      <c r="D247" s="157"/>
      <c r="E247" s="152"/>
      <c r="F247" s="52"/>
      <c r="G247" s="52"/>
      <c r="H247" s="52"/>
    </row>
    <row r="248" spans="1:8">
      <c r="A248" s="53"/>
      <c r="B248" s="241"/>
      <c r="C248" s="241"/>
      <c r="D248" s="157"/>
      <c r="E248" s="152"/>
      <c r="F248" s="52"/>
      <c r="G248" s="52"/>
      <c r="H248" s="52"/>
    </row>
    <row r="249" spans="1:8">
      <c r="A249" s="53"/>
      <c r="B249" s="241"/>
      <c r="C249" s="241"/>
      <c r="D249" s="157"/>
      <c r="E249" s="152"/>
      <c r="F249" s="52"/>
      <c r="G249" s="52"/>
      <c r="H249" s="52"/>
    </row>
    <row r="250" spans="1:8">
      <c r="A250" s="53"/>
      <c r="B250" s="241"/>
      <c r="C250" s="241"/>
      <c r="D250" s="157"/>
      <c r="E250" s="152"/>
      <c r="F250" s="52"/>
      <c r="G250" s="52"/>
      <c r="H250" s="52"/>
    </row>
    <row r="251" spans="1:8">
      <c r="A251" s="53"/>
      <c r="B251" s="241"/>
      <c r="C251" s="241"/>
      <c r="D251" s="157"/>
      <c r="E251" s="152"/>
      <c r="F251" s="52"/>
      <c r="G251" s="52"/>
      <c r="H251" s="52"/>
    </row>
    <row r="252" spans="1:8">
      <c r="A252" s="53"/>
      <c r="B252" s="241"/>
      <c r="C252" s="241"/>
      <c r="D252" s="157"/>
      <c r="E252" s="152"/>
      <c r="F252" s="52"/>
      <c r="G252" s="52"/>
      <c r="H252" s="52"/>
    </row>
    <row r="253" spans="1:8">
      <c r="A253" s="53"/>
      <c r="B253" s="241"/>
      <c r="C253" s="241"/>
      <c r="D253" s="157"/>
      <c r="E253" s="152"/>
      <c r="F253" s="52"/>
      <c r="G253" s="52"/>
      <c r="H253" s="52"/>
    </row>
    <row r="254" spans="1:8">
      <c r="A254" s="53"/>
      <c r="B254" s="241"/>
      <c r="C254" s="241"/>
      <c r="D254" s="157"/>
      <c r="E254" s="152"/>
      <c r="F254" s="52"/>
      <c r="G254" s="52"/>
      <c r="H254" s="52"/>
    </row>
    <row r="255" spans="1:8">
      <c r="A255" s="53"/>
      <c r="B255" s="241"/>
      <c r="C255" s="241"/>
      <c r="D255" s="157"/>
      <c r="E255" s="152"/>
      <c r="F255" s="52"/>
      <c r="G255" s="52"/>
      <c r="H255" s="52"/>
    </row>
    <row r="256" spans="1:8">
      <c r="A256" s="53"/>
      <c r="B256" s="241"/>
      <c r="C256" s="241"/>
      <c r="D256" s="157"/>
      <c r="E256" s="152"/>
      <c r="F256" s="52"/>
      <c r="G256" s="52"/>
      <c r="H256" s="52"/>
    </row>
    <row r="257" spans="1:8">
      <c r="A257" s="53"/>
      <c r="B257" s="241"/>
      <c r="C257" s="241"/>
      <c r="D257" s="157"/>
      <c r="E257" s="152"/>
      <c r="F257" s="52"/>
      <c r="G257" s="52"/>
      <c r="H257" s="52"/>
    </row>
    <row r="258" spans="1:8">
      <c r="A258" s="53"/>
      <c r="B258" s="241"/>
      <c r="C258" s="241"/>
      <c r="D258" s="157"/>
      <c r="E258" s="152"/>
      <c r="F258" s="52"/>
      <c r="G258" s="52"/>
      <c r="H258" s="52"/>
    </row>
    <row r="259" spans="1:8">
      <c r="A259" s="53"/>
      <c r="B259" s="241"/>
      <c r="C259" s="241"/>
      <c r="D259" s="157"/>
      <c r="E259" s="152"/>
      <c r="F259" s="52"/>
      <c r="G259" s="52"/>
      <c r="H259" s="52"/>
    </row>
    <row r="260" spans="1:8">
      <c r="A260" s="53"/>
      <c r="B260" s="241"/>
      <c r="C260" s="241"/>
      <c r="D260" s="157"/>
      <c r="E260" s="152"/>
      <c r="F260" s="52"/>
      <c r="G260" s="52"/>
      <c r="H260" s="52"/>
    </row>
    <row r="261" spans="1:8">
      <c r="A261" s="53"/>
      <c r="B261" s="241"/>
      <c r="C261" s="241"/>
      <c r="D261" s="157"/>
      <c r="E261" s="152"/>
      <c r="F261" s="52"/>
      <c r="G261" s="52"/>
      <c r="H261" s="52"/>
    </row>
    <row r="262" spans="1:8">
      <c r="A262" s="53"/>
      <c r="B262" s="241"/>
      <c r="C262" s="241"/>
      <c r="D262" s="157"/>
      <c r="E262" s="152"/>
      <c r="F262" s="52"/>
      <c r="G262" s="52"/>
      <c r="H262" s="52"/>
    </row>
    <row r="263" spans="1:8">
      <c r="A263" s="53"/>
      <c r="B263" s="241"/>
      <c r="C263" s="241"/>
      <c r="D263" s="157"/>
      <c r="E263" s="152"/>
      <c r="F263" s="52"/>
      <c r="G263" s="52"/>
      <c r="H263" s="52"/>
    </row>
    <row r="264" spans="1:8">
      <c r="A264" s="53"/>
      <c r="B264" s="241"/>
      <c r="C264" s="241"/>
      <c r="D264" s="157"/>
      <c r="E264" s="152"/>
      <c r="F264" s="52"/>
      <c r="G264" s="52"/>
      <c r="H264" s="52"/>
    </row>
    <row r="265" spans="1:8">
      <c r="A265" s="53"/>
      <c r="B265" s="241"/>
      <c r="C265" s="241"/>
      <c r="D265" s="157"/>
      <c r="E265" s="152"/>
      <c r="F265" s="52"/>
      <c r="G265" s="52"/>
      <c r="H265" s="52"/>
    </row>
    <row r="266" spans="1:8">
      <c r="A266" s="53"/>
      <c r="B266" s="241"/>
      <c r="C266" s="241"/>
      <c r="D266" s="157"/>
      <c r="E266" s="152"/>
      <c r="F266" s="52"/>
      <c r="G266" s="52"/>
      <c r="H266" s="52"/>
    </row>
    <row r="267" spans="1:8">
      <c r="A267" s="53"/>
      <c r="B267" s="241"/>
      <c r="C267" s="241"/>
      <c r="D267" s="157"/>
      <c r="E267" s="152"/>
      <c r="F267" s="52"/>
      <c r="G267" s="52"/>
      <c r="H267" s="52"/>
    </row>
    <row r="268" spans="1:8">
      <c r="A268" s="53"/>
      <c r="B268" s="241"/>
      <c r="C268" s="241"/>
      <c r="D268" s="157"/>
      <c r="E268" s="152"/>
      <c r="F268" s="52"/>
      <c r="G268" s="52"/>
      <c r="H268" s="52"/>
    </row>
    <row r="269" spans="1:8">
      <c r="A269" s="53"/>
      <c r="B269" s="241"/>
      <c r="C269" s="241"/>
      <c r="D269" s="157"/>
      <c r="E269" s="152"/>
      <c r="F269" s="52"/>
      <c r="G269" s="52"/>
      <c r="H269" s="52"/>
    </row>
    <row r="270" spans="1:8">
      <c r="A270" s="53"/>
      <c r="B270" s="241"/>
      <c r="C270" s="241"/>
      <c r="D270" s="157"/>
      <c r="E270" s="152"/>
      <c r="F270" s="52"/>
      <c r="G270" s="52"/>
      <c r="H270" s="52"/>
    </row>
    <row r="271" spans="1:8">
      <c r="A271" s="53"/>
      <c r="B271" s="241"/>
      <c r="C271" s="241"/>
      <c r="D271" s="157"/>
      <c r="E271" s="152"/>
      <c r="F271" s="52"/>
      <c r="G271" s="52"/>
      <c r="H271" s="52"/>
    </row>
    <row r="272" spans="1:8">
      <c r="A272" s="53"/>
      <c r="B272" s="241"/>
      <c r="C272" s="241"/>
      <c r="D272" s="157"/>
      <c r="E272" s="152"/>
      <c r="F272" s="52"/>
      <c r="G272" s="52"/>
      <c r="H272" s="52"/>
    </row>
    <row r="273" spans="1:8">
      <c r="A273" s="53"/>
      <c r="B273" s="241"/>
      <c r="C273" s="241"/>
      <c r="D273" s="157"/>
      <c r="E273" s="152"/>
      <c r="F273" s="52"/>
      <c r="G273" s="52"/>
      <c r="H273" s="52"/>
    </row>
    <row r="274" spans="1:8">
      <c r="A274" s="53"/>
      <c r="B274" s="241"/>
      <c r="C274" s="241"/>
      <c r="D274" s="157"/>
      <c r="E274" s="152"/>
      <c r="F274" s="52"/>
      <c r="G274" s="52"/>
      <c r="H274" s="52"/>
    </row>
    <row r="275" spans="1:8">
      <c r="A275" s="53"/>
      <c r="B275" s="241"/>
      <c r="C275" s="241"/>
      <c r="D275" s="157"/>
      <c r="E275" s="152"/>
      <c r="F275" s="52"/>
      <c r="G275" s="52"/>
      <c r="H275" s="52"/>
    </row>
    <row r="276" spans="1:8">
      <c r="A276" s="53"/>
      <c r="B276" s="241"/>
      <c r="C276" s="241"/>
      <c r="D276" s="157"/>
      <c r="E276" s="152"/>
      <c r="F276" s="52"/>
      <c r="G276" s="52"/>
      <c r="H276" s="52"/>
    </row>
    <row r="277" spans="1:8">
      <c r="A277" s="53"/>
      <c r="B277" s="241"/>
      <c r="C277" s="241"/>
      <c r="D277" s="157"/>
      <c r="E277" s="152"/>
      <c r="F277" s="52"/>
      <c r="G277" s="52"/>
      <c r="H277" s="52"/>
    </row>
    <row r="278" spans="1:8">
      <c r="A278" s="53"/>
      <c r="B278" s="241"/>
      <c r="C278" s="241"/>
      <c r="D278" s="157"/>
      <c r="E278" s="152"/>
      <c r="F278" s="52"/>
      <c r="G278" s="52"/>
      <c r="H278" s="52"/>
    </row>
    <row r="279" spans="1:8">
      <c r="A279" s="53"/>
      <c r="B279" s="241"/>
      <c r="C279" s="241"/>
      <c r="D279" s="157"/>
      <c r="E279" s="152"/>
      <c r="F279" s="52"/>
      <c r="G279" s="52"/>
      <c r="H279" s="52"/>
    </row>
    <row r="280" spans="1:8">
      <c r="A280" s="53"/>
      <c r="B280" s="241"/>
      <c r="C280" s="241"/>
      <c r="D280" s="157"/>
      <c r="E280" s="152"/>
      <c r="F280" s="52"/>
      <c r="G280" s="52"/>
      <c r="H280" s="52"/>
    </row>
    <row r="281" spans="1:8">
      <c r="A281" s="53"/>
      <c r="B281" s="241"/>
      <c r="C281" s="241"/>
      <c r="D281" s="157"/>
      <c r="E281" s="152"/>
      <c r="F281" s="52"/>
      <c r="G281" s="52"/>
      <c r="H281" s="52"/>
    </row>
    <row r="282" spans="1:8">
      <c r="A282" s="53"/>
      <c r="B282" s="241"/>
      <c r="C282" s="241"/>
      <c r="D282" s="157"/>
      <c r="E282" s="152"/>
      <c r="F282" s="52"/>
      <c r="G282" s="52"/>
      <c r="H282" s="52"/>
    </row>
    <row r="283" spans="1:8">
      <c r="A283" s="53"/>
      <c r="B283" s="241"/>
      <c r="C283" s="241"/>
      <c r="D283" s="157"/>
      <c r="E283" s="152"/>
      <c r="F283" s="52"/>
      <c r="G283" s="52"/>
      <c r="H283" s="52"/>
    </row>
    <row r="284" spans="1:8">
      <c r="A284" s="53"/>
      <c r="B284" s="241"/>
      <c r="C284" s="241"/>
      <c r="D284" s="157"/>
      <c r="E284" s="152"/>
      <c r="F284" s="52"/>
      <c r="G284" s="52"/>
      <c r="H284" s="52"/>
    </row>
    <row r="285" spans="1:8">
      <c r="A285" s="53"/>
      <c r="B285" s="241"/>
      <c r="C285" s="241"/>
      <c r="D285" s="157"/>
      <c r="E285" s="152"/>
      <c r="F285" s="52"/>
      <c r="G285" s="52"/>
      <c r="H285" s="52"/>
    </row>
    <row r="286" spans="1:8">
      <c r="A286" s="53"/>
      <c r="B286" s="241"/>
      <c r="C286" s="241"/>
      <c r="D286" s="157"/>
      <c r="E286" s="152"/>
      <c r="F286" s="52"/>
      <c r="G286" s="52"/>
      <c r="H286" s="52"/>
    </row>
    <row r="287" spans="1:8">
      <c r="A287" s="53"/>
      <c r="B287" s="241"/>
      <c r="C287" s="241"/>
      <c r="D287" s="157"/>
      <c r="E287" s="152"/>
      <c r="F287" s="52"/>
      <c r="G287" s="52"/>
      <c r="H287" s="52"/>
    </row>
    <row r="288" spans="1:8">
      <c r="A288" s="53"/>
      <c r="B288" s="241"/>
      <c r="C288" s="241"/>
      <c r="D288" s="157"/>
      <c r="E288" s="152"/>
      <c r="F288" s="52"/>
      <c r="G288" s="52"/>
      <c r="H288" s="52"/>
    </row>
    <row r="289" spans="1:8">
      <c r="A289" s="53"/>
      <c r="B289" s="241"/>
      <c r="C289" s="241"/>
      <c r="D289" s="157"/>
      <c r="E289" s="152"/>
      <c r="F289" s="52"/>
      <c r="G289" s="52"/>
      <c r="H289" s="52"/>
    </row>
    <row r="290" spans="1:8">
      <c r="A290" s="53"/>
      <c r="B290" s="241"/>
      <c r="C290" s="241"/>
      <c r="D290" s="157"/>
      <c r="E290" s="152"/>
      <c r="F290" s="52"/>
      <c r="G290" s="52"/>
      <c r="H290" s="52"/>
    </row>
    <row r="291" spans="1:8">
      <c r="A291" s="53"/>
      <c r="B291" s="241"/>
      <c r="C291" s="241"/>
      <c r="D291" s="157"/>
      <c r="E291" s="152"/>
      <c r="F291" s="52"/>
      <c r="G291" s="52"/>
      <c r="H291" s="52"/>
    </row>
    <row r="292" spans="1:8">
      <c r="A292" s="53"/>
      <c r="B292" s="241"/>
      <c r="C292" s="241"/>
      <c r="D292" s="157"/>
      <c r="E292" s="152"/>
      <c r="F292" s="52"/>
      <c r="G292" s="52"/>
      <c r="H292" s="52"/>
    </row>
    <row r="293" spans="1:8">
      <c r="A293" s="53"/>
      <c r="B293" s="241"/>
      <c r="C293" s="241"/>
      <c r="D293" s="157"/>
      <c r="E293" s="152"/>
      <c r="F293" s="52"/>
      <c r="G293" s="52"/>
      <c r="H293" s="52"/>
    </row>
    <row r="294" spans="1:8">
      <c r="A294" s="53"/>
      <c r="B294" s="241"/>
      <c r="C294" s="241"/>
      <c r="D294" s="157"/>
      <c r="E294" s="152"/>
      <c r="F294" s="52"/>
      <c r="G294" s="52"/>
      <c r="H294" s="52"/>
    </row>
    <row r="295" spans="1:8">
      <c r="A295" s="53"/>
      <c r="B295" s="241"/>
      <c r="C295" s="241"/>
      <c r="D295" s="157"/>
      <c r="E295" s="152"/>
      <c r="F295" s="52"/>
      <c r="G295" s="52"/>
      <c r="H295" s="52"/>
    </row>
    <row r="296" spans="1:8">
      <c r="A296" s="53"/>
      <c r="B296" s="241"/>
      <c r="C296" s="241"/>
      <c r="D296" s="157"/>
      <c r="E296" s="152"/>
      <c r="F296" s="52"/>
      <c r="G296" s="52"/>
      <c r="H296" s="52"/>
    </row>
    <row r="297" spans="1:8">
      <c r="A297" s="53"/>
      <c r="B297" s="241"/>
      <c r="C297" s="241"/>
      <c r="D297" s="157"/>
      <c r="E297" s="152"/>
      <c r="F297" s="52"/>
      <c r="G297" s="52"/>
      <c r="H297" s="52"/>
    </row>
    <row r="298" spans="1:8">
      <c r="A298" s="53"/>
      <c r="B298" s="241"/>
      <c r="C298" s="241"/>
      <c r="D298" s="157"/>
      <c r="E298" s="152"/>
      <c r="F298" s="52"/>
      <c r="G298" s="52"/>
      <c r="H298" s="52"/>
    </row>
    <row r="299" spans="1:8">
      <c r="A299" s="53"/>
      <c r="B299" s="241"/>
      <c r="C299" s="241"/>
      <c r="D299" s="157"/>
      <c r="E299" s="152"/>
      <c r="F299" s="52"/>
      <c r="G299" s="52"/>
      <c r="H299" s="52"/>
    </row>
    <row r="300" spans="1:8">
      <c r="A300" s="53"/>
      <c r="B300" s="241"/>
      <c r="C300" s="241"/>
      <c r="D300" s="157"/>
      <c r="E300" s="152"/>
      <c r="F300" s="52"/>
      <c r="G300" s="52"/>
      <c r="H300" s="52"/>
    </row>
    <row r="301" spans="1:8">
      <c r="A301" s="53"/>
      <c r="B301" s="241"/>
      <c r="C301" s="241"/>
      <c r="D301" s="157"/>
      <c r="E301" s="152"/>
      <c r="F301" s="52"/>
      <c r="G301" s="52"/>
      <c r="H301" s="52"/>
    </row>
    <row r="302" spans="1:8">
      <c r="A302" s="53"/>
      <c r="B302" s="241"/>
      <c r="C302" s="241"/>
      <c r="D302" s="157"/>
      <c r="E302" s="152"/>
      <c r="F302" s="52"/>
      <c r="G302" s="52"/>
      <c r="H302" s="52"/>
    </row>
    <row r="303" spans="1:8">
      <c r="A303" s="53"/>
      <c r="B303" s="241"/>
      <c r="C303" s="241"/>
      <c r="D303" s="157"/>
      <c r="E303" s="152"/>
      <c r="F303" s="52"/>
      <c r="G303" s="52"/>
      <c r="H303" s="52"/>
    </row>
    <row r="304" spans="1:8">
      <c r="A304" s="53"/>
      <c r="B304" s="241"/>
      <c r="C304" s="241"/>
      <c r="D304" s="157"/>
      <c r="E304" s="152"/>
      <c r="F304" s="52"/>
      <c r="G304" s="52"/>
      <c r="H304" s="52"/>
    </row>
    <row r="305" spans="1:8">
      <c r="A305" s="53"/>
      <c r="B305" s="241"/>
      <c r="C305" s="241"/>
      <c r="D305" s="157"/>
      <c r="E305" s="152"/>
      <c r="F305" s="52"/>
      <c r="G305" s="52"/>
      <c r="H305" s="52"/>
    </row>
    <row r="306" spans="1:8">
      <c r="A306" s="53"/>
      <c r="B306" s="241"/>
      <c r="C306" s="241"/>
      <c r="D306" s="157"/>
      <c r="E306" s="152"/>
      <c r="F306" s="52"/>
      <c r="G306" s="52"/>
      <c r="H306" s="52"/>
    </row>
    <row r="307" spans="1:8">
      <c r="A307" s="53"/>
      <c r="B307" s="241"/>
      <c r="C307" s="241"/>
      <c r="D307" s="157"/>
      <c r="E307" s="152"/>
      <c r="F307" s="52"/>
      <c r="G307" s="52"/>
      <c r="H307" s="52"/>
    </row>
    <row r="308" spans="1:8">
      <c r="A308" s="53"/>
      <c r="B308" s="241"/>
      <c r="C308" s="241"/>
      <c r="D308" s="157"/>
      <c r="E308" s="152"/>
      <c r="F308" s="52"/>
      <c r="G308" s="52"/>
      <c r="H308" s="52"/>
    </row>
    <row r="309" spans="1:8">
      <c r="A309" s="53"/>
      <c r="B309" s="241"/>
      <c r="C309" s="241"/>
      <c r="D309" s="157"/>
      <c r="E309" s="152"/>
      <c r="F309" s="52"/>
      <c r="G309" s="52"/>
      <c r="H309" s="52"/>
    </row>
    <row r="310" spans="1:8">
      <c r="A310" s="53"/>
      <c r="B310" s="241"/>
      <c r="C310" s="241"/>
      <c r="D310" s="157"/>
      <c r="E310" s="152"/>
      <c r="F310" s="52"/>
      <c r="G310" s="52"/>
      <c r="H310" s="52"/>
    </row>
    <row r="311" spans="1:8">
      <c r="A311" s="53"/>
      <c r="B311" s="241"/>
      <c r="C311" s="241"/>
      <c r="D311" s="157"/>
      <c r="E311" s="152"/>
      <c r="F311" s="52"/>
      <c r="G311" s="52"/>
      <c r="H311" s="52"/>
    </row>
    <row r="312" spans="1:8">
      <c r="A312" s="53"/>
      <c r="B312" s="241"/>
      <c r="C312" s="241"/>
      <c r="D312" s="157"/>
      <c r="E312" s="152"/>
      <c r="F312" s="52"/>
      <c r="G312" s="52"/>
      <c r="H312" s="52"/>
    </row>
    <row r="313" spans="1:8">
      <c r="A313" s="53"/>
      <c r="B313" s="241"/>
      <c r="C313" s="241"/>
      <c r="D313" s="157"/>
      <c r="E313" s="152"/>
      <c r="F313" s="52"/>
      <c r="G313" s="52"/>
      <c r="H313" s="52"/>
    </row>
    <row r="314" spans="1:8">
      <c r="A314" s="53"/>
      <c r="B314" s="241"/>
      <c r="C314" s="241"/>
      <c r="D314" s="157"/>
      <c r="E314" s="152"/>
      <c r="F314" s="52"/>
      <c r="G314" s="52"/>
      <c r="H314" s="52"/>
    </row>
    <row r="315" spans="1:8">
      <c r="A315" s="53"/>
      <c r="B315" s="241"/>
      <c r="C315" s="241"/>
      <c r="D315" s="157"/>
      <c r="E315" s="152"/>
      <c r="F315" s="52"/>
      <c r="G315" s="52"/>
      <c r="H315" s="52"/>
    </row>
    <row r="316" spans="1:8">
      <c r="A316" s="53"/>
      <c r="B316" s="241"/>
      <c r="C316" s="241"/>
      <c r="D316" s="157"/>
      <c r="E316" s="152"/>
      <c r="F316" s="52"/>
      <c r="G316" s="52"/>
      <c r="H316" s="52"/>
    </row>
    <row r="317" spans="1:8">
      <c r="A317" s="53"/>
      <c r="B317" s="241"/>
      <c r="C317" s="241"/>
      <c r="D317" s="157"/>
      <c r="E317" s="152"/>
      <c r="F317" s="52"/>
      <c r="G317" s="52"/>
      <c r="H317" s="52"/>
    </row>
    <row r="318" spans="1:8">
      <c r="A318" s="53"/>
      <c r="B318" s="241"/>
      <c r="C318" s="241"/>
      <c r="D318" s="157"/>
      <c r="E318" s="152"/>
      <c r="F318" s="52"/>
      <c r="G318" s="52"/>
      <c r="H318" s="52"/>
    </row>
    <row r="319" spans="1:8">
      <c r="A319" s="53"/>
      <c r="B319" s="241"/>
      <c r="C319" s="241"/>
      <c r="D319" s="157"/>
      <c r="E319" s="152"/>
      <c r="F319" s="52"/>
      <c r="G319" s="52"/>
      <c r="H319" s="52"/>
    </row>
    <row r="320" spans="1:8">
      <c r="A320" s="53"/>
      <c r="B320" s="241"/>
      <c r="C320" s="241"/>
      <c r="D320" s="157"/>
      <c r="E320" s="152"/>
      <c r="F320" s="52"/>
      <c r="G320" s="52"/>
      <c r="H320" s="52"/>
    </row>
    <row r="321" spans="1:8">
      <c r="A321" s="53"/>
      <c r="B321" s="241"/>
      <c r="C321" s="241"/>
      <c r="D321" s="157"/>
      <c r="E321" s="152"/>
      <c r="F321" s="52"/>
      <c r="G321" s="52"/>
      <c r="H321" s="52"/>
    </row>
    <row r="322" spans="1:8">
      <c r="A322" s="53"/>
      <c r="B322" s="241"/>
      <c r="C322" s="241"/>
      <c r="D322" s="157"/>
      <c r="E322" s="152"/>
      <c r="F322" s="52"/>
      <c r="G322" s="52"/>
      <c r="H322" s="52"/>
    </row>
    <row r="323" spans="1:8">
      <c r="A323" s="53"/>
      <c r="B323" s="241"/>
      <c r="C323" s="241"/>
      <c r="D323" s="157"/>
      <c r="E323" s="152"/>
      <c r="F323" s="52"/>
      <c r="G323" s="52"/>
      <c r="H323" s="52"/>
    </row>
    <row r="324" spans="1:8">
      <c r="A324" s="53"/>
      <c r="B324" s="241"/>
      <c r="C324" s="241"/>
      <c r="D324" s="157"/>
      <c r="E324" s="152"/>
      <c r="F324" s="52"/>
      <c r="G324" s="52"/>
      <c r="H324" s="52"/>
    </row>
    <row r="325" spans="1:8">
      <c r="A325" s="53"/>
      <c r="B325" s="241"/>
      <c r="C325" s="241"/>
      <c r="D325" s="157"/>
      <c r="E325" s="152"/>
      <c r="F325" s="52"/>
      <c r="G325" s="52"/>
      <c r="H325" s="52"/>
    </row>
    <row r="326" spans="1:8">
      <c r="A326" s="53"/>
      <c r="B326" s="241"/>
      <c r="C326" s="241"/>
      <c r="D326" s="157"/>
      <c r="E326" s="152"/>
      <c r="F326" s="52"/>
      <c r="G326" s="52"/>
      <c r="H326" s="52"/>
    </row>
    <row r="327" spans="1:8">
      <c r="A327" s="53"/>
      <c r="B327" s="241"/>
      <c r="C327" s="241"/>
      <c r="D327" s="157"/>
      <c r="E327" s="152"/>
      <c r="F327" s="52"/>
      <c r="G327" s="52"/>
      <c r="H327" s="52"/>
    </row>
    <row r="328" spans="1:8">
      <c r="A328" s="53"/>
      <c r="B328" s="241"/>
      <c r="C328" s="241"/>
      <c r="D328" s="157"/>
      <c r="E328" s="152"/>
      <c r="F328" s="52"/>
      <c r="G328" s="52"/>
      <c r="H328" s="52"/>
    </row>
    <row r="329" spans="1:8">
      <c r="A329" s="53"/>
      <c r="B329" s="241"/>
      <c r="C329" s="241"/>
      <c r="D329" s="157"/>
      <c r="E329" s="152"/>
      <c r="F329" s="52"/>
      <c r="G329" s="52"/>
      <c r="H329" s="52"/>
    </row>
    <row r="330" spans="1:8">
      <c r="A330" s="53"/>
      <c r="B330" s="241"/>
      <c r="C330" s="241"/>
      <c r="D330" s="157"/>
      <c r="E330" s="152"/>
      <c r="F330" s="52"/>
      <c r="G330" s="52"/>
      <c r="H330" s="52"/>
    </row>
    <row r="331" spans="1:8">
      <c r="A331" s="53"/>
      <c r="B331" s="241"/>
      <c r="C331" s="241"/>
      <c r="D331" s="157"/>
      <c r="E331" s="152"/>
      <c r="F331" s="52"/>
      <c r="G331" s="52"/>
      <c r="H331" s="52"/>
    </row>
    <row r="332" spans="1:8">
      <c r="A332" s="53"/>
      <c r="B332" s="241"/>
      <c r="C332" s="241"/>
      <c r="D332" s="157"/>
      <c r="E332" s="152"/>
      <c r="F332" s="52"/>
      <c r="G332" s="52"/>
      <c r="H332" s="52"/>
    </row>
    <row r="333" spans="1:8">
      <c r="A333" s="53"/>
      <c r="B333" s="241"/>
      <c r="C333" s="241"/>
      <c r="D333" s="157"/>
      <c r="E333" s="152"/>
      <c r="F333" s="52"/>
      <c r="G333" s="52"/>
      <c r="H333" s="52"/>
    </row>
    <row r="334" spans="1:8">
      <c r="A334" s="53"/>
      <c r="B334" s="241"/>
      <c r="C334" s="241"/>
      <c r="D334" s="157"/>
      <c r="E334" s="152"/>
      <c r="F334" s="52"/>
      <c r="G334" s="52"/>
      <c r="H334" s="52"/>
    </row>
    <row r="335" spans="1:8">
      <c r="A335" s="53"/>
      <c r="B335" s="241"/>
      <c r="C335" s="241"/>
      <c r="D335" s="157"/>
      <c r="E335" s="152"/>
      <c r="F335" s="52"/>
      <c r="G335" s="52"/>
      <c r="H335" s="52"/>
    </row>
    <row r="336" spans="1:8">
      <c r="A336" s="53"/>
      <c r="B336" s="241"/>
      <c r="C336" s="241"/>
      <c r="D336" s="157"/>
      <c r="E336" s="152"/>
      <c r="F336" s="52"/>
      <c r="G336" s="52"/>
      <c r="H336" s="52"/>
    </row>
    <row r="337" spans="1:8">
      <c r="A337" s="53"/>
      <c r="B337" s="241"/>
      <c r="C337" s="241"/>
      <c r="D337" s="157"/>
      <c r="E337" s="152"/>
      <c r="F337" s="52"/>
      <c r="G337" s="52"/>
      <c r="H337" s="52"/>
    </row>
    <row r="338" spans="1:8">
      <c r="A338" s="53"/>
      <c r="B338" s="241"/>
      <c r="C338" s="241"/>
      <c r="D338" s="157"/>
      <c r="E338" s="152"/>
      <c r="F338" s="52"/>
      <c r="G338" s="52"/>
      <c r="H338" s="52"/>
    </row>
    <row r="339" spans="1:8">
      <c r="A339" s="53"/>
      <c r="B339" s="241"/>
      <c r="C339" s="241"/>
      <c r="D339" s="157"/>
      <c r="E339" s="152"/>
      <c r="F339" s="52"/>
      <c r="G339" s="52"/>
      <c r="H339" s="52"/>
    </row>
    <row r="340" spans="1:8">
      <c r="A340" s="53"/>
      <c r="B340" s="241"/>
      <c r="C340" s="241"/>
      <c r="D340" s="157"/>
      <c r="E340" s="152"/>
      <c r="F340" s="52"/>
      <c r="G340" s="52"/>
      <c r="H340" s="52"/>
    </row>
    <row r="341" spans="1:8">
      <c r="A341" s="53"/>
      <c r="B341" s="241"/>
      <c r="C341" s="241"/>
      <c r="D341" s="157"/>
      <c r="E341" s="152"/>
      <c r="F341" s="52"/>
      <c r="G341" s="52"/>
      <c r="H341" s="52"/>
    </row>
    <row r="342" spans="1:8">
      <c r="A342" s="53"/>
      <c r="B342" s="241"/>
      <c r="C342" s="241"/>
      <c r="D342" s="157"/>
      <c r="E342" s="152"/>
      <c r="F342" s="52"/>
      <c r="G342" s="52"/>
      <c r="H342" s="52"/>
    </row>
    <row r="343" spans="1:8">
      <c r="A343" s="53"/>
      <c r="B343" s="241"/>
      <c r="C343" s="241"/>
      <c r="D343" s="157"/>
      <c r="E343" s="152"/>
      <c r="F343" s="52"/>
      <c r="G343" s="52"/>
      <c r="H343" s="52"/>
    </row>
    <row r="344" spans="1:8">
      <c r="A344" s="53"/>
      <c r="B344" s="241"/>
      <c r="C344" s="241"/>
      <c r="D344" s="157"/>
      <c r="E344" s="152"/>
      <c r="F344" s="52"/>
      <c r="G344" s="52"/>
      <c r="H344" s="52"/>
    </row>
    <row r="345" spans="1:8">
      <c r="A345" s="53"/>
      <c r="B345" s="241"/>
      <c r="C345" s="241"/>
      <c r="D345" s="157"/>
      <c r="E345" s="152"/>
      <c r="F345" s="52"/>
      <c r="G345" s="52"/>
      <c r="H345" s="52"/>
    </row>
    <row r="346" spans="1:8">
      <c r="A346" s="53"/>
      <c r="B346" s="241"/>
      <c r="C346" s="241"/>
      <c r="D346" s="157"/>
      <c r="E346" s="152"/>
      <c r="F346" s="52"/>
      <c r="G346" s="52"/>
      <c r="H346" s="52"/>
    </row>
    <row r="347" spans="1:8">
      <c r="A347" s="53"/>
      <c r="B347" s="241"/>
      <c r="C347" s="241"/>
      <c r="D347" s="157"/>
      <c r="E347" s="152"/>
      <c r="F347" s="52"/>
      <c r="G347" s="52"/>
      <c r="H347" s="52"/>
    </row>
    <row r="348" spans="1:8">
      <c r="A348" s="53"/>
      <c r="B348" s="241"/>
      <c r="C348" s="241"/>
      <c r="D348" s="157"/>
      <c r="E348" s="152"/>
      <c r="F348" s="52"/>
      <c r="G348" s="52"/>
      <c r="H348" s="52"/>
    </row>
    <row r="349" spans="1:8">
      <c r="A349" s="53"/>
      <c r="B349" s="241"/>
      <c r="C349" s="241"/>
      <c r="D349" s="157"/>
      <c r="E349" s="152"/>
      <c r="F349" s="52"/>
      <c r="G349" s="52"/>
      <c r="H349" s="52"/>
    </row>
    <row r="350" spans="1:8">
      <c r="A350" s="53"/>
      <c r="B350" s="241"/>
      <c r="C350" s="241"/>
      <c r="D350" s="157"/>
      <c r="E350" s="152"/>
      <c r="F350" s="52"/>
      <c r="G350" s="52"/>
      <c r="H350" s="52"/>
    </row>
    <row r="351" spans="1:8">
      <c r="A351" s="53"/>
      <c r="B351" s="241"/>
      <c r="C351" s="241"/>
      <c r="D351" s="157"/>
      <c r="E351" s="152"/>
      <c r="F351" s="52"/>
      <c r="G351" s="52"/>
      <c r="H351" s="52"/>
    </row>
    <row r="352" spans="1:8">
      <c r="A352" s="53"/>
      <c r="B352" s="241"/>
      <c r="C352" s="241"/>
      <c r="D352" s="157"/>
      <c r="E352" s="152"/>
      <c r="F352" s="52"/>
      <c r="G352" s="52"/>
      <c r="H352" s="52"/>
    </row>
    <row r="353" spans="1:8">
      <c r="A353" s="53"/>
      <c r="B353" s="241"/>
      <c r="C353" s="241"/>
      <c r="D353" s="157"/>
      <c r="E353" s="152"/>
      <c r="F353" s="52"/>
      <c r="G353" s="52"/>
      <c r="H353" s="52"/>
    </row>
    <row r="354" spans="1:8">
      <c r="A354" s="53"/>
      <c r="B354" s="241"/>
      <c r="C354" s="241"/>
      <c r="D354" s="157"/>
      <c r="E354" s="152"/>
      <c r="F354" s="52"/>
      <c r="G354" s="52"/>
      <c r="H354" s="52"/>
    </row>
    <row r="355" spans="1:8">
      <c r="A355" s="53"/>
      <c r="B355" s="241"/>
      <c r="C355" s="241"/>
      <c r="D355" s="157"/>
      <c r="E355" s="152"/>
      <c r="F355" s="52"/>
      <c r="G355" s="52"/>
      <c r="H355" s="52"/>
    </row>
    <row r="356" spans="1:8">
      <c r="A356" s="53"/>
      <c r="B356" s="241"/>
      <c r="C356" s="241"/>
      <c r="D356" s="157"/>
      <c r="E356" s="152"/>
      <c r="F356" s="52"/>
      <c r="G356" s="52"/>
      <c r="H356" s="52"/>
    </row>
    <row r="357" spans="1:8">
      <c r="A357" s="53"/>
      <c r="B357" s="241"/>
      <c r="C357" s="241"/>
      <c r="D357" s="157"/>
      <c r="E357" s="152"/>
      <c r="F357" s="52"/>
      <c r="G357" s="52"/>
      <c r="H357" s="52"/>
    </row>
    <row r="358" spans="1:8">
      <c r="A358" s="53"/>
      <c r="B358" s="241"/>
      <c r="C358" s="241"/>
      <c r="D358" s="157"/>
      <c r="E358" s="152"/>
      <c r="F358" s="52"/>
      <c r="G358" s="52"/>
      <c r="H358" s="52"/>
    </row>
    <row r="359" spans="1:8">
      <c r="A359" s="53"/>
      <c r="B359" s="241"/>
      <c r="C359" s="241"/>
      <c r="D359" s="157"/>
      <c r="E359" s="152"/>
      <c r="F359" s="52"/>
      <c r="G359" s="52"/>
      <c r="H359" s="52"/>
    </row>
    <row r="360" spans="1:8">
      <c r="A360" s="53"/>
      <c r="B360" s="241"/>
      <c r="C360" s="241"/>
      <c r="D360" s="157"/>
      <c r="E360" s="152"/>
      <c r="F360" s="52"/>
      <c r="G360" s="52"/>
      <c r="H360" s="52"/>
    </row>
    <row r="361" spans="1:8">
      <c r="A361" s="53"/>
      <c r="B361" s="241"/>
      <c r="C361" s="241"/>
      <c r="D361" s="157"/>
      <c r="E361" s="152"/>
      <c r="F361" s="52"/>
      <c r="G361" s="52"/>
      <c r="H361" s="52"/>
    </row>
    <row r="362" spans="1:8">
      <c r="A362" s="53"/>
      <c r="B362" s="241"/>
      <c r="C362" s="241"/>
      <c r="D362" s="157"/>
      <c r="E362" s="152"/>
      <c r="F362" s="52"/>
      <c r="G362" s="52"/>
      <c r="H362" s="52"/>
    </row>
    <row r="363" spans="1:8">
      <c r="A363" s="53"/>
      <c r="B363" s="241"/>
      <c r="C363" s="241"/>
      <c r="D363" s="157"/>
      <c r="E363" s="152"/>
      <c r="F363" s="52"/>
      <c r="G363" s="52"/>
      <c r="H363" s="52"/>
    </row>
    <row r="364" spans="1:8">
      <c r="A364" s="53"/>
      <c r="B364" s="241"/>
      <c r="C364" s="241"/>
      <c r="D364" s="157"/>
      <c r="E364" s="152"/>
      <c r="F364" s="52"/>
      <c r="G364" s="52"/>
      <c r="H364" s="52"/>
    </row>
    <row r="365" spans="1:8">
      <c r="A365" s="53"/>
      <c r="B365" s="241"/>
      <c r="C365" s="241"/>
      <c r="D365" s="157"/>
      <c r="E365" s="152"/>
      <c r="F365" s="52"/>
      <c r="G365" s="52"/>
      <c r="H365" s="52"/>
    </row>
    <row r="366" spans="1:8">
      <c r="A366" s="53"/>
      <c r="B366" s="241"/>
      <c r="C366" s="241"/>
      <c r="D366" s="157"/>
      <c r="E366" s="152"/>
      <c r="F366" s="52"/>
      <c r="G366" s="52"/>
      <c r="H366" s="52"/>
    </row>
    <row r="367" spans="1:8">
      <c r="A367" s="53"/>
      <c r="B367" s="241"/>
      <c r="C367" s="241"/>
      <c r="D367" s="157"/>
      <c r="E367" s="152"/>
      <c r="F367" s="52"/>
      <c r="G367" s="52"/>
      <c r="H367" s="52"/>
    </row>
    <row r="368" spans="1:8">
      <c r="A368" s="53"/>
      <c r="B368" s="241"/>
      <c r="C368" s="241"/>
      <c r="D368" s="157"/>
      <c r="E368" s="152"/>
      <c r="F368" s="52"/>
      <c r="G368" s="52"/>
      <c r="H368" s="52"/>
    </row>
    <row r="369" spans="1:8">
      <c r="A369" s="53"/>
      <c r="B369" s="241"/>
      <c r="C369" s="241"/>
      <c r="D369" s="157"/>
      <c r="E369" s="152"/>
      <c r="F369" s="52"/>
      <c r="G369" s="52"/>
      <c r="H369" s="52"/>
    </row>
    <row r="370" spans="1:8">
      <c r="A370" s="53"/>
      <c r="B370" s="241"/>
      <c r="C370" s="241"/>
      <c r="D370" s="157"/>
      <c r="E370" s="152"/>
      <c r="F370" s="52"/>
      <c r="G370" s="52"/>
      <c r="H370" s="52"/>
    </row>
    <row r="371" spans="1:8">
      <c r="A371" s="53"/>
      <c r="B371" s="241"/>
      <c r="C371" s="241"/>
      <c r="D371" s="157"/>
      <c r="E371" s="152"/>
      <c r="F371" s="52"/>
      <c r="G371" s="52"/>
      <c r="H371" s="52"/>
    </row>
    <row r="372" spans="1:8">
      <c r="A372" s="53"/>
      <c r="B372" s="241"/>
      <c r="C372" s="241"/>
      <c r="D372" s="157"/>
      <c r="E372" s="152"/>
      <c r="F372" s="52"/>
      <c r="G372" s="52"/>
      <c r="H372" s="52"/>
    </row>
    <row r="373" spans="1:8">
      <c r="A373" s="53"/>
      <c r="B373" s="241"/>
      <c r="C373" s="241"/>
      <c r="D373" s="157"/>
      <c r="E373" s="152"/>
      <c r="F373" s="52"/>
      <c r="G373" s="52"/>
      <c r="H373" s="52"/>
    </row>
    <row r="374" spans="1:8">
      <c r="A374" s="53"/>
      <c r="B374" s="241"/>
      <c r="C374" s="241"/>
      <c r="D374" s="157"/>
      <c r="E374" s="152"/>
      <c r="F374" s="52"/>
      <c r="G374" s="52"/>
      <c r="H374" s="52"/>
    </row>
    <row r="375" spans="1:8">
      <c r="A375" s="53"/>
      <c r="B375" s="241"/>
      <c r="C375" s="241"/>
      <c r="D375" s="157"/>
      <c r="E375" s="152"/>
      <c r="F375" s="52"/>
      <c r="G375" s="52"/>
      <c r="H375" s="52"/>
    </row>
    <row r="376" spans="1:8">
      <c r="A376" s="53"/>
      <c r="B376" s="241"/>
      <c r="C376" s="241"/>
      <c r="D376" s="157"/>
      <c r="E376" s="152"/>
      <c r="F376" s="52"/>
      <c r="G376" s="52"/>
      <c r="H376" s="52"/>
    </row>
    <row r="377" spans="1:8">
      <c r="A377" s="53"/>
      <c r="B377" s="241"/>
      <c r="C377" s="241"/>
      <c r="D377" s="157"/>
      <c r="E377" s="152"/>
      <c r="F377" s="52"/>
      <c r="G377" s="52"/>
      <c r="H377" s="52"/>
    </row>
    <row r="378" spans="1:8">
      <c r="A378" s="53"/>
      <c r="B378" s="241"/>
      <c r="C378" s="241"/>
      <c r="D378" s="157"/>
      <c r="E378" s="152"/>
      <c r="F378" s="52"/>
      <c r="G378" s="52"/>
      <c r="H378" s="52"/>
    </row>
    <row r="379" spans="1:8">
      <c r="A379" s="53"/>
      <c r="B379" s="241"/>
      <c r="C379" s="241"/>
      <c r="D379" s="157"/>
      <c r="E379" s="152"/>
      <c r="F379" s="52"/>
      <c r="G379" s="52"/>
      <c r="H379" s="52"/>
    </row>
    <row r="380" spans="1:8">
      <c r="A380" s="53"/>
      <c r="B380" s="241"/>
      <c r="C380" s="241"/>
      <c r="D380" s="157"/>
      <c r="E380" s="152"/>
      <c r="F380" s="52"/>
      <c r="G380" s="52"/>
      <c r="H380" s="52"/>
    </row>
    <row r="381" spans="1:8">
      <c r="A381" s="53"/>
      <c r="B381" s="241"/>
      <c r="C381" s="241"/>
      <c r="D381" s="157"/>
      <c r="E381" s="152"/>
      <c r="F381" s="52"/>
      <c r="G381" s="52"/>
      <c r="H381" s="52"/>
    </row>
    <row r="382" spans="1:8">
      <c r="A382" s="53"/>
      <c r="B382" s="241"/>
      <c r="C382" s="241"/>
      <c r="D382" s="157"/>
      <c r="E382" s="152"/>
      <c r="F382" s="52"/>
      <c r="G382" s="52"/>
      <c r="H382" s="52"/>
    </row>
    <row r="383" spans="1:8">
      <c r="A383" s="53"/>
      <c r="B383" s="241"/>
      <c r="C383" s="241"/>
      <c r="D383" s="157"/>
      <c r="E383" s="152"/>
      <c r="F383" s="52"/>
      <c r="G383" s="52"/>
      <c r="H383" s="52"/>
    </row>
    <row r="384" spans="1:8">
      <c r="A384" s="53"/>
      <c r="B384" s="241"/>
      <c r="C384" s="241"/>
      <c r="D384" s="157"/>
      <c r="E384" s="152"/>
      <c r="F384" s="52"/>
      <c r="G384" s="52"/>
      <c r="H384" s="52"/>
    </row>
    <row r="385" spans="1:8">
      <c r="A385" s="53"/>
      <c r="B385" s="241"/>
      <c r="C385" s="241"/>
      <c r="D385" s="157"/>
      <c r="E385" s="152"/>
      <c r="F385" s="52"/>
      <c r="G385" s="52"/>
      <c r="H385" s="52"/>
    </row>
    <row r="386" spans="1:8">
      <c r="A386" s="53"/>
      <c r="B386" s="241"/>
      <c r="C386" s="241"/>
      <c r="D386" s="157"/>
      <c r="E386" s="152"/>
      <c r="F386" s="52"/>
      <c r="G386" s="52"/>
      <c r="H386" s="52"/>
    </row>
    <row r="387" spans="1:8">
      <c r="A387" s="53"/>
      <c r="B387" s="241"/>
      <c r="C387" s="241"/>
      <c r="D387" s="157"/>
      <c r="E387" s="152"/>
      <c r="F387" s="52"/>
      <c r="G387" s="52"/>
      <c r="H387" s="52"/>
    </row>
    <row r="388" spans="1:8">
      <c r="A388" s="53"/>
      <c r="B388" s="241"/>
      <c r="C388" s="241"/>
      <c r="D388" s="157"/>
      <c r="E388" s="152"/>
      <c r="F388" s="52"/>
      <c r="G388" s="52"/>
      <c r="H388" s="52"/>
    </row>
    <row r="389" spans="1:8">
      <c r="A389" s="53"/>
      <c r="B389" s="241"/>
      <c r="C389" s="241"/>
      <c r="D389" s="157"/>
      <c r="E389" s="152"/>
      <c r="F389" s="52"/>
      <c r="G389" s="52"/>
      <c r="H389" s="52"/>
    </row>
    <row r="390" spans="1:8">
      <c r="A390" s="53"/>
      <c r="B390" s="241"/>
      <c r="C390" s="241"/>
      <c r="D390" s="157"/>
      <c r="E390" s="152"/>
      <c r="F390" s="52"/>
      <c r="G390" s="52"/>
      <c r="H390" s="52"/>
    </row>
    <row r="391" spans="1:8">
      <c r="A391" s="53"/>
      <c r="B391" s="241"/>
      <c r="C391" s="241"/>
      <c r="D391" s="157"/>
      <c r="E391" s="152"/>
      <c r="F391" s="52"/>
      <c r="G391" s="52"/>
      <c r="H391" s="52"/>
    </row>
    <row r="392" spans="1:8">
      <c r="A392" s="53"/>
      <c r="B392" s="241"/>
      <c r="C392" s="241"/>
      <c r="D392" s="157"/>
      <c r="E392" s="152"/>
      <c r="F392" s="52"/>
      <c r="G392" s="52"/>
      <c r="H392" s="52"/>
    </row>
    <row r="393" spans="1:8">
      <c r="A393" s="53"/>
      <c r="B393" s="241"/>
      <c r="C393" s="241"/>
      <c r="D393" s="157"/>
      <c r="E393" s="152"/>
      <c r="F393" s="52"/>
      <c r="G393" s="52"/>
      <c r="H393" s="52"/>
    </row>
    <row r="394" spans="1:8">
      <c r="A394" s="53"/>
      <c r="B394" s="241"/>
      <c r="C394" s="241"/>
      <c r="D394" s="157"/>
      <c r="E394" s="152"/>
      <c r="F394" s="52"/>
      <c r="G394" s="52"/>
      <c r="H394" s="52"/>
    </row>
    <row r="395" spans="1:8">
      <c r="A395" s="53"/>
      <c r="B395" s="241"/>
      <c r="C395" s="241"/>
      <c r="D395" s="157"/>
      <c r="E395" s="152"/>
      <c r="F395" s="52"/>
      <c r="G395" s="52"/>
      <c r="H395" s="52"/>
    </row>
    <row r="396" spans="1:8">
      <c r="A396" s="53"/>
      <c r="B396" s="241"/>
      <c r="C396" s="241"/>
      <c r="D396" s="157"/>
      <c r="E396" s="152"/>
      <c r="F396" s="52"/>
      <c r="G396" s="52"/>
      <c r="H396" s="52"/>
    </row>
    <row r="397" spans="1:8">
      <c r="A397" s="53"/>
      <c r="B397" s="241"/>
      <c r="C397" s="241"/>
      <c r="D397" s="157"/>
      <c r="E397" s="152"/>
      <c r="F397" s="52"/>
      <c r="G397" s="52"/>
      <c r="H397" s="52"/>
    </row>
    <row r="398" spans="1:8">
      <c r="A398" s="53"/>
      <c r="B398" s="241"/>
      <c r="C398" s="241"/>
      <c r="D398" s="157"/>
      <c r="E398" s="152"/>
      <c r="F398" s="52"/>
      <c r="G398" s="52"/>
      <c r="H398" s="52"/>
    </row>
    <row r="399" spans="1:8">
      <c r="A399" s="53"/>
      <c r="B399" s="241"/>
      <c r="C399" s="241"/>
      <c r="D399" s="157"/>
      <c r="E399" s="152"/>
      <c r="F399" s="52"/>
      <c r="G399" s="52"/>
      <c r="H399" s="52"/>
    </row>
    <row r="400" spans="1:8">
      <c r="A400" s="53"/>
      <c r="B400" s="241"/>
      <c r="C400" s="241"/>
      <c r="D400" s="157"/>
      <c r="E400" s="152"/>
      <c r="F400" s="52"/>
      <c r="G400" s="52"/>
      <c r="H400" s="52"/>
    </row>
    <row r="401" spans="1:8">
      <c r="A401" s="53"/>
      <c r="B401" s="241"/>
      <c r="C401" s="241"/>
      <c r="D401" s="157"/>
      <c r="E401" s="152"/>
      <c r="F401" s="52"/>
      <c r="G401" s="52"/>
      <c r="H401" s="52"/>
    </row>
    <row r="402" spans="1:8">
      <c r="A402" s="53"/>
      <c r="B402" s="241"/>
      <c r="C402" s="241"/>
      <c r="D402" s="157"/>
      <c r="E402" s="152"/>
      <c r="F402" s="52"/>
      <c r="G402" s="52"/>
      <c r="H402" s="52"/>
    </row>
    <row r="403" spans="1:8">
      <c r="A403" s="53"/>
      <c r="B403" s="241"/>
      <c r="C403" s="241"/>
      <c r="D403" s="157"/>
      <c r="E403" s="152"/>
      <c r="F403" s="52"/>
      <c r="G403" s="52"/>
      <c r="H403" s="52"/>
    </row>
    <row r="404" spans="1:8">
      <c r="A404" s="53"/>
      <c r="B404" s="241"/>
      <c r="C404" s="241"/>
      <c r="D404" s="157"/>
      <c r="E404" s="152"/>
      <c r="F404" s="52"/>
      <c r="G404" s="52"/>
      <c r="H404" s="52"/>
    </row>
    <row r="405" spans="1:8">
      <c r="A405" s="53"/>
      <c r="B405" s="241"/>
      <c r="C405" s="241"/>
      <c r="D405" s="157"/>
      <c r="E405" s="152"/>
      <c r="F405" s="52"/>
      <c r="G405" s="52"/>
      <c r="H405" s="52"/>
    </row>
    <row r="406" spans="1:8">
      <c r="A406" s="53"/>
      <c r="B406" s="241"/>
      <c r="C406" s="241"/>
      <c r="D406" s="157"/>
      <c r="E406" s="152"/>
      <c r="F406" s="52"/>
      <c r="G406" s="52"/>
      <c r="H406" s="52"/>
    </row>
    <row r="407" spans="1:8">
      <c r="A407" s="53"/>
      <c r="B407" s="241"/>
      <c r="C407" s="241"/>
      <c r="D407" s="157"/>
      <c r="E407" s="152"/>
      <c r="F407" s="52"/>
      <c r="G407" s="52"/>
      <c r="H407" s="52"/>
    </row>
    <row r="408" spans="1:8">
      <c r="A408" s="53"/>
      <c r="B408" s="241"/>
      <c r="C408" s="241"/>
      <c r="D408" s="157"/>
      <c r="E408" s="152"/>
      <c r="F408" s="52"/>
      <c r="G408" s="52"/>
      <c r="H408" s="52"/>
    </row>
    <row r="409" spans="1:8">
      <c r="A409" s="53"/>
      <c r="B409" s="241"/>
      <c r="C409" s="241"/>
      <c r="D409" s="157"/>
      <c r="E409" s="152"/>
      <c r="F409" s="52"/>
      <c r="G409" s="52"/>
      <c r="H409" s="52"/>
    </row>
    <row r="410" spans="1:8">
      <c r="A410" s="53"/>
      <c r="B410" s="241"/>
      <c r="C410" s="241"/>
      <c r="D410" s="157"/>
      <c r="E410" s="152"/>
      <c r="F410" s="52"/>
      <c r="G410" s="52"/>
      <c r="H410" s="52"/>
    </row>
    <row r="411" spans="1:8">
      <c r="A411" s="53"/>
      <c r="B411" s="241"/>
      <c r="C411" s="241"/>
      <c r="D411" s="157"/>
      <c r="E411" s="152"/>
      <c r="F411" s="52"/>
      <c r="G411" s="52"/>
      <c r="H411" s="52"/>
    </row>
    <row r="412" spans="1:8">
      <c r="A412" s="53"/>
      <c r="B412" s="241"/>
      <c r="C412" s="241"/>
      <c r="D412" s="157"/>
      <c r="E412" s="152"/>
      <c r="F412" s="52"/>
      <c r="G412" s="52"/>
      <c r="H412" s="52"/>
    </row>
    <row r="413" spans="1:8">
      <c r="A413" s="53"/>
      <c r="B413" s="241"/>
      <c r="C413" s="241"/>
      <c r="D413" s="157"/>
      <c r="E413" s="152"/>
      <c r="F413" s="52"/>
      <c r="G413" s="52"/>
      <c r="H413" s="52"/>
    </row>
    <row r="414" spans="1:8">
      <c r="A414" s="53"/>
      <c r="B414" s="241"/>
      <c r="C414" s="241"/>
      <c r="D414" s="157"/>
      <c r="E414" s="152"/>
      <c r="F414" s="52"/>
      <c r="G414" s="52"/>
      <c r="H414" s="52"/>
    </row>
    <row r="415" spans="1:8">
      <c r="A415" s="53"/>
      <c r="B415" s="241"/>
      <c r="C415" s="241"/>
      <c r="D415" s="157"/>
      <c r="E415" s="152"/>
      <c r="F415" s="52"/>
      <c r="G415" s="52"/>
      <c r="H415" s="52"/>
    </row>
    <row r="416" spans="1:8">
      <c r="A416" s="53"/>
      <c r="B416" s="241"/>
      <c r="C416" s="241"/>
      <c r="D416" s="157"/>
      <c r="E416" s="152"/>
      <c r="F416" s="52"/>
      <c r="G416" s="52"/>
      <c r="H416" s="52"/>
    </row>
    <row r="417" spans="1:8">
      <c r="A417" s="53"/>
      <c r="B417" s="241"/>
      <c r="C417" s="241"/>
      <c r="D417" s="157"/>
      <c r="E417" s="152"/>
      <c r="F417" s="52"/>
      <c r="G417" s="52"/>
      <c r="H417" s="52"/>
    </row>
    <row r="418" spans="1:8">
      <c r="A418" s="53"/>
      <c r="B418" s="241"/>
      <c r="C418" s="241"/>
      <c r="D418" s="157"/>
      <c r="E418" s="152"/>
      <c r="F418" s="52"/>
      <c r="G418" s="52"/>
      <c r="H418" s="52"/>
    </row>
    <row r="419" spans="1:8">
      <c r="A419" s="53"/>
      <c r="B419" s="241"/>
      <c r="C419" s="241"/>
      <c r="D419" s="157"/>
      <c r="E419" s="152"/>
      <c r="F419" s="52"/>
      <c r="G419" s="52"/>
      <c r="H419" s="52"/>
    </row>
    <row r="420" spans="1:8">
      <c r="A420" s="53"/>
      <c r="B420" s="241"/>
      <c r="C420" s="241"/>
      <c r="D420" s="157"/>
      <c r="E420" s="152"/>
      <c r="F420" s="52"/>
      <c r="G420" s="52"/>
      <c r="H420" s="52"/>
    </row>
    <row r="421" spans="1:8">
      <c r="A421" s="53"/>
      <c r="B421" s="241"/>
      <c r="C421" s="241"/>
      <c r="D421" s="157"/>
      <c r="E421" s="152"/>
      <c r="F421" s="52"/>
      <c r="G421" s="52"/>
      <c r="H421" s="52"/>
    </row>
    <row r="422" spans="1:8">
      <c r="A422" s="53"/>
      <c r="B422" s="241"/>
      <c r="C422" s="241"/>
      <c r="D422" s="157"/>
      <c r="E422" s="152"/>
      <c r="F422" s="52"/>
      <c r="G422" s="52"/>
      <c r="H422" s="52"/>
    </row>
    <row r="423" spans="1:8">
      <c r="A423" s="53"/>
      <c r="B423" s="241"/>
      <c r="C423" s="241"/>
      <c r="D423" s="157"/>
      <c r="E423" s="152"/>
      <c r="F423" s="52"/>
      <c r="G423" s="52"/>
      <c r="H423" s="52"/>
    </row>
    <row r="424" spans="1:8">
      <c r="A424" s="53"/>
      <c r="B424" s="241"/>
      <c r="C424" s="241"/>
      <c r="D424" s="157"/>
      <c r="E424" s="152"/>
      <c r="F424" s="52"/>
      <c r="G424" s="52"/>
      <c r="H424" s="52"/>
    </row>
    <row r="425" spans="1:8">
      <c r="A425" s="53"/>
      <c r="B425" s="241"/>
      <c r="C425" s="241"/>
      <c r="D425" s="157"/>
      <c r="E425" s="152"/>
      <c r="F425" s="52"/>
      <c r="G425" s="52"/>
      <c r="H425" s="52"/>
    </row>
    <row r="426" spans="1:8">
      <c r="A426" s="53"/>
      <c r="B426" s="241"/>
      <c r="C426" s="241"/>
      <c r="D426" s="157"/>
      <c r="E426" s="152"/>
      <c r="F426" s="52"/>
      <c r="G426" s="52"/>
      <c r="H426" s="52"/>
    </row>
    <row r="427" spans="1:8">
      <c r="A427" s="53"/>
      <c r="B427" s="241"/>
      <c r="C427" s="241"/>
      <c r="D427" s="157"/>
      <c r="E427" s="152"/>
      <c r="F427" s="52"/>
      <c r="G427" s="52"/>
      <c r="H427" s="52"/>
    </row>
    <row r="428" spans="1:8">
      <c r="A428" s="53"/>
      <c r="B428" s="241"/>
      <c r="C428" s="241"/>
      <c r="D428" s="157"/>
      <c r="E428" s="152"/>
      <c r="F428" s="52"/>
      <c r="G428" s="52"/>
      <c r="H428" s="52"/>
    </row>
    <row r="429" spans="1:8">
      <c r="A429" s="53"/>
      <c r="B429" s="241"/>
      <c r="C429" s="241"/>
      <c r="D429" s="157"/>
      <c r="E429" s="152"/>
      <c r="F429" s="52"/>
      <c r="G429" s="52"/>
      <c r="H429" s="52"/>
    </row>
    <row r="430" spans="1:8">
      <c r="A430" s="53"/>
      <c r="B430" s="241"/>
      <c r="C430" s="241"/>
      <c r="D430" s="157"/>
      <c r="E430" s="152"/>
      <c r="F430" s="52"/>
      <c r="G430" s="52"/>
      <c r="H430" s="52"/>
    </row>
    <row r="431" spans="1:8">
      <c r="A431" s="53"/>
      <c r="B431" s="241"/>
      <c r="C431" s="241"/>
      <c r="D431" s="157"/>
      <c r="E431" s="152"/>
      <c r="F431" s="52"/>
      <c r="G431" s="52"/>
      <c r="H431" s="52"/>
    </row>
    <row r="432" spans="1:8">
      <c r="A432" s="53"/>
      <c r="B432" s="241"/>
      <c r="C432" s="241"/>
      <c r="D432" s="157"/>
      <c r="E432" s="152"/>
      <c r="F432" s="52"/>
      <c r="G432" s="52"/>
      <c r="H432" s="52"/>
    </row>
    <row r="433" spans="1:8">
      <c r="A433" s="53"/>
      <c r="B433" s="241"/>
      <c r="C433" s="241"/>
      <c r="D433" s="157"/>
      <c r="E433" s="152"/>
      <c r="F433" s="52"/>
      <c r="G433" s="52"/>
      <c r="H433" s="52"/>
    </row>
    <row r="434" spans="1:8">
      <c r="A434" s="53"/>
      <c r="B434" s="241"/>
      <c r="C434" s="241"/>
      <c r="D434" s="157"/>
      <c r="E434" s="152"/>
      <c r="F434" s="52"/>
      <c r="G434" s="52"/>
      <c r="H434" s="52"/>
    </row>
    <row r="435" spans="1:8">
      <c r="A435" s="53"/>
      <c r="B435" s="241"/>
      <c r="C435" s="241"/>
      <c r="D435" s="157"/>
      <c r="E435" s="152"/>
      <c r="F435" s="52"/>
      <c r="G435" s="52"/>
      <c r="H435" s="52"/>
    </row>
    <row r="436" spans="1:8">
      <c r="A436" s="53"/>
      <c r="B436" s="241"/>
      <c r="C436" s="241"/>
      <c r="D436" s="157"/>
      <c r="E436" s="152"/>
      <c r="F436" s="52"/>
      <c r="G436" s="52"/>
      <c r="H436" s="52"/>
    </row>
    <row r="437" spans="1:8">
      <c r="A437" s="53"/>
      <c r="B437" s="241"/>
      <c r="C437" s="241"/>
      <c r="D437" s="157"/>
      <c r="E437" s="152"/>
      <c r="F437" s="52"/>
      <c r="G437" s="52"/>
      <c r="H437" s="52"/>
    </row>
    <row r="438" spans="1:8">
      <c r="A438" s="53"/>
      <c r="B438" s="241"/>
      <c r="C438" s="241"/>
      <c r="D438" s="157"/>
      <c r="E438" s="152"/>
      <c r="F438" s="52"/>
      <c r="G438" s="52"/>
      <c r="H438" s="52"/>
    </row>
    <row r="439" spans="1:8">
      <c r="A439" s="53"/>
      <c r="B439" s="241"/>
      <c r="C439" s="241"/>
      <c r="D439" s="157"/>
      <c r="E439" s="152"/>
      <c r="F439" s="52"/>
      <c r="G439" s="52"/>
      <c r="H439" s="52"/>
    </row>
    <row r="440" spans="1:8">
      <c r="A440" s="53"/>
      <c r="B440" s="241"/>
      <c r="C440" s="241"/>
      <c r="D440" s="157"/>
      <c r="E440" s="152"/>
      <c r="F440" s="52"/>
      <c r="G440" s="52"/>
      <c r="H440" s="52"/>
    </row>
    <row r="441" spans="1:8">
      <c r="A441" s="53"/>
      <c r="B441" s="241"/>
      <c r="C441" s="241"/>
      <c r="D441" s="157"/>
      <c r="E441" s="152"/>
      <c r="F441" s="52"/>
      <c r="G441" s="52"/>
      <c r="H441" s="52"/>
    </row>
    <row r="442" spans="1:8">
      <c r="A442" s="53"/>
      <c r="B442" s="241"/>
      <c r="C442" s="241"/>
      <c r="D442" s="157"/>
      <c r="E442" s="152"/>
      <c r="F442" s="52"/>
      <c r="G442" s="52"/>
      <c r="H442" s="52"/>
    </row>
    <row r="443" spans="1:8">
      <c r="A443" s="53"/>
      <c r="B443" s="241"/>
      <c r="C443" s="241"/>
      <c r="D443" s="157"/>
      <c r="E443" s="152"/>
      <c r="F443" s="52"/>
      <c r="G443" s="52"/>
      <c r="H443" s="52"/>
    </row>
    <row r="444" spans="1:8">
      <c r="A444" s="53"/>
      <c r="B444" s="241"/>
      <c r="C444" s="241"/>
      <c r="D444" s="157"/>
      <c r="E444" s="152"/>
      <c r="F444" s="52"/>
      <c r="G444" s="52"/>
      <c r="H444" s="52"/>
    </row>
    <row r="445" spans="1:8">
      <c r="A445" s="53"/>
      <c r="B445" s="241"/>
      <c r="C445" s="241"/>
      <c r="D445" s="157"/>
      <c r="E445" s="152"/>
      <c r="F445" s="52"/>
      <c r="G445" s="52"/>
      <c r="H445" s="52"/>
    </row>
    <row r="446" spans="1:8">
      <c r="A446" s="53"/>
      <c r="B446" s="241"/>
      <c r="C446" s="241"/>
      <c r="D446" s="157"/>
      <c r="E446" s="152"/>
      <c r="F446" s="52"/>
      <c r="G446" s="52"/>
      <c r="H446" s="52"/>
    </row>
    <row r="447" spans="1:8">
      <c r="A447" s="53"/>
      <c r="B447" s="241"/>
      <c r="C447" s="241"/>
      <c r="D447" s="157"/>
      <c r="E447" s="152"/>
      <c r="F447" s="52"/>
      <c r="G447" s="52"/>
      <c r="H447" s="52"/>
    </row>
    <row r="448" spans="1:8">
      <c r="A448" s="53"/>
      <c r="B448" s="241"/>
      <c r="C448" s="241"/>
      <c r="D448" s="157"/>
      <c r="E448" s="152"/>
      <c r="F448" s="52"/>
      <c r="G448" s="52"/>
      <c r="H448" s="52"/>
    </row>
    <row r="449" spans="1:8">
      <c r="A449" s="53"/>
      <c r="B449" s="241"/>
      <c r="C449" s="241"/>
      <c r="D449" s="157"/>
      <c r="E449" s="152"/>
      <c r="F449" s="52"/>
      <c r="G449" s="52"/>
      <c r="H449" s="52"/>
    </row>
    <row r="450" spans="1:8">
      <c r="A450" s="53"/>
      <c r="B450" s="241"/>
      <c r="C450" s="241"/>
      <c r="D450" s="157"/>
      <c r="E450" s="152"/>
      <c r="F450" s="52"/>
      <c r="G450" s="52"/>
      <c r="H450" s="52"/>
    </row>
    <row r="451" spans="1:8">
      <c r="A451" s="53"/>
      <c r="B451" s="241"/>
      <c r="C451" s="241"/>
      <c r="D451" s="157"/>
      <c r="E451" s="152"/>
      <c r="F451" s="52"/>
      <c r="G451" s="52"/>
      <c r="H451" s="52"/>
    </row>
    <row r="452" spans="1:8">
      <c r="A452" s="53"/>
      <c r="B452" s="241"/>
      <c r="C452" s="241"/>
      <c r="D452" s="157"/>
      <c r="E452" s="152"/>
      <c r="F452" s="52"/>
      <c r="G452" s="52"/>
      <c r="H452" s="52"/>
    </row>
    <row r="453" spans="1:8">
      <c r="A453" s="53"/>
      <c r="B453" s="241"/>
      <c r="C453" s="241"/>
      <c r="D453" s="157"/>
      <c r="E453" s="152"/>
      <c r="F453" s="52"/>
      <c r="G453" s="52"/>
      <c r="H453" s="52"/>
    </row>
    <row r="454" spans="1:8">
      <c r="A454" s="53"/>
      <c r="B454" s="241"/>
      <c r="C454" s="241"/>
      <c r="D454" s="157"/>
      <c r="E454" s="152"/>
      <c r="F454" s="52"/>
      <c r="G454" s="52"/>
      <c r="H454" s="52"/>
    </row>
    <row r="455" spans="1:8">
      <c r="A455" s="53"/>
      <c r="B455" s="241"/>
      <c r="C455" s="241"/>
      <c r="D455" s="157"/>
      <c r="E455" s="152"/>
      <c r="F455" s="52"/>
      <c r="G455" s="52"/>
      <c r="H455" s="52"/>
    </row>
    <row r="456" spans="1:8">
      <c r="A456" s="53"/>
      <c r="B456" s="241"/>
      <c r="C456" s="241"/>
      <c r="D456" s="157"/>
      <c r="E456" s="152"/>
      <c r="F456" s="52"/>
      <c r="G456" s="52"/>
      <c r="H456" s="52"/>
    </row>
    <row r="457" spans="1:8">
      <c r="A457" s="53"/>
      <c r="B457" s="241"/>
      <c r="C457" s="241"/>
      <c r="D457" s="157"/>
      <c r="E457" s="152"/>
      <c r="F457" s="52"/>
      <c r="G457" s="52"/>
      <c r="H457" s="52"/>
    </row>
    <row r="458" spans="1:8">
      <c r="A458" s="53"/>
      <c r="B458" s="241"/>
      <c r="C458" s="241"/>
      <c r="D458" s="157"/>
      <c r="E458" s="152"/>
      <c r="F458" s="52"/>
      <c r="G458" s="52"/>
      <c r="H458" s="52"/>
    </row>
    <row r="459" spans="1:8">
      <c r="A459" s="53"/>
      <c r="B459" s="241"/>
      <c r="C459" s="241"/>
      <c r="D459" s="157"/>
      <c r="E459" s="152"/>
      <c r="F459" s="52"/>
      <c r="G459" s="52"/>
      <c r="H459" s="52"/>
    </row>
    <row r="460" spans="1:8">
      <c r="A460" s="53"/>
      <c r="B460" s="241"/>
      <c r="C460" s="241"/>
      <c r="D460" s="157"/>
      <c r="E460" s="152"/>
      <c r="F460" s="52"/>
      <c r="G460" s="52"/>
      <c r="H460" s="52"/>
    </row>
    <row r="461" spans="1:8">
      <c r="A461" s="53"/>
      <c r="B461" s="241"/>
      <c r="C461" s="241"/>
      <c r="D461" s="157"/>
      <c r="E461" s="152"/>
      <c r="F461" s="52"/>
      <c r="G461" s="52"/>
      <c r="H461" s="52"/>
    </row>
    <row r="462" spans="1:8">
      <c r="A462" s="53"/>
      <c r="B462" s="241"/>
      <c r="C462" s="241"/>
      <c r="D462" s="157"/>
      <c r="E462" s="152"/>
      <c r="F462" s="52"/>
      <c r="G462" s="52"/>
      <c r="H462" s="52"/>
    </row>
    <row r="463" spans="1:8">
      <c r="A463" s="53"/>
      <c r="B463" s="241"/>
      <c r="C463" s="241"/>
      <c r="D463" s="157"/>
      <c r="E463" s="152"/>
      <c r="F463" s="52"/>
      <c r="G463" s="52"/>
      <c r="H463" s="52"/>
    </row>
    <row r="464" spans="1:8">
      <c r="A464" s="53"/>
      <c r="B464" s="241"/>
      <c r="C464" s="241"/>
      <c r="D464" s="157"/>
      <c r="E464" s="152"/>
      <c r="F464" s="52"/>
      <c r="G464" s="52"/>
      <c r="H464" s="52"/>
    </row>
    <row r="465" spans="1:8">
      <c r="A465" s="53"/>
      <c r="B465" s="241"/>
      <c r="C465" s="241"/>
      <c r="D465" s="157"/>
      <c r="E465" s="152"/>
      <c r="F465" s="52"/>
      <c r="G465" s="52"/>
      <c r="H465" s="52"/>
    </row>
    <row r="466" spans="1:8">
      <c r="A466" s="53"/>
      <c r="B466" s="241"/>
      <c r="C466" s="241"/>
      <c r="D466" s="157"/>
      <c r="E466" s="152"/>
      <c r="F466" s="52"/>
      <c r="G466" s="52"/>
      <c r="H466" s="52"/>
    </row>
    <row r="467" spans="1:8">
      <c r="A467" s="53"/>
      <c r="B467" s="241"/>
      <c r="C467" s="241"/>
      <c r="D467" s="157"/>
      <c r="E467" s="152"/>
      <c r="F467" s="52"/>
      <c r="G467" s="52"/>
      <c r="H467" s="52"/>
    </row>
    <row r="468" spans="1:8">
      <c r="A468" s="53"/>
      <c r="B468" s="241"/>
      <c r="C468" s="241"/>
      <c r="D468" s="157"/>
      <c r="E468" s="152"/>
      <c r="F468" s="52"/>
      <c r="G468" s="52"/>
      <c r="H468" s="52"/>
    </row>
    <row r="469" spans="1:8">
      <c r="A469" s="53"/>
      <c r="B469" s="241"/>
      <c r="C469" s="241"/>
      <c r="D469" s="157"/>
      <c r="E469" s="152"/>
      <c r="F469" s="52"/>
      <c r="G469" s="52"/>
      <c r="H469" s="52"/>
    </row>
    <row r="470" spans="1:8">
      <c r="A470" s="53"/>
      <c r="B470" s="241"/>
      <c r="C470" s="241"/>
      <c r="D470" s="157"/>
      <c r="E470" s="152"/>
      <c r="F470" s="52"/>
      <c r="G470" s="52"/>
      <c r="H470" s="52"/>
    </row>
    <row r="471" spans="1:8">
      <c r="A471" s="53"/>
      <c r="B471" s="241"/>
      <c r="C471" s="241"/>
      <c r="D471" s="157"/>
      <c r="E471" s="152"/>
      <c r="F471" s="52"/>
      <c r="G471" s="52"/>
      <c r="H471" s="52"/>
    </row>
    <row r="472" spans="1:8">
      <c r="A472" s="53"/>
      <c r="B472" s="241"/>
      <c r="C472" s="241"/>
      <c r="D472" s="157"/>
      <c r="E472" s="152"/>
      <c r="F472" s="52"/>
      <c r="G472" s="52"/>
      <c r="H472" s="52"/>
    </row>
    <row r="473" spans="1:8">
      <c r="A473" s="53"/>
      <c r="B473" s="241"/>
      <c r="C473" s="241"/>
      <c r="D473" s="157"/>
      <c r="E473" s="152"/>
      <c r="F473" s="52"/>
      <c r="G473" s="52"/>
      <c r="H473" s="52"/>
    </row>
    <row r="474" spans="1:8">
      <c r="A474" s="53"/>
      <c r="B474" s="241"/>
      <c r="C474" s="241"/>
      <c r="D474" s="157"/>
      <c r="E474" s="152"/>
      <c r="F474" s="52"/>
      <c r="G474" s="52"/>
      <c r="H474" s="52"/>
    </row>
    <row r="475" spans="1:8">
      <c r="A475" s="53"/>
      <c r="B475" s="241"/>
      <c r="C475" s="241"/>
      <c r="D475" s="157"/>
      <c r="E475" s="152"/>
      <c r="F475" s="52"/>
      <c r="G475" s="52"/>
      <c r="H475" s="52"/>
    </row>
    <row r="476" spans="1:8">
      <c r="A476" s="53"/>
      <c r="B476" s="241"/>
      <c r="C476" s="241"/>
      <c r="D476" s="157"/>
      <c r="E476" s="152"/>
      <c r="F476" s="52"/>
      <c r="G476" s="52"/>
      <c r="H476" s="52"/>
    </row>
    <row r="477" spans="1:8">
      <c r="A477" s="53"/>
      <c r="B477" s="241"/>
      <c r="C477" s="241"/>
      <c r="D477" s="157"/>
      <c r="E477" s="152"/>
      <c r="F477" s="52"/>
      <c r="G477" s="52"/>
      <c r="H477" s="52"/>
    </row>
    <row r="478" spans="1:8">
      <c r="A478" s="53"/>
      <c r="B478" s="241"/>
      <c r="C478" s="241"/>
      <c r="D478" s="157"/>
      <c r="E478" s="152"/>
      <c r="F478" s="52"/>
      <c r="G478" s="52"/>
      <c r="H478" s="52"/>
    </row>
    <row r="479" spans="1:8">
      <c r="A479" s="53"/>
      <c r="B479" s="241"/>
      <c r="C479" s="241"/>
      <c r="D479" s="157"/>
      <c r="E479" s="152"/>
      <c r="F479" s="52"/>
      <c r="G479" s="52"/>
      <c r="H479" s="52"/>
    </row>
    <row r="480" spans="1:8">
      <c r="A480" s="53"/>
      <c r="B480" s="241"/>
      <c r="C480" s="241"/>
      <c r="D480" s="157"/>
      <c r="E480" s="152"/>
      <c r="F480" s="52"/>
      <c r="G480" s="52"/>
      <c r="H480" s="52"/>
    </row>
    <row r="481" spans="1:8">
      <c r="A481" s="53"/>
      <c r="B481" s="241"/>
      <c r="C481" s="241"/>
      <c r="D481" s="157"/>
      <c r="E481" s="152"/>
      <c r="F481" s="52"/>
      <c r="G481" s="52"/>
      <c r="H481" s="52"/>
    </row>
    <row r="482" spans="1:8">
      <c r="A482" s="53"/>
      <c r="B482" s="241"/>
      <c r="C482" s="241"/>
      <c r="D482" s="157"/>
      <c r="E482" s="152"/>
      <c r="F482" s="52"/>
      <c r="G482" s="52"/>
      <c r="H482" s="52"/>
    </row>
    <row r="483" spans="1:8">
      <c r="A483" s="53"/>
      <c r="B483" s="241"/>
      <c r="C483" s="241"/>
      <c r="D483" s="157"/>
      <c r="E483" s="152"/>
      <c r="F483" s="52"/>
      <c r="G483" s="52"/>
      <c r="H483" s="52"/>
    </row>
    <row r="484" spans="1:8">
      <c r="A484" s="53"/>
      <c r="B484" s="241"/>
      <c r="C484" s="241"/>
      <c r="D484" s="157"/>
      <c r="E484" s="152"/>
      <c r="F484" s="52"/>
      <c r="G484" s="52"/>
      <c r="H484" s="52"/>
    </row>
    <row r="485" spans="1:8">
      <c r="A485" s="53"/>
      <c r="B485" s="241"/>
      <c r="C485" s="241"/>
      <c r="D485" s="157"/>
      <c r="E485" s="152"/>
      <c r="F485" s="52"/>
      <c r="G485" s="52"/>
      <c r="H485" s="52"/>
    </row>
    <row r="486" spans="1:8">
      <c r="A486" s="53"/>
      <c r="B486" s="241"/>
      <c r="C486" s="241"/>
      <c r="D486" s="157"/>
      <c r="E486" s="152"/>
      <c r="F486" s="52"/>
      <c r="G486" s="52"/>
      <c r="H486" s="52"/>
    </row>
    <row r="487" spans="1:8">
      <c r="A487" s="53"/>
      <c r="B487" s="241"/>
      <c r="C487" s="241"/>
      <c r="D487" s="157"/>
      <c r="E487" s="152"/>
      <c r="F487" s="52"/>
      <c r="G487" s="52"/>
      <c r="H487" s="52"/>
    </row>
    <row r="488" spans="1:8">
      <c r="A488" s="53"/>
      <c r="B488" s="241"/>
      <c r="C488" s="241"/>
      <c r="D488" s="157"/>
      <c r="E488" s="152"/>
      <c r="F488" s="52"/>
      <c r="G488" s="52"/>
      <c r="H488" s="52"/>
    </row>
    <row r="489" spans="1:8">
      <c r="A489" s="53"/>
      <c r="B489" s="241"/>
      <c r="C489" s="241"/>
      <c r="D489" s="157"/>
      <c r="E489" s="152"/>
      <c r="F489" s="52"/>
      <c r="G489" s="52"/>
      <c r="H489" s="52"/>
    </row>
    <row r="490" spans="1:8">
      <c r="A490" s="53"/>
      <c r="B490" s="241"/>
      <c r="C490" s="241"/>
      <c r="D490" s="157"/>
      <c r="E490" s="152"/>
      <c r="F490" s="52"/>
      <c r="G490" s="52"/>
      <c r="H490" s="52"/>
    </row>
    <row r="491" spans="1:8">
      <c r="A491" s="53"/>
      <c r="B491" s="241"/>
      <c r="C491" s="241"/>
      <c r="D491" s="157"/>
      <c r="E491" s="152"/>
      <c r="F491" s="52"/>
      <c r="G491" s="52"/>
      <c r="H491" s="52"/>
    </row>
    <row r="492" spans="1:8">
      <c r="A492" s="53"/>
      <c r="B492" s="241"/>
      <c r="C492" s="241"/>
      <c r="D492" s="157"/>
      <c r="E492" s="152"/>
      <c r="F492" s="52"/>
      <c r="G492" s="52"/>
      <c r="H492" s="52"/>
    </row>
    <row r="493" spans="1:8">
      <c r="A493" s="53"/>
      <c r="B493" s="241"/>
      <c r="C493" s="241"/>
      <c r="D493" s="157"/>
      <c r="E493" s="152"/>
      <c r="F493" s="52"/>
      <c r="G493" s="52"/>
      <c r="H493" s="52"/>
    </row>
    <row r="494" spans="1:8">
      <c r="A494" s="53"/>
      <c r="B494" s="241"/>
      <c r="C494" s="241"/>
      <c r="D494" s="157"/>
      <c r="E494" s="152"/>
      <c r="F494" s="52"/>
      <c r="G494" s="52"/>
      <c r="H494" s="52"/>
    </row>
    <row r="495" spans="1:8">
      <c r="A495" s="53"/>
      <c r="B495" s="241"/>
      <c r="C495" s="241"/>
      <c r="D495" s="157"/>
      <c r="E495" s="152"/>
      <c r="F495" s="52"/>
      <c r="G495" s="52"/>
      <c r="H495" s="52"/>
    </row>
    <row r="496" spans="1:8">
      <c r="A496" s="53"/>
      <c r="B496" s="241"/>
      <c r="C496" s="241"/>
      <c r="D496" s="157"/>
      <c r="E496" s="152"/>
      <c r="F496" s="52"/>
      <c r="G496" s="52"/>
      <c r="H496" s="52"/>
    </row>
    <row r="497" spans="1:8">
      <c r="A497" s="53"/>
      <c r="B497" s="241"/>
      <c r="C497" s="241"/>
      <c r="D497" s="157"/>
      <c r="E497" s="152"/>
      <c r="F497" s="52"/>
      <c r="G497" s="52"/>
      <c r="H497" s="52"/>
    </row>
    <row r="498" spans="1:8">
      <c r="A498" s="53"/>
      <c r="B498" s="241"/>
      <c r="C498" s="241"/>
      <c r="D498" s="157"/>
      <c r="E498" s="152"/>
      <c r="F498" s="52"/>
      <c r="G498" s="52"/>
      <c r="H498" s="52"/>
    </row>
    <row r="499" spans="1:8">
      <c r="A499" s="53"/>
      <c r="B499" s="241"/>
      <c r="C499" s="241"/>
      <c r="D499" s="157"/>
      <c r="E499" s="152"/>
      <c r="F499" s="52"/>
      <c r="G499" s="52"/>
      <c r="H499" s="52"/>
    </row>
    <row r="500" spans="1:8">
      <c r="A500" s="53"/>
      <c r="B500" s="241"/>
      <c r="C500" s="241"/>
      <c r="D500" s="157"/>
      <c r="E500" s="152"/>
      <c r="F500" s="52"/>
      <c r="G500" s="52"/>
      <c r="H500" s="52"/>
    </row>
    <row r="501" spans="1:8">
      <c r="A501" s="53"/>
      <c r="B501" s="241"/>
      <c r="C501" s="241"/>
      <c r="D501" s="157"/>
      <c r="E501" s="152"/>
      <c r="F501" s="52"/>
      <c r="G501" s="52"/>
      <c r="H501" s="52"/>
    </row>
    <row r="502" spans="1:8">
      <c r="A502" s="53"/>
      <c r="B502" s="241"/>
      <c r="C502" s="241"/>
      <c r="D502" s="157"/>
      <c r="E502" s="152"/>
      <c r="F502" s="52"/>
      <c r="G502" s="52"/>
      <c r="H502" s="52"/>
    </row>
    <row r="503" spans="1:8">
      <c r="A503" s="53"/>
      <c r="B503" s="241"/>
      <c r="C503" s="241"/>
      <c r="D503" s="157"/>
      <c r="E503" s="152"/>
      <c r="F503" s="52"/>
      <c r="G503" s="52"/>
      <c r="H503" s="52"/>
    </row>
    <row r="504" spans="1:8">
      <c r="A504" s="53"/>
      <c r="B504" s="241"/>
      <c r="C504" s="241"/>
      <c r="D504" s="157"/>
      <c r="E504" s="152"/>
      <c r="F504" s="52"/>
      <c r="G504" s="52"/>
      <c r="H504" s="52"/>
    </row>
    <row r="505" spans="1:8">
      <c r="A505" s="53"/>
      <c r="B505" s="241"/>
      <c r="C505" s="241"/>
      <c r="D505" s="157"/>
      <c r="E505" s="152"/>
      <c r="F505" s="52"/>
      <c r="G505" s="52"/>
      <c r="H505" s="52"/>
    </row>
    <row r="506" spans="1:8">
      <c r="A506" s="53"/>
      <c r="B506" s="241"/>
      <c r="C506" s="241"/>
      <c r="D506" s="157"/>
      <c r="E506" s="152"/>
      <c r="F506" s="52"/>
      <c r="G506" s="52"/>
      <c r="H506" s="52"/>
    </row>
    <row r="507" spans="1:8">
      <c r="A507" s="53"/>
      <c r="B507" s="241"/>
      <c r="C507" s="241"/>
      <c r="D507" s="157"/>
      <c r="E507" s="152"/>
      <c r="F507" s="52"/>
      <c r="G507" s="52"/>
      <c r="H507" s="52"/>
    </row>
    <row r="508" spans="1:8">
      <c r="A508" s="53"/>
      <c r="B508" s="241"/>
      <c r="C508" s="241"/>
      <c r="D508" s="157"/>
      <c r="E508" s="152"/>
      <c r="F508" s="52"/>
      <c r="G508" s="52"/>
      <c r="H508" s="52"/>
    </row>
    <row r="509" spans="1:8">
      <c r="A509" s="53"/>
      <c r="B509" s="241"/>
      <c r="C509" s="241"/>
      <c r="D509" s="157"/>
      <c r="E509" s="152"/>
      <c r="F509" s="52"/>
      <c r="G509" s="52"/>
      <c r="H509" s="52"/>
    </row>
    <row r="510" spans="1:8">
      <c r="A510" s="53"/>
      <c r="B510" s="241"/>
      <c r="C510" s="241"/>
      <c r="D510" s="157"/>
      <c r="E510" s="152"/>
      <c r="F510" s="52"/>
      <c r="G510" s="52"/>
      <c r="H510" s="52"/>
    </row>
    <row r="511" spans="1:8">
      <c r="A511" s="53"/>
      <c r="B511" s="241"/>
      <c r="C511" s="241"/>
      <c r="D511" s="157"/>
      <c r="E511" s="152"/>
      <c r="F511" s="52"/>
      <c r="G511" s="52"/>
      <c r="H511" s="52"/>
    </row>
    <row r="512" spans="1:8">
      <c r="A512" s="53"/>
      <c r="B512" s="241"/>
      <c r="C512" s="241"/>
      <c r="D512" s="157"/>
      <c r="E512" s="152"/>
      <c r="F512" s="52"/>
      <c r="G512" s="52"/>
      <c r="H512" s="52"/>
    </row>
    <row r="513" spans="1:8">
      <c r="A513" s="53"/>
      <c r="B513" s="241"/>
      <c r="C513" s="241"/>
      <c r="D513" s="157"/>
      <c r="E513" s="152"/>
      <c r="F513" s="52"/>
      <c r="G513" s="52"/>
      <c r="H513" s="52"/>
    </row>
    <row r="514" spans="1:8">
      <c r="A514" s="53"/>
      <c r="B514" s="241"/>
      <c r="C514" s="241"/>
      <c r="D514" s="157"/>
      <c r="E514" s="152"/>
      <c r="F514" s="52"/>
      <c r="G514" s="52"/>
      <c r="H514" s="52"/>
    </row>
    <row r="515" spans="1:8">
      <c r="A515" s="53"/>
      <c r="B515" s="241"/>
      <c r="C515" s="241"/>
      <c r="D515" s="157"/>
      <c r="E515" s="152"/>
      <c r="F515" s="52"/>
      <c r="G515" s="52"/>
      <c r="H515" s="52"/>
    </row>
    <row r="516" spans="1:8">
      <c r="A516" s="53"/>
      <c r="B516" s="241"/>
      <c r="C516" s="241"/>
      <c r="D516" s="157"/>
      <c r="E516" s="152"/>
      <c r="F516" s="52"/>
      <c r="G516" s="52"/>
      <c r="H516" s="52"/>
    </row>
    <row r="517" spans="1:8">
      <c r="A517" s="53"/>
      <c r="B517" s="241"/>
      <c r="C517" s="241"/>
      <c r="D517" s="157"/>
      <c r="E517" s="152"/>
      <c r="F517" s="52"/>
      <c r="G517" s="52"/>
      <c r="H517" s="52"/>
    </row>
    <row r="518" spans="1:8">
      <c r="A518" s="53"/>
      <c r="B518" s="241"/>
      <c r="C518" s="241"/>
      <c r="D518" s="157"/>
      <c r="E518" s="152"/>
      <c r="F518" s="52"/>
      <c r="G518" s="52"/>
      <c r="H518" s="52"/>
    </row>
    <row r="519" spans="1:8">
      <c r="A519" s="53"/>
      <c r="B519" s="241"/>
      <c r="C519" s="241"/>
      <c r="D519" s="157"/>
      <c r="E519" s="152"/>
      <c r="F519" s="52"/>
      <c r="G519" s="52"/>
      <c r="H519" s="52"/>
    </row>
    <row r="520" spans="1:8">
      <c r="A520" s="53"/>
      <c r="B520" s="241"/>
      <c r="C520" s="241"/>
      <c r="D520" s="157"/>
      <c r="E520" s="152"/>
      <c r="F520" s="52"/>
      <c r="G520" s="52"/>
      <c r="H520" s="52"/>
    </row>
    <row r="521" spans="1:8">
      <c r="A521" s="53"/>
      <c r="B521" s="241"/>
      <c r="C521" s="241"/>
      <c r="D521" s="157"/>
      <c r="E521" s="152"/>
      <c r="F521" s="52"/>
      <c r="G521" s="52"/>
      <c r="H521" s="52"/>
    </row>
    <row r="522" spans="1:8">
      <c r="A522" s="53"/>
      <c r="B522" s="241"/>
      <c r="C522" s="241"/>
      <c r="D522" s="157"/>
      <c r="E522" s="152"/>
      <c r="F522" s="52"/>
      <c r="G522" s="52"/>
      <c r="H522" s="52"/>
    </row>
    <row r="523" spans="1:8">
      <c r="A523" s="53"/>
      <c r="B523" s="241"/>
      <c r="C523" s="241"/>
      <c r="D523" s="157"/>
      <c r="E523" s="152"/>
      <c r="F523" s="52"/>
      <c r="G523" s="52"/>
      <c r="H523" s="52"/>
    </row>
    <row r="524" spans="1:8">
      <c r="A524" s="53"/>
      <c r="B524" s="241"/>
      <c r="C524" s="241"/>
      <c r="D524" s="157"/>
      <c r="E524" s="152"/>
      <c r="F524" s="52"/>
      <c r="G524" s="52"/>
      <c r="H524" s="52"/>
    </row>
    <row r="525" spans="1:8">
      <c r="A525" s="53"/>
      <c r="B525" s="241"/>
      <c r="C525" s="241"/>
      <c r="D525" s="157"/>
      <c r="E525" s="152"/>
      <c r="F525" s="52"/>
      <c r="G525" s="52"/>
      <c r="H525" s="52"/>
    </row>
    <row r="526" spans="1:8">
      <c r="A526" s="53"/>
      <c r="B526" s="241"/>
      <c r="C526" s="241"/>
      <c r="D526" s="157"/>
      <c r="E526" s="152"/>
      <c r="F526" s="52"/>
      <c r="G526" s="52"/>
      <c r="H526" s="52"/>
    </row>
    <row r="527" spans="1:8">
      <c r="A527" s="53"/>
      <c r="B527" s="241"/>
      <c r="C527" s="241"/>
      <c r="D527" s="157"/>
      <c r="E527" s="152"/>
      <c r="F527" s="52"/>
      <c r="G527" s="52"/>
      <c r="H527" s="52"/>
    </row>
    <row r="528" spans="1:8">
      <c r="A528" s="53"/>
      <c r="B528" s="241"/>
      <c r="C528" s="241"/>
      <c r="D528" s="157"/>
      <c r="E528" s="152"/>
      <c r="F528" s="52"/>
      <c r="G528" s="52"/>
      <c r="H528" s="52"/>
    </row>
    <row r="529" spans="1:8">
      <c r="A529" s="53"/>
      <c r="B529" s="241"/>
      <c r="C529" s="241"/>
      <c r="D529" s="157"/>
      <c r="E529" s="152"/>
      <c r="F529" s="52"/>
      <c r="G529" s="52"/>
      <c r="H529" s="52"/>
    </row>
    <row r="530" spans="1:8">
      <c r="A530" s="53"/>
      <c r="B530" s="241"/>
      <c r="C530" s="241"/>
      <c r="D530" s="157"/>
      <c r="E530" s="152"/>
      <c r="F530" s="52"/>
      <c r="G530" s="52"/>
      <c r="H530" s="52"/>
    </row>
    <row r="531" spans="1:8">
      <c r="A531" s="53"/>
      <c r="B531" s="241"/>
      <c r="C531" s="241"/>
      <c r="D531" s="157"/>
      <c r="E531" s="152"/>
      <c r="F531" s="52"/>
      <c r="G531" s="52"/>
      <c r="H531" s="52"/>
    </row>
    <row r="532" spans="1:8">
      <c r="A532" s="53"/>
      <c r="B532" s="241"/>
      <c r="C532" s="241"/>
      <c r="D532" s="157"/>
      <c r="E532" s="152"/>
      <c r="F532" s="52"/>
      <c r="G532" s="52"/>
      <c r="H532" s="52"/>
    </row>
    <row r="533" spans="1:8">
      <c r="A533" s="53"/>
      <c r="B533" s="241"/>
      <c r="C533" s="241"/>
      <c r="D533" s="157"/>
      <c r="E533" s="152"/>
      <c r="F533" s="52"/>
      <c r="G533" s="52"/>
      <c r="H533" s="52"/>
    </row>
    <row r="534" spans="1:8">
      <c r="A534" s="53"/>
      <c r="B534" s="241"/>
      <c r="C534" s="241"/>
      <c r="D534" s="157"/>
      <c r="E534" s="152"/>
      <c r="F534" s="52"/>
      <c r="G534" s="52"/>
      <c r="H534" s="52"/>
    </row>
    <row r="535" spans="1:8">
      <c r="A535" s="53"/>
      <c r="B535" s="241"/>
      <c r="C535" s="241"/>
      <c r="D535" s="157"/>
      <c r="E535" s="152"/>
      <c r="F535" s="52"/>
      <c r="G535" s="52"/>
      <c r="H535" s="52"/>
    </row>
    <row r="536" spans="1:8">
      <c r="A536" s="53"/>
      <c r="B536" s="241"/>
      <c r="C536" s="241"/>
      <c r="D536" s="157"/>
      <c r="E536" s="152"/>
      <c r="F536" s="52"/>
      <c r="G536" s="52"/>
      <c r="H536" s="52"/>
    </row>
    <row r="537" spans="1:8">
      <c r="A537" s="53"/>
      <c r="B537" s="241"/>
      <c r="C537" s="241"/>
      <c r="D537" s="157"/>
      <c r="E537" s="152"/>
      <c r="F537" s="52"/>
      <c r="G537" s="52"/>
      <c r="H537" s="52"/>
    </row>
    <row r="538" spans="1:8">
      <c r="A538" s="53"/>
      <c r="B538" s="241"/>
      <c r="C538" s="241"/>
      <c r="D538" s="157"/>
      <c r="E538" s="152"/>
      <c r="F538" s="52"/>
      <c r="G538" s="52"/>
      <c r="H538" s="52"/>
    </row>
    <row r="539" spans="1:8">
      <c r="A539" s="53"/>
      <c r="B539" s="241"/>
      <c r="C539" s="241"/>
      <c r="D539" s="157"/>
      <c r="E539" s="152"/>
      <c r="F539" s="52"/>
      <c r="G539" s="52"/>
      <c r="H539" s="52"/>
    </row>
    <row r="540" spans="1:8">
      <c r="A540" s="53"/>
      <c r="B540" s="241"/>
      <c r="C540" s="241"/>
      <c r="D540" s="157"/>
      <c r="E540" s="152"/>
      <c r="F540" s="52"/>
      <c r="G540" s="52"/>
      <c r="H540" s="52"/>
    </row>
    <row r="541" spans="1:8">
      <c r="A541" s="53"/>
      <c r="B541" s="241"/>
      <c r="C541" s="241"/>
      <c r="D541" s="157"/>
      <c r="E541" s="152"/>
      <c r="F541" s="52"/>
      <c r="G541" s="52"/>
      <c r="H541" s="52"/>
    </row>
    <row r="542" spans="1:8">
      <c r="A542" s="53"/>
      <c r="B542" s="241"/>
      <c r="C542" s="241"/>
      <c r="D542" s="157"/>
      <c r="E542" s="152"/>
      <c r="F542" s="52"/>
      <c r="G542" s="52"/>
      <c r="H542" s="52"/>
    </row>
    <row r="543" spans="1:8">
      <c r="A543" s="53"/>
      <c r="B543" s="241"/>
      <c r="C543" s="241"/>
      <c r="D543" s="157"/>
      <c r="E543" s="152"/>
      <c r="F543" s="52"/>
      <c r="G543" s="52"/>
      <c r="H543" s="52"/>
    </row>
    <row r="544" spans="1:8">
      <c r="A544" s="53"/>
      <c r="B544" s="241"/>
      <c r="C544" s="241"/>
      <c r="D544" s="157"/>
      <c r="E544" s="152"/>
      <c r="F544" s="52"/>
      <c r="G544" s="52"/>
      <c r="H544" s="52"/>
    </row>
    <row r="545" spans="1:8">
      <c r="A545" s="53"/>
      <c r="B545" s="241"/>
      <c r="C545" s="241"/>
      <c r="D545" s="157"/>
      <c r="E545" s="152"/>
      <c r="F545" s="52"/>
      <c r="G545" s="52"/>
      <c r="H545" s="52"/>
    </row>
    <row r="546" spans="1:8">
      <c r="A546" s="53"/>
      <c r="B546" s="241"/>
      <c r="C546" s="241"/>
      <c r="D546" s="157"/>
      <c r="E546" s="152"/>
      <c r="F546" s="52"/>
      <c r="G546" s="52"/>
      <c r="H546" s="52"/>
    </row>
    <row r="547" spans="1:8">
      <c r="A547" s="53"/>
      <c r="B547" s="241"/>
      <c r="C547" s="241"/>
      <c r="D547" s="157"/>
      <c r="E547" s="152"/>
      <c r="F547" s="52"/>
      <c r="G547" s="52"/>
      <c r="H547" s="52"/>
    </row>
    <row r="548" spans="1:8">
      <c r="A548" s="53"/>
      <c r="B548" s="241"/>
      <c r="C548" s="241"/>
      <c r="D548" s="157"/>
      <c r="E548" s="152"/>
      <c r="F548" s="52"/>
      <c r="G548" s="52"/>
      <c r="H548" s="52"/>
    </row>
    <row r="549" spans="1:8">
      <c r="A549" s="53"/>
      <c r="B549" s="241"/>
      <c r="C549" s="241"/>
      <c r="D549" s="157"/>
      <c r="E549" s="152"/>
      <c r="F549" s="52"/>
      <c r="G549" s="52"/>
      <c r="H549" s="52"/>
    </row>
    <row r="550" spans="1:8">
      <c r="A550" s="53"/>
      <c r="B550" s="241"/>
      <c r="C550" s="241"/>
      <c r="D550" s="157"/>
      <c r="E550" s="152"/>
      <c r="F550" s="52"/>
      <c r="G550" s="52"/>
      <c r="H550" s="52"/>
    </row>
    <row r="551" spans="1:8">
      <c r="A551" s="53"/>
      <c r="B551" s="241"/>
      <c r="C551" s="241"/>
      <c r="D551" s="157"/>
      <c r="E551" s="152"/>
      <c r="F551" s="52"/>
      <c r="G551" s="52"/>
      <c r="H551" s="52"/>
    </row>
    <row r="552" spans="1:8">
      <c r="A552" s="53"/>
      <c r="B552" s="241"/>
      <c r="C552" s="241"/>
      <c r="D552" s="157"/>
      <c r="E552" s="152"/>
      <c r="F552" s="52"/>
      <c r="G552" s="52"/>
      <c r="H552" s="52"/>
    </row>
    <row r="553" spans="1:8">
      <c r="A553" s="53"/>
      <c r="B553" s="241"/>
      <c r="C553" s="241"/>
      <c r="D553" s="157"/>
      <c r="E553" s="152"/>
      <c r="F553" s="52"/>
      <c r="G553" s="52"/>
      <c r="H553" s="52"/>
    </row>
    <row r="554" spans="1:8">
      <c r="A554" s="53"/>
      <c r="B554" s="241"/>
      <c r="C554" s="241"/>
      <c r="D554" s="157"/>
      <c r="E554" s="152"/>
      <c r="F554" s="52"/>
      <c r="G554" s="52"/>
      <c r="H554" s="52"/>
    </row>
    <row r="555" spans="1:8">
      <c r="A555" s="53"/>
      <c r="B555" s="241"/>
      <c r="C555" s="241"/>
      <c r="D555" s="157"/>
      <c r="E555" s="152"/>
      <c r="F555" s="52"/>
      <c r="G555" s="52"/>
      <c r="H555" s="52"/>
    </row>
    <row r="556" spans="1:8">
      <c r="A556" s="53"/>
      <c r="B556" s="241"/>
      <c r="C556" s="241"/>
      <c r="D556" s="157"/>
      <c r="E556" s="152"/>
      <c r="F556" s="52"/>
      <c r="G556" s="52"/>
      <c r="H556" s="52"/>
    </row>
    <row r="557" spans="1:8">
      <c r="A557" s="53"/>
      <c r="B557" s="241"/>
      <c r="C557" s="241"/>
      <c r="D557" s="157"/>
      <c r="E557" s="152"/>
      <c r="F557" s="52"/>
      <c r="G557" s="52"/>
      <c r="H557" s="52"/>
    </row>
    <row r="558" spans="1:8">
      <c r="A558" s="53"/>
      <c r="B558" s="241"/>
      <c r="C558" s="241"/>
      <c r="D558" s="157"/>
      <c r="E558" s="152"/>
      <c r="F558" s="52"/>
      <c r="G558" s="52"/>
      <c r="H558" s="52"/>
    </row>
    <row r="559" spans="1:8">
      <c r="A559" s="53"/>
      <c r="B559" s="241"/>
      <c r="C559" s="241"/>
      <c r="D559" s="157"/>
      <c r="E559" s="152"/>
      <c r="F559" s="52"/>
      <c r="G559" s="52"/>
      <c r="H559" s="52"/>
    </row>
    <row r="560" spans="1:8">
      <c r="A560" s="53"/>
      <c r="B560" s="241"/>
      <c r="C560" s="241"/>
      <c r="D560" s="157"/>
      <c r="E560" s="152"/>
      <c r="F560" s="52"/>
      <c r="G560" s="52"/>
      <c r="H560" s="52"/>
    </row>
    <row r="561" spans="1:8">
      <c r="A561" s="53"/>
      <c r="B561" s="241"/>
      <c r="C561" s="241"/>
      <c r="D561" s="157"/>
      <c r="E561" s="152"/>
      <c r="F561" s="52"/>
      <c r="G561" s="52"/>
      <c r="H561" s="52"/>
    </row>
    <row r="562" spans="1:8">
      <c r="A562" s="53"/>
      <c r="B562" s="241"/>
      <c r="C562" s="241"/>
      <c r="D562" s="157"/>
      <c r="E562" s="152"/>
      <c r="F562" s="52"/>
      <c r="G562" s="52"/>
      <c r="H562" s="52"/>
    </row>
    <row r="563" spans="1:8">
      <c r="A563" s="53"/>
      <c r="B563" s="241"/>
      <c r="C563" s="241"/>
      <c r="D563" s="157"/>
      <c r="E563" s="152"/>
      <c r="F563" s="52"/>
      <c r="G563" s="52"/>
      <c r="H563" s="52"/>
    </row>
    <row r="564" spans="1:8">
      <c r="A564" s="53"/>
      <c r="B564" s="241"/>
      <c r="C564" s="241"/>
      <c r="D564" s="157"/>
      <c r="E564" s="152"/>
      <c r="F564" s="52"/>
      <c r="G564" s="52"/>
      <c r="H564" s="52"/>
    </row>
    <row r="565" spans="1:8">
      <c r="A565" s="53"/>
      <c r="B565" s="241"/>
      <c r="C565" s="241"/>
      <c r="D565" s="157"/>
      <c r="E565" s="152"/>
      <c r="F565" s="52"/>
      <c r="G565" s="52"/>
      <c r="H565" s="52"/>
    </row>
    <row r="566" spans="1:8">
      <c r="A566" s="53"/>
      <c r="B566" s="241"/>
      <c r="C566" s="241"/>
      <c r="D566" s="157"/>
      <c r="E566" s="152"/>
      <c r="F566" s="52"/>
      <c r="G566" s="52"/>
      <c r="H566" s="52"/>
    </row>
    <row r="567" spans="1:8">
      <c r="A567" s="53"/>
      <c r="B567" s="241"/>
      <c r="C567" s="241"/>
      <c r="D567" s="157"/>
      <c r="E567" s="152"/>
      <c r="F567" s="52"/>
      <c r="G567" s="52"/>
      <c r="H567" s="52"/>
    </row>
    <row r="568" spans="1:8">
      <c r="A568" s="53"/>
      <c r="B568" s="241"/>
      <c r="C568" s="241"/>
      <c r="D568" s="157"/>
      <c r="E568" s="152"/>
      <c r="F568" s="52"/>
      <c r="G568" s="52"/>
      <c r="H568" s="52"/>
    </row>
    <row r="569" spans="1:8">
      <c r="A569" s="53"/>
      <c r="B569" s="241"/>
      <c r="C569" s="241"/>
      <c r="D569" s="157"/>
      <c r="E569" s="152"/>
      <c r="F569" s="52"/>
      <c r="G569" s="52"/>
      <c r="H569" s="52"/>
    </row>
    <row r="570" spans="1:8">
      <c r="A570" s="53"/>
      <c r="B570" s="241"/>
      <c r="C570" s="241"/>
      <c r="D570" s="157"/>
      <c r="E570" s="152"/>
      <c r="F570" s="52"/>
      <c r="G570" s="52"/>
      <c r="H570" s="52"/>
    </row>
    <row r="571" spans="1:8">
      <c r="A571" s="53"/>
      <c r="B571" s="241"/>
      <c r="C571" s="241"/>
      <c r="D571" s="157"/>
      <c r="E571" s="152"/>
      <c r="F571" s="52"/>
      <c r="G571" s="52"/>
      <c r="H571" s="52"/>
    </row>
    <row r="572" spans="1:8">
      <c r="A572" s="53"/>
      <c r="B572" s="241"/>
      <c r="C572" s="241"/>
      <c r="D572" s="157"/>
      <c r="E572" s="152"/>
      <c r="F572" s="52"/>
      <c r="G572" s="52"/>
      <c r="H572" s="52"/>
    </row>
    <row r="573" spans="1:8">
      <c r="A573" s="53"/>
      <c r="B573" s="241"/>
      <c r="C573" s="241"/>
      <c r="D573" s="157"/>
      <c r="E573" s="152"/>
      <c r="F573" s="52"/>
      <c r="G573" s="52"/>
      <c r="H573" s="52"/>
    </row>
    <row r="574" spans="1:8">
      <c r="A574" s="53"/>
      <c r="B574" s="241"/>
      <c r="C574" s="241"/>
      <c r="D574" s="157"/>
      <c r="E574" s="152"/>
      <c r="F574" s="52"/>
      <c r="G574" s="52"/>
      <c r="H574" s="52"/>
    </row>
    <row r="575" spans="1:8">
      <c r="A575" s="53"/>
      <c r="B575" s="241"/>
      <c r="C575" s="241"/>
      <c r="D575" s="157"/>
      <c r="E575" s="152"/>
      <c r="F575" s="52"/>
      <c r="G575" s="52"/>
      <c r="H575" s="52"/>
    </row>
    <row r="576" spans="1:8">
      <c r="A576" s="53"/>
      <c r="B576" s="241"/>
      <c r="C576" s="241"/>
      <c r="D576" s="157"/>
      <c r="E576" s="152"/>
      <c r="F576" s="52"/>
      <c r="G576" s="52"/>
      <c r="H576" s="52"/>
    </row>
    <row r="577" spans="1:8">
      <c r="A577" s="53"/>
      <c r="B577" s="241"/>
      <c r="C577" s="241"/>
      <c r="D577" s="157"/>
      <c r="E577" s="152"/>
      <c r="F577" s="52"/>
      <c r="G577" s="52"/>
      <c r="H577" s="52"/>
    </row>
    <row r="578" spans="1:8">
      <c r="A578" s="53"/>
      <c r="B578" s="241"/>
      <c r="C578" s="241"/>
      <c r="D578" s="157"/>
      <c r="E578" s="152"/>
      <c r="F578" s="52"/>
      <c r="G578" s="52"/>
      <c r="H578" s="52"/>
    </row>
    <row r="579" spans="1:8">
      <c r="A579" s="53"/>
      <c r="B579" s="241"/>
      <c r="C579" s="241"/>
      <c r="D579" s="157"/>
      <c r="E579" s="152"/>
      <c r="F579" s="52"/>
      <c r="G579" s="52"/>
      <c r="H579" s="52"/>
    </row>
    <row r="580" spans="1:8">
      <c r="A580" s="53"/>
      <c r="B580" s="241"/>
      <c r="C580" s="241"/>
      <c r="D580" s="157"/>
      <c r="E580" s="152"/>
      <c r="F580" s="52"/>
      <c r="G580" s="52"/>
      <c r="H580" s="52"/>
    </row>
    <row r="581" spans="1:8">
      <c r="A581" s="53"/>
      <c r="B581" s="241"/>
      <c r="C581" s="241"/>
      <c r="D581" s="157"/>
      <c r="E581" s="152"/>
      <c r="F581" s="52"/>
      <c r="G581" s="52"/>
      <c r="H581" s="52"/>
    </row>
    <row r="582" spans="1:8">
      <c r="A582" s="53"/>
      <c r="B582" s="241"/>
      <c r="C582" s="241"/>
      <c r="D582" s="157"/>
      <c r="E582" s="152"/>
      <c r="F582" s="52"/>
      <c r="G582" s="52"/>
      <c r="H582" s="52"/>
    </row>
    <row r="583" spans="1:8">
      <c r="A583" s="53"/>
      <c r="B583" s="241"/>
      <c r="C583" s="241"/>
      <c r="D583" s="157"/>
      <c r="E583" s="152"/>
      <c r="F583" s="52"/>
      <c r="G583" s="52"/>
      <c r="H583" s="52"/>
    </row>
    <row r="584" spans="1:8">
      <c r="A584" s="53"/>
      <c r="B584" s="241"/>
      <c r="C584" s="241"/>
      <c r="D584" s="157"/>
      <c r="E584" s="152"/>
      <c r="F584" s="52"/>
      <c r="G584" s="52"/>
      <c r="H584" s="52"/>
    </row>
    <row r="585" spans="1:8">
      <c r="A585" s="53"/>
      <c r="B585" s="241"/>
      <c r="C585" s="241"/>
      <c r="D585" s="157"/>
      <c r="E585" s="152"/>
      <c r="F585" s="52"/>
      <c r="G585" s="52"/>
      <c r="H585" s="52"/>
    </row>
    <row r="586" spans="1:8">
      <c r="A586" s="53"/>
      <c r="B586" s="241"/>
      <c r="C586" s="241"/>
      <c r="D586" s="157"/>
      <c r="E586" s="152"/>
      <c r="F586" s="52"/>
      <c r="G586" s="52"/>
      <c r="H586" s="52"/>
    </row>
    <row r="587" spans="1:8">
      <c r="A587" s="53"/>
      <c r="B587" s="241"/>
      <c r="C587" s="241"/>
      <c r="D587" s="157"/>
      <c r="E587" s="152"/>
      <c r="F587" s="52"/>
      <c r="G587" s="52"/>
      <c r="H587" s="52"/>
    </row>
    <row r="588" spans="1:8">
      <c r="A588" s="53"/>
      <c r="B588" s="241"/>
      <c r="C588" s="241"/>
      <c r="D588" s="157"/>
      <c r="E588" s="152"/>
      <c r="F588" s="52"/>
      <c r="G588" s="52"/>
      <c r="H588" s="52"/>
    </row>
    <row r="589" spans="1:8">
      <c r="A589" s="53"/>
      <c r="B589" s="241"/>
      <c r="C589" s="241"/>
      <c r="D589" s="157"/>
      <c r="E589" s="152"/>
      <c r="F589" s="52"/>
      <c r="G589" s="52"/>
      <c r="H589" s="52"/>
    </row>
    <row r="590" spans="1:8">
      <c r="A590" s="53"/>
      <c r="B590" s="241"/>
      <c r="C590" s="241"/>
      <c r="D590" s="157"/>
      <c r="E590" s="152"/>
      <c r="F590" s="52"/>
      <c r="G590" s="52"/>
      <c r="H590" s="52"/>
    </row>
    <row r="591" spans="1:8">
      <c r="A591" s="53"/>
      <c r="B591" s="241"/>
      <c r="C591" s="241"/>
      <c r="D591" s="157"/>
      <c r="E591" s="152"/>
      <c r="F591" s="52"/>
      <c r="G591" s="52"/>
      <c r="H591" s="52"/>
    </row>
    <row r="592" spans="1:8">
      <c r="A592" s="53"/>
      <c r="B592" s="241"/>
      <c r="C592" s="241"/>
      <c r="D592" s="157"/>
      <c r="E592" s="152"/>
      <c r="F592" s="52"/>
      <c r="G592" s="52"/>
      <c r="H592" s="52"/>
    </row>
    <row r="593" spans="1:8">
      <c r="A593" s="53"/>
      <c r="B593" s="241"/>
      <c r="C593" s="241"/>
      <c r="D593" s="157"/>
      <c r="E593" s="152"/>
      <c r="F593" s="52"/>
      <c r="G593" s="52"/>
      <c r="H593" s="52"/>
    </row>
    <row r="594" spans="1:8">
      <c r="A594" s="53"/>
      <c r="B594" s="241"/>
      <c r="C594" s="241"/>
      <c r="D594" s="157"/>
      <c r="E594" s="152"/>
      <c r="F594" s="52"/>
      <c r="G594" s="52"/>
      <c r="H594" s="52"/>
    </row>
    <row r="595" spans="1:8">
      <c r="A595" s="53"/>
      <c r="B595" s="241"/>
      <c r="C595" s="241"/>
      <c r="D595" s="157"/>
      <c r="E595" s="152"/>
      <c r="F595" s="52"/>
      <c r="G595" s="52"/>
      <c r="H595" s="52"/>
    </row>
    <row r="596" spans="1:8">
      <c r="A596" s="53"/>
      <c r="B596" s="241"/>
      <c r="C596" s="241"/>
      <c r="D596" s="157"/>
      <c r="E596" s="152"/>
      <c r="F596" s="52"/>
      <c r="G596" s="52"/>
      <c r="H596" s="52"/>
    </row>
    <row r="597" spans="1:8">
      <c r="A597" s="53"/>
      <c r="B597" s="241"/>
      <c r="C597" s="241"/>
      <c r="D597" s="157"/>
      <c r="E597" s="152"/>
      <c r="F597" s="52"/>
      <c r="G597" s="52"/>
      <c r="H597" s="52"/>
    </row>
    <row r="598" spans="1:8">
      <c r="A598" s="53"/>
      <c r="B598" s="241"/>
      <c r="C598" s="241"/>
      <c r="D598" s="157"/>
      <c r="E598" s="152"/>
      <c r="F598" s="52"/>
      <c r="G598" s="52"/>
      <c r="H598" s="52"/>
    </row>
    <row r="599" spans="1:8">
      <c r="A599" s="53"/>
      <c r="B599" s="241"/>
      <c r="C599" s="241"/>
      <c r="D599" s="157"/>
      <c r="E599" s="152"/>
      <c r="F599" s="52"/>
      <c r="G599" s="52"/>
      <c r="H599" s="52"/>
    </row>
    <row r="600" spans="1:8">
      <c r="A600" s="53"/>
      <c r="B600" s="241"/>
      <c r="C600" s="241"/>
      <c r="D600" s="157"/>
      <c r="E600" s="152"/>
      <c r="F600" s="52"/>
      <c r="G600" s="52"/>
      <c r="H600" s="52"/>
    </row>
    <row r="601" spans="1:8">
      <c r="A601" s="53"/>
      <c r="B601" s="241"/>
      <c r="C601" s="241"/>
      <c r="D601" s="157"/>
      <c r="E601" s="152"/>
      <c r="F601" s="52"/>
      <c r="G601" s="52"/>
      <c r="H601" s="52"/>
    </row>
    <row r="602" spans="1:8">
      <c r="A602" s="53"/>
      <c r="B602" s="241"/>
      <c r="C602" s="241"/>
      <c r="D602" s="157"/>
      <c r="E602" s="152"/>
      <c r="F602" s="52"/>
      <c r="G602" s="52"/>
      <c r="H602" s="52"/>
    </row>
    <row r="603" spans="1:8">
      <c r="A603" s="53"/>
      <c r="B603" s="241"/>
      <c r="C603" s="241"/>
      <c r="D603" s="157"/>
      <c r="E603" s="152"/>
      <c r="F603" s="52"/>
      <c r="G603" s="52"/>
      <c r="H603" s="52"/>
    </row>
    <row r="604" spans="1:8">
      <c r="A604" s="53"/>
      <c r="B604" s="241"/>
      <c r="C604" s="241"/>
      <c r="D604" s="157"/>
      <c r="E604" s="152"/>
      <c r="F604" s="52"/>
      <c r="G604" s="52"/>
      <c r="H604" s="52"/>
    </row>
    <row r="605" spans="1:8">
      <c r="A605" s="53"/>
      <c r="B605" s="241"/>
      <c r="C605" s="241"/>
      <c r="D605" s="157"/>
      <c r="E605" s="152"/>
      <c r="F605" s="52"/>
      <c r="G605" s="52"/>
      <c r="H605" s="52"/>
    </row>
    <row r="606" spans="1:8">
      <c r="A606" s="53"/>
      <c r="B606" s="241"/>
      <c r="C606" s="241"/>
      <c r="D606" s="157"/>
      <c r="E606" s="152"/>
      <c r="F606" s="52"/>
      <c r="G606" s="52"/>
      <c r="H606" s="52"/>
    </row>
    <row r="607" spans="1:8">
      <c r="A607" s="53"/>
      <c r="B607" s="241"/>
      <c r="C607" s="241"/>
      <c r="D607" s="157"/>
      <c r="E607" s="152"/>
      <c r="F607" s="52"/>
      <c r="G607" s="52"/>
      <c r="H607" s="52"/>
    </row>
    <row r="608" spans="1:8">
      <c r="A608" s="53"/>
      <c r="B608" s="241"/>
      <c r="C608" s="241"/>
      <c r="D608" s="157"/>
      <c r="E608" s="152"/>
      <c r="F608" s="52"/>
      <c r="G608" s="52"/>
      <c r="H608" s="52"/>
    </row>
    <row r="609" spans="1:8">
      <c r="A609" s="53"/>
      <c r="B609" s="241"/>
      <c r="C609" s="241"/>
      <c r="D609" s="157"/>
      <c r="E609" s="152"/>
      <c r="F609" s="52"/>
      <c r="G609" s="52"/>
      <c r="H609" s="52"/>
    </row>
    <row r="610" spans="1:8">
      <c r="A610" s="53"/>
      <c r="B610" s="241"/>
      <c r="C610" s="241"/>
      <c r="D610" s="157"/>
      <c r="E610" s="152"/>
      <c r="F610" s="52"/>
      <c r="G610" s="52"/>
      <c r="H610" s="52"/>
    </row>
    <row r="611" spans="1:8">
      <c r="A611" s="53"/>
      <c r="B611" s="241"/>
      <c r="C611" s="241"/>
      <c r="D611" s="157"/>
      <c r="E611" s="152"/>
      <c r="F611" s="52"/>
      <c r="G611" s="52"/>
      <c r="H611" s="52"/>
    </row>
    <row r="612" spans="1:8">
      <c r="A612" s="53"/>
      <c r="B612" s="241"/>
      <c r="C612" s="241"/>
      <c r="D612" s="157"/>
      <c r="E612" s="152"/>
      <c r="F612" s="52"/>
      <c r="G612" s="52"/>
      <c r="H612" s="52"/>
    </row>
    <row r="613" spans="1:8">
      <c r="A613" s="53"/>
      <c r="B613" s="241"/>
      <c r="C613" s="241"/>
      <c r="D613" s="157"/>
      <c r="E613" s="152"/>
      <c r="F613" s="52"/>
      <c r="G613" s="52"/>
      <c r="H613" s="52"/>
    </row>
    <row r="614" spans="1:8">
      <c r="A614" s="53"/>
      <c r="B614" s="241"/>
      <c r="C614" s="241"/>
      <c r="D614" s="157"/>
      <c r="E614" s="152"/>
      <c r="F614" s="52"/>
      <c r="G614" s="52"/>
      <c r="H614" s="52"/>
    </row>
    <row r="615" spans="1:8">
      <c r="A615" s="53"/>
      <c r="B615" s="241"/>
      <c r="C615" s="241"/>
      <c r="D615" s="157"/>
      <c r="E615" s="152"/>
      <c r="F615" s="52"/>
      <c r="G615" s="52"/>
      <c r="H615" s="52"/>
    </row>
    <row r="616" spans="1:8">
      <c r="A616" s="53"/>
      <c r="B616" s="241"/>
      <c r="C616" s="241"/>
      <c r="D616" s="157"/>
      <c r="E616" s="152"/>
      <c r="F616" s="52"/>
      <c r="G616" s="52"/>
      <c r="H616" s="52"/>
    </row>
    <row r="617" spans="1:8">
      <c r="A617" s="53"/>
      <c r="B617" s="241"/>
      <c r="C617" s="241"/>
      <c r="D617" s="157"/>
      <c r="E617" s="152"/>
      <c r="F617" s="52"/>
      <c r="G617" s="52"/>
      <c r="H617" s="52"/>
    </row>
    <row r="618" spans="1:8">
      <c r="A618" s="53"/>
      <c r="B618" s="241"/>
      <c r="C618" s="241"/>
      <c r="D618" s="157"/>
      <c r="E618" s="152"/>
      <c r="F618" s="52"/>
      <c r="G618" s="52"/>
      <c r="H618" s="52"/>
    </row>
    <row r="619" spans="1:8">
      <c r="A619" s="53"/>
      <c r="B619" s="241"/>
      <c r="C619" s="241"/>
      <c r="D619" s="157"/>
      <c r="E619" s="152"/>
      <c r="F619" s="52"/>
      <c r="G619" s="52"/>
      <c r="H619" s="52"/>
    </row>
    <row r="620" spans="1:8">
      <c r="A620" s="53"/>
      <c r="B620" s="241"/>
      <c r="C620" s="241"/>
      <c r="D620" s="157"/>
      <c r="E620" s="152"/>
      <c r="F620" s="52"/>
      <c r="G620" s="52"/>
      <c r="H620" s="52"/>
    </row>
    <row r="621" spans="1:8">
      <c r="A621" s="53"/>
      <c r="B621" s="241"/>
      <c r="C621" s="241"/>
      <c r="D621" s="157"/>
      <c r="E621" s="152"/>
      <c r="F621" s="52"/>
      <c r="G621" s="52"/>
      <c r="H621" s="52"/>
    </row>
    <row r="622" spans="1:8">
      <c r="A622" s="53"/>
      <c r="B622" s="241"/>
      <c r="C622" s="241"/>
      <c r="D622" s="157"/>
      <c r="E622" s="152"/>
      <c r="F622" s="52"/>
      <c r="G622" s="52"/>
      <c r="H622" s="52"/>
    </row>
    <row r="623" spans="1:8">
      <c r="A623" s="53"/>
      <c r="B623" s="241"/>
      <c r="C623" s="241"/>
      <c r="D623" s="157"/>
      <c r="E623" s="152"/>
      <c r="F623" s="52"/>
      <c r="G623" s="52"/>
      <c r="H623" s="52"/>
    </row>
    <row r="624" spans="1:8">
      <c r="A624" s="53"/>
      <c r="B624" s="241"/>
      <c r="C624" s="241"/>
      <c r="D624" s="157"/>
      <c r="E624" s="152"/>
      <c r="F624" s="52"/>
      <c r="G624" s="52"/>
      <c r="H624" s="52"/>
    </row>
    <row r="625" spans="1:8">
      <c r="A625" s="53"/>
      <c r="B625" s="241"/>
      <c r="C625" s="241"/>
      <c r="D625" s="157"/>
      <c r="E625" s="152"/>
      <c r="F625" s="52"/>
      <c r="G625" s="52"/>
      <c r="H625" s="52"/>
    </row>
    <row r="626" spans="1:8">
      <c r="A626" s="53"/>
      <c r="B626" s="241"/>
      <c r="C626" s="241"/>
      <c r="D626" s="157"/>
      <c r="E626" s="152"/>
      <c r="F626" s="52"/>
      <c r="G626" s="52"/>
      <c r="H626" s="52"/>
    </row>
    <row r="627" spans="1:8">
      <c r="A627" s="53"/>
      <c r="B627" s="241"/>
      <c r="C627" s="241"/>
      <c r="D627" s="157"/>
      <c r="E627" s="152"/>
      <c r="F627" s="52"/>
      <c r="G627" s="52"/>
      <c r="H627" s="52"/>
    </row>
    <row r="628" spans="1:8">
      <c r="A628" s="53"/>
      <c r="B628" s="241"/>
      <c r="C628" s="241"/>
      <c r="D628" s="157"/>
      <c r="E628" s="152"/>
      <c r="F628" s="52"/>
      <c r="G628" s="52"/>
      <c r="H628" s="52"/>
    </row>
    <row r="629" spans="1:8">
      <c r="A629" s="53"/>
      <c r="B629" s="241"/>
      <c r="C629" s="241"/>
      <c r="D629" s="157"/>
      <c r="E629" s="152"/>
      <c r="F629" s="52"/>
      <c r="G629" s="52"/>
      <c r="H629" s="52"/>
    </row>
    <row r="630" spans="1:8">
      <c r="A630" s="53"/>
      <c r="B630" s="241"/>
      <c r="C630" s="241"/>
      <c r="D630" s="157"/>
      <c r="E630" s="152"/>
      <c r="F630" s="52"/>
      <c r="G630" s="52"/>
      <c r="H630" s="52"/>
    </row>
    <row r="631" spans="1:8">
      <c r="A631" s="53"/>
      <c r="B631" s="241"/>
      <c r="C631" s="241"/>
      <c r="D631" s="157"/>
      <c r="E631" s="152"/>
      <c r="F631" s="52"/>
      <c r="G631" s="52"/>
      <c r="H631" s="52"/>
    </row>
    <row r="632" spans="1:8">
      <c r="A632" s="53"/>
      <c r="B632" s="241"/>
      <c r="C632" s="241"/>
      <c r="D632" s="157"/>
      <c r="E632" s="152"/>
      <c r="F632" s="52"/>
      <c r="G632" s="52"/>
      <c r="H632" s="52"/>
    </row>
    <row r="633" spans="1:8">
      <c r="A633" s="53"/>
      <c r="B633" s="241"/>
      <c r="C633" s="241"/>
      <c r="D633" s="157"/>
      <c r="E633" s="152"/>
      <c r="F633" s="52"/>
      <c r="G633" s="52"/>
      <c r="H633" s="52"/>
    </row>
    <row r="634" spans="1:8">
      <c r="A634" s="53"/>
      <c r="B634" s="241"/>
      <c r="C634" s="241"/>
      <c r="D634" s="157"/>
      <c r="E634" s="152"/>
      <c r="F634" s="52"/>
      <c r="G634" s="52"/>
      <c r="H634" s="52"/>
    </row>
    <row r="635" spans="1:8">
      <c r="A635" s="53"/>
      <c r="B635" s="241"/>
      <c r="C635" s="241"/>
      <c r="D635" s="157"/>
      <c r="E635" s="152"/>
      <c r="F635" s="52"/>
      <c r="G635" s="52"/>
      <c r="H635" s="52"/>
    </row>
    <row r="636" spans="1:8">
      <c r="A636" s="53"/>
      <c r="B636" s="241"/>
      <c r="C636" s="241"/>
      <c r="D636" s="157"/>
      <c r="E636" s="152"/>
      <c r="F636" s="52"/>
      <c r="G636" s="52"/>
      <c r="H636" s="52"/>
    </row>
    <row r="637" spans="1:8">
      <c r="A637" s="53"/>
      <c r="B637" s="241"/>
      <c r="C637" s="241"/>
      <c r="D637" s="157"/>
      <c r="E637" s="152"/>
      <c r="F637" s="52"/>
      <c r="G637" s="52"/>
      <c r="H637" s="52"/>
    </row>
    <row r="638" spans="1:8">
      <c r="A638" s="53"/>
      <c r="B638" s="241"/>
      <c r="C638" s="241"/>
      <c r="D638" s="157"/>
      <c r="E638" s="152"/>
      <c r="F638" s="52"/>
      <c r="G638" s="52"/>
      <c r="H638" s="52"/>
    </row>
    <row r="639" spans="1:8">
      <c r="A639" s="53"/>
      <c r="B639" s="241"/>
      <c r="C639" s="241"/>
      <c r="D639" s="157"/>
      <c r="E639" s="152"/>
      <c r="F639" s="52"/>
      <c r="G639" s="52"/>
      <c r="H639" s="52"/>
    </row>
    <row r="640" spans="1:8">
      <c r="A640" s="53"/>
      <c r="B640" s="241"/>
      <c r="C640" s="241"/>
      <c r="D640" s="157"/>
      <c r="E640" s="152"/>
      <c r="F640" s="52"/>
      <c r="G640" s="52"/>
      <c r="H640" s="52"/>
    </row>
    <row r="641" spans="1:8">
      <c r="A641" s="53"/>
      <c r="B641" s="241"/>
      <c r="C641" s="241"/>
      <c r="D641" s="157"/>
      <c r="E641" s="152"/>
      <c r="F641" s="52"/>
      <c r="G641" s="52"/>
      <c r="H641" s="52"/>
    </row>
    <row r="642" spans="1:8">
      <c r="A642" s="53"/>
      <c r="B642" s="241"/>
      <c r="C642" s="241"/>
      <c r="D642" s="157"/>
      <c r="E642" s="152"/>
      <c r="F642" s="52"/>
      <c r="G642" s="52"/>
      <c r="H642" s="52"/>
    </row>
    <row r="643" spans="1:8">
      <c r="A643" s="53"/>
      <c r="B643" s="241"/>
      <c r="C643" s="241"/>
      <c r="D643" s="157"/>
      <c r="E643" s="152"/>
      <c r="F643" s="52"/>
      <c r="G643" s="52"/>
      <c r="H643" s="52"/>
    </row>
    <row r="644" spans="1:8">
      <c r="A644" s="53"/>
      <c r="B644" s="241"/>
      <c r="C644" s="241"/>
      <c r="D644" s="157"/>
      <c r="E644" s="152"/>
      <c r="F644" s="52"/>
      <c r="G644" s="52"/>
      <c r="H644" s="52"/>
    </row>
    <row r="645" spans="1:8">
      <c r="A645" s="53"/>
      <c r="B645" s="241"/>
      <c r="C645" s="241"/>
      <c r="D645" s="157"/>
      <c r="E645" s="152"/>
      <c r="F645" s="52"/>
      <c r="G645" s="52"/>
      <c r="H645" s="52"/>
    </row>
    <row r="646" spans="1:8">
      <c r="A646" s="53"/>
      <c r="B646" s="241"/>
      <c r="C646" s="241"/>
      <c r="D646" s="157"/>
      <c r="E646" s="152"/>
      <c r="F646" s="52"/>
      <c r="G646" s="52"/>
      <c r="H646" s="52"/>
    </row>
    <row r="647" spans="1:8">
      <c r="A647" s="53"/>
      <c r="B647" s="241"/>
      <c r="C647" s="241"/>
      <c r="D647" s="157"/>
      <c r="E647" s="152"/>
      <c r="F647" s="52"/>
      <c r="G647" s="52"/>
      <c r="H647" s="52"/>
    </row>
    <row r="648" spans="1:8">
      <c r="A648" s="53"/>
      <c r="B648" s="241"/>
      <c r="C648" s="241"/>
      <c r="D648" s="157"/>
      <c r="E648" s="152"/>
      <c r="F648" s="52"/>
      <c r="G648" s="52"/>
      <c r="H648" s="52"/>
    </row>
    <row r="649" spans="1:8">
      <c r="A649" s="53"/>
      <c r="B649" s="241"/>
      <c r="C649" s="241"/>
      <c r="D649" s="157"/>
      <c r="E649" s="152"/>
      <c r="F649" s="52"/>
      <c r="G649" s="52"/>
      <c r="H649" s="52"/>
    </row>
    <row r="650" spans="1:8">
      <c r="A650" s="53"/>
      <c r="B650" s="241"/>
      <c r="C650" s="241"/>
      <c r="D650" s="157"/>
      <c r="E650" s="152"/>
      <c r="F650" s="52"/>
      <c r="G650" s="52"/>
      <c r="H650" s="52"/>
    </row>
    <row r="651" spans="1:8">
      <c r="A651" s="53"/>
      <c r="B651" s="241"/>
      <c r="C651" s="241"/>
      <c r="D651" s="157"/>
      <c r="E651" s="152"/>
      <c r="F651" s="52"/>
      <c r="G651" s="52"/>
      <c r="H651" s="52"/>
    </row>
    <row r="652" spans="1:8">
      <c r="A652" s="53"/>
      <c r="B652" s="241"/>
      <c r="C652" s="241"/>
      <c r="D652" s="157"/>
      <c r="E652" s="152"/>
      <c r="F652" s="52"/>
      <c r="G652" s="52"/>
      <c r="H652" s="52"/>
    </row>
    <row r="653" spans="1:8">
      <c r="A653" s="53"/>
      <c r="B653" s="241"/>
      <c r="C653" s="241"/>
      <c r="D653" s="157"/>
      <c r="E653" s="152"/>
      <c r="F653" s="52"/>
      <c r="G653" s="52"/>
      <c r="H653" s="52"/>
    </row>
    <row r="654" spans="1:8">
      <c r="A654" s="53"/>
      <c r="B654" s="241"/>
      <c r="C654" s="241"/>
      <c r="D654" s="157"/>
      <c r="E654" s="152"/>
      <c r="F654" s="52"/>
      <c r="G654" s="52"/>
      <c r="H654" s="52"/>
    </row>
    <row r="655" spans="1:8">
      <c r="A655" s="53"/>
      <c r="B655" s="241"/>
      <c r="C655" s="241"/>
      <c r="D655" s="157"/>
      <c r="E655" s="152"/>
      <c r="F655" s="52"/>
      <c r="G655" s="52"/>
      <c r="H655" s="52"/>
    </row>
    <row r="656" spans="1:8">
      <c r="A656" s="53"/>
      <c r="B656" s="241"/>
      <c r="C656" s="241"/>
      <c r="D656" s="157"/>
      <c r="E656" s="152"/>
      <c r="F656" s="52"/>
      <c r="G656" s="52"/>
      <c r="H656" s="52"/>
    </row>
    <row r="657" spans="1:8">
      <c r="A657" s="53"/>
      <c r="B657" s="241"/>
      <c r="C657" s="241"/>
      <c r="D657" s="157"/>
      <c r="E657" s="152"/>
      <c r="F657" s="52"/>
      <c r="G657" s="52"/>
      <c r="H657" s="52"/>
    </row>
    <row r="658" spans="1:8">
      <c r="A658" s="53"/>
      <c r="B658" s="241"/>
      <c r="C658" s="241"/>
      <c r="D658" s="157"/>
      <c r="E658" s="152"/>
      <c r="F658" s="52"/>
      <c r="G658" s="52"/>
      <c r="H658" s="52"/>
    </row>
    <row r="659" spans="1:8">
      <c r="A659" s="53"/>
      <c r="B659" s="241"/>
      <c r="C659" s="241"/>
      <c r="D659" s="157"/>
      <c r="E659" s="152"/>
      <c r="F659" s="52"/>
      <c r="G659" s="52"/>
      <c r="H659" s="52"/>
    </row>
    <row r="660" spans="1:8">
      <c r="A660" s="53"/>
      <c r="B660" s="241"/>
      <c r="C660" s="241"/>
      <c r="D660" s="157"/>
      <c r="E660" s="152"/>
      <c r="F660" s="52"/>
      <c r="G660" s="52"/>
      <c r="H660" s="52"/>
    </row>
    <row r="661" spans="1:8">
      <c r="A661" s="53"/>
      <c r="B661" s="241"/>
      <c r="C661" s="241"/>
      <c r="D661" s="157"/>
      <c r="E661" s="152"/>
      <c r="F661" s="52"/>
      <c r="G661" s="52"/>
      <c r="H661" s="52"/>
    </row>
    <row r="662" spans="1:8">
      <c r="A662" s="53"/>
      <c r="B662" s="241"/>
      <c r="C662" s="241"/>
      <c r="D662" s="157"/>
      <c r="E662" s="152"/>
      <c r="F662" s="52"/>
      <c r="G662" s="52"/>
      <c r="H662" s="52"/>
    </row>
    <row r="663" spans="1:8">
      <c r="A663" s="53"/>
      <c r="B663" s="241"/>
      <c r="C663" s="241"/>
      <c r="D663" s="157"/>
      <c r="E663" s="152"/>
      <c r="F663" s="52"/>
      <c r="G663" s="52"/>
      <c r="H663" s="52"/>
    </row>
    <row r="664" spans="1:8">
      <c r="A664" s="53"/>
      <c r="B664" s="241"/>
      <c r="C664" s="241"/>
      <c r="D664" s="157"/>
      <c r="E664" s="152"/>
      <c r="F664" s="52"/>
      <c r="G664" s="52"/>
      <c r="H664" s="52"/>
    </row>
    <row r="665" spans="1:8">
      <c r="A665" s="53"/>
      <c r="B665" s="241"/>
      <c r="C665" s="241"/>
      <c r="D665" s="157"/>
      <c r="E665" s="152"/>
      <c r="F665" s="52"/>
      <c r="G665" s="52"/>
      <c r="H665" s="52"/>
    </row>
    <row r="666" spans="1:8">
      <c r="A666" s="53"/>
      <c r="B666" s="241"/>
      <c r="C666" s="241"/>
      <c r="D666" s="157"/>
      <c r="E666" s="152"/>
      <c r="F666" s="52"/>
      <c r="G666" s="52"/>
      <c r="H666" s="52"/>
    </row>
    <row r="667" spans="1:8">
      <c r="A667" s="53"/>
      <c r="B667" s="241"/>
      <c r="C667" s="241"/>
      <c r="D667" s="157"/>
      <c r="E667" s="152"/>
      <c r="F667" s="52"/>
      <c r="G667" s="52"/>
      <c r="H667" s="52"/>
    </row>
    <row r="668" spans="1:8">
      <c r="A668" s="53"/>
      <c r="B668" s="241"/>
      <c r="C668" s="241"/>
      <c r="D668" s="157"/>
      <c r="E668" s="152"/>
      <c r="F668" s="52"/>
      <c r="G668" s="52"/>
      <c r="H668" s="52"/>
    </row>
    <row r="669" spans="1:8">
      <c r="A669" s="53"/>
      <c r="B669" s="241"/>
      <c r="C669" s="241"/>
      <c r="D669" s="157"/>
      <c r="E669" s="152"/>
      <c r="F669" s="52"/>
      <c r="G669" s="52"/>
      <c r="H669" s="52"/>
    </row>
    <row r="670" spans="1:8">
      <c r="A670" s="53"/>
      <c r="B670" s="241"/>
      <c r="C670" s="241"/>
      <c r="D670" s="157"/>
      <c r="E670" s="152"/>
      <c r="F670" s="52"/>
      <c r="G670" s="52"/>
      <c r="H670" s="52"/>
    </row>
    <row r="671" spans="1:8">
      <c r="A671" s="53"/>
      <c r="B671" s="241"/>
      <c r="C671" s="241"/>
      <c r="D671" s="157"/>
      <c r="E671" s="152"/>
      <c r="F671" s="52"/>
      <c r="G671" s="52"/>
      <c r="H671" s="52"/>
    </row>
    <row r="672" spans="1:8">
      <c r="A672" s="53"/>
      <c r="B672" s="241"/>
      <c r="C672" s="241"/>
      <c r="D672" s="157"/>
      <c r="E672" s="152"/>
      <c r="F672" s="52"/>
      <c r="G672" s="52"/>
      <c r="H672" s="52"/>
    </row>
    <row r="673" spans="1:8">
      <c r="A673" s="53"/>
      <c r="B673" s="241"/>
      <c r="C673" s="241"/>
      <c r="D673" s="157"/>
      <c r="E673" s="152"/>
      <c r="F673" s="52"/>
      <c r="G673" s="52"/>
      <c r="H673" s="52"/>
    </row>
    <row r="674" spans="1:8">
      <c r="A674" s="53"/>
      <c r="B674" s="241"/>
      <c r="C674" s="241"/>
      <c r="D674" s="157"/>
      <c r="E674" s="152"/>
      <c r="F674" s="52"/>
      <c r="G674" s="52"/>
      <c r="H674" s="52"/>
    </row>
    <row r="675" spans="1:8">
      <c r="A675" s="53"/>
      <c r="B675" s="241"/>
      <c r="C675" s="241"/>
      <c r="D675" s="157"/>
      <c r="E675" s="152"/>
      <c r="F675" s="52"/>
      <c r="G675" s="52"/>
      <c r="H675" s="52"/>
    </row>
    <row r="676" spans="1:8">
      <c r="A676" s="53"/>
      <c r="B676" s="241"/>
      <c r="C676" s="241"/>
      <c r="D676" s="157"/>
      <c r="E676" s="152"/>
      <c r="F676" s="52"/>
      <c r="G676" s="52"/>
      <c r="H676" s="52"/>
    </row>
    <row r="677" spans="1:8">
      <c r="A677" s="53"/>
      <c r="B677" s="241"/>
      <c r="C677" s="241"/>
      <c r="D677" s="157"/>
      <c r="E677" s="152"/>
      <c r="F677" s="52"/>
      <c r="G677" s="52"/>
      <c r="H677" s="52"/>
    </row>
    <row r="678" spans="1:8">
      <c r="A678" s="53"/>
      <c r="B678" s="241"/>
      <c r="C678" s="241"/>
      <c r="D678" s="157"/>
      <c r="E678" s="152"/>
      <c r="F678" s="52"/>
      <c r="G678" s="52"/>
      <c r="H678" s="52"/>
    </row>
    <row r="679" spans="1:8">
      <c r="A679" s="53"/>
      <c r="B679" s="241"/>
      <c r="C679" s="241"/>
      <c r="D679" s="157"/>
      <c r="E679" s="152"/>
      <c r="F679" s="52"/>
      <c r="G679" s="52"/>
      <c r="H679" s="52"/>
    </row>
    <row r="680" spans="1:8">
      <c r="A680" s="53"/>
      <c r="B680" s="241"/>
      <c r="C680" s="241"/>
      <c r="D680" s="157"/>
      <c r="E680" s="152"/>
      <c r="F680" s="52"/>
      <c r="G680" s="52"/>
      <c r="H680" s="52"/>
    </row>
    <row r="681" spans="1:8">
      <c r="A681" s="53"/>
      <c r="B681" s="241"/>
      <c r="C681" s="241"/>
      <c r="D681" s="157"/>
      <c r="E681" s="152"/>
      <c r="F681" s="52"/>
      <c r="G681" s="52"/>
      <c r="H681" s="52"/>
    </row>
    <row r="682" spans="1:8">
      <c r="A682" s="53"/>
      <c r="B682" s="241"/>
      <c r="C682" s="241"/>
      <c r="D682" s="157"/>
      <c r="E682" s="152"/>
      <c r="F682" s="52"/>
      <c r="G682" s="52"/>
      <c r="H682" s="52"/>
    </row>
    <row r="683" spans="1:8">
      <c r="A683" s="53"/>
      <c r="B683" s="241"/>
      <c r="C683" s="241"/>
      <c r="D683" s="157"/>
      <c r="E683" s="152"/>
      <c r="F683" s="52"/>
      <c r="G683" s="52"/>
      <c r="H683" s="52"/>
    </row>
    <row r="684" spans="1:8">
      <c r="A684" s="53"/>
      <c r="B684" s="241"/>
      <c r="C684" s="241"/>
      <c r="D684" s="157"/>
      <c r="E684" s="152"/>
      <c r="F684" s="52"/>
      <c r="G684" s="52"/>
      <c r="H684" s="52"/>
    </row>
    <row r="685" spans="1:8">
      <c r="A685" s="53"/>
      <c r="B685" s="241"/>
      <c r="C685" s="241"/>
      <c r="D685" s="157"/>
      <c r="E685" s="152"/>
      <c r="F685" s="52"/>
      <c r="G685" s="52"/>
      <c r="H685" s="52"/>
    </row>
    <row r="686" spans="1:8">
      <c r="A686" s="53"/>
      <c r="B686" s="241"/>
      <c r="C686" s="241"/>
      <c r="D686" s="157"/>
      <c r="E686" s="152"/>
      <c r="F686" s="52"/>
      <c r="G686" s="52"/>
      <c r="H686" s="52"/>
    </row>
    <row r="687" spans="1:8">
      <c r="A687" s="53"/>
      <c r="B687" s="241"/>
      <c r="C687" s="241"/>
      <c r="D687" s="157"/>
      <c r="E687" s="152"/>
      <c r="F687" s="52"/>
      <c r="G687" s="52"/>
      <c r="H687" s="52"/>
    </row>
    <row r="688" spans="1:8">
      <c r="A688" s="53"/>
      <c r="B688" s="241"/>
      <c r="C688" s="241"/>
      <c r="D688" s="157"/>
      <c r="E688" s="152"/>
      <c r="F688" s="52"/>
      <c r="G688" s="52"/>
      <c r="H688" s="52"/>
    </row>
    <row r="689" spans="1:8">
      <c r="A689" s="53"/>
      <c r="B689" s="241"/>
      <c r="C689" s="241"/>
      <c r="D689" s="157"/>
      <c r="E689" s="152"/>
      <c r="F689" s="52"/>
      <c r="G689" s="52"/>
      <c r="H689" s="52"/>
    </row>
    <row r="690" spans="1:8">
      <c r="A690" s="53"/>
      <c r="B690" s="241"/>
      <c r="C690" s="241"/>
      <c r="D690" s="157"/>
      <c r="E690" s="152"/>
      <c r="F690" s="52"/>
      <c r="G690" s="52"/>
      <c r="H690" s="52"/>
    </row>
    <row r="691" spans="1:8">
      <c r="A691" s="53"/>
      <c r="B691" s="241"/>
      <c r="C691" s="241"/>
      <c r="D691" s="157"/>
      <c r="E691" s="152"/>
      <c r="F691" s="52"/>
      <c r="G691" s="52"/>
      <c r="H691" s="52"/>
    </row>
    <row r="692" spans="1:8">
      <c r="A692" s="53"/>
      <c r="B692" s="241"/>
      <c r="C692" s="241"/>
      <c r="D692" s="157"/>
      <c r="E692" s="152"/>
      <c r="F692" s="52"/>
      <c r="G692" s="52"/>
      <c r="H692" s="52"/>
    </row>
    <row r="693" spans="1:8">
      <c r="A693" s="53"/>
      <c r="B693" s="241"/>
      <c r="C693" s="241"/>
      <c r="D693" s="157"/>
      <c r="E693" s="152"/>
      <c r="F693" s="52"/>
      <c r="G693" s="52"/>
      <c r="H693" s="52"/>
    </row>
    <row r="694" spans="1:8">
      <c r="A694" s="53"/>
      <c r="B694" s="241"/>
      <c r="C694" s="241"/>
      <c r="D694" s="157"/>
      <c r="E694" s="152"/>
      <c r="F694" s="52"/>
      <c r="G694" s="52"/>
      <c r="H694" s="52"/>
    </row>
    <row r="695" spans="1:8">
      <c r="A695" s="53"/>
      <c r="B695" s="241"/>
      <c r="C695" s="241"/>
      <c r="D695" s="157"/>
      <c r="E695" s="152"/>
      <c r="F695" s="52"/>
      <c r="G695" s="52"/>
      <c r="H695" s="52"/>
    </row>
    <row r="696" spans="1:8">
      <c r="A696" s="53"/>
      <c r="B696" s="241"/>
      <c r="C696" s="241"/>
      <c r="D696" s="157"/>
      <c r="E696" s="152"/>
      <c r="F696" s="52"/>
      <c r="G696" s="52"/>
      <c r="H696" s="52"/>
    </row>
    <row r="697" spans="1:8">
      <c r="A697" s="53"/>
      <c r="B697" s="241"/>
      <c r="C697" s="241"/>
      <c r="D697" s="157"/>
      <c r="E697" s="152"/>
      <c r="F697" s="52"/>
      <c r="G697" s="52"/>
      <c r="H697" s="52"/>
    </row>
    <row r="698" spans="1:8">
      <c r="A698" s="53"/>
      <c r="B698" s="241"/>
      <c r="C698" s="241"/>
      <c r="D698" s="157"/>
      <c r="E698" s="152"/>
      <c r="F698" s="52"/>
      <c r="G698" s="52"/>
      <c r="H698" s="52"/>
    </row>
    <row r="699" spans="1:8">
      <c r="A699" s="53"/>
      <c r="B699" s="241"/>
      <c r="C699" s="241"/>
      <c r="D699" s="157"/>
      <c r="E699" s="152"/>
      <c r="F699" s="52"/>
      <c r="G699" s="52"/>
      <c r="H699" s="52"/>
    </row>
    <row r="700" spans="1:8">
      <c r="A700" s="53"/>
      <c r="B700" s="241"/>
      <c r="C700" s="241"/>
      <c r="D700" s="157"/>
      <c r="E700" s="152"/>
      <c r="F700" s="52"/>
      <c r="G700" s="52"/>
      <c r="H700" s="52"/>
    </row>
    <row r="701" spans="1:8">
      <c r="A701" s="53"/>
      <c r="B701" s="241"/>
      <c r="C701" s="241"/>
      <c r="D701" s="157"/>
      <c r="E701" s="152"/>
      <c r="F701" s="52"/>
      <c r="G701" s="52"/>
      <c r="H701" s="52"/>
    </row>
    <row r="702" spans="1:8">
      <c r="A702" s="53"/>
      <c r="B702" s="241"/>
      <c r="C702" s="241"/>
      <c r="D702" s="157"/>
      <c r="E702" s="152"/>
      <c r="F702" s="52"/>
      <c r="G702" s="52"/>
      <c r="H702" s="52"/>
    </row>
    <row r="703" spans="1:8">
      <c r="A703" s="53"/>
      <c r="B703" s="241"/>
      <c r="C703" s="241"/>
      <c r="D703" s="157"/>
      <c r="E703" s="152"/>
      <c r="F703" s="52"/>
      <c r="G703" s="52"/>
      <c r="H703" s="52"/>
    </row>
    <row r="704" spans="1:8">
      <c r="A704" s="53"/>
      <c r="B704" s="241"/>
      <c r="C704" s="241"/>
      <c r="D704" s="157"/>
      <c r="E704" s="152"/>
      <c r="F704" s="52"/>
      <c r="G704" s="52"/>
      <c r="H704" s="52"/>
    </row>
    <row r="705" spans="1:8">
      <c r="A705" s="53"/>
      <c r="B705" s="241"/>
      <c r="C705" s="241"/>
      <c r="D705" s="157"/>
      <c r="E705" s="152"/>
      <c r="F705" s="52"/>
      <c r="G705" s="52"/>
      <c r="H705" s="52"/>
    </row>
    <row r="706" spans="1:8">
      <c r="A706" s="53"/>
      <c r="B706" s="241"/>
      <c r="C706" s="241"/>
      <c r="D706" s="157"/>
      <c r="E706" s="152"/>
      <c r="F706" s="52"/>
      <c r="G706" s="52"/>
      <c r="H706" s="52"/>
    </row>
    <row r="707" spans="1:8">
      <c r="A707" s="53"/>
      <c r="B707" s="241"/>
      <c r="C707" s="241"/>
      <c r="D707" s="157"/>
      <c r="E707" s="152"/>
      <c r="F707" s="52"/>
      <c r="G707" s="52"/>
      <c r="H707" s="52"/>
    </row>
    <row r="708" spans="1:8">
      <c r="A708" s="53"/>
      <c r="B708" s="241"/>
      <c r="C708" s="241"/>
      <c r="D708" s="157"/>
      <c r="E708" s="152"/>
      <c r="F708" s="52"/>
      <c r="G708" s="52"/>
      <c r="H708" s="52"/>
    </row>
    <row r="709" spans="1:8">
      <c r="A709" s="53"/>
      <c r="B709" s="241"/>
      <c r="C709" s="241"/>
      <c r="D709" s="157"/>
      <c r="E709" s="152"/>
      <c r="F709" s="52"/>
      <c r="G709" s="52"/>
      <c r="H709" s="52"/>
    </row>
    <row r="710" spans="1:8">
      <c r="A710" s="53"/>
      <c r="B710" s="241"/>
      <c r="C710" s="241"/>
      <c r="D710" s="157"/>
      <c r="E710" s="152"/>
      <c r="F710" s="52"/>
      <c r="G710" s="52"/>
      <c r="H710" s="52"/>
    </row>
    <row r="711" spans="1:8">
      <c r="A711" s="53"/>
      <c r="B711" s="241"/>
      <c r="C711" s="241"/>
      <c r="D711" s="157"/>
      <c r="E711" s="152"/>
      <c r="F711" s="52"/>
      <c r="G711" s="52"/>
      <c r="H711" s="52"/>
    </row>
    <row r="712" spans="1:8">
      <c r="A712" s="53"/>
      <c r="B712" s="241"/>
      <c r="C712" s="241"/>
      <c r="D712" s="157"/>
      <c r="E712" s="152"/>
      <c r="F712" s="52"/>
      <c r="G712" s="52"/>
      <c r="H712" s="52"/>
    </row>
    <row r="713" spans="1:8">
      <c r="A713" s="53"/>
      <c r="B713" s="241"/>
      <c r="C713" s="241"/>
      <c r="D713" s="157"/>
      <c r="E713" s="152"/>
      <c r="F713" s="52"/>
      <c r="G713" s="52"/>
      <c r="H713" s="52"/>
    </row>
    <row r="714" spans="1:8">
      <c r="A714" s="53"/>
      <c r="B714" s="241"/>
      <c r="C714" s="241"/>
      <c r="D714" s="157"/>
      <c r="E714" s="152"/>
      <c r="F714" s="52"/>
      <c r="G714" s="52"/>
      <c r="H714" s="52"/>
    </row>
    <row r="715" spans="1:8">
      <c r="A715" s="53"/>
      <c r="B715" s="241"/>
      <c r="C715" s="241"/>
      <c r="D715" s="157"/>
      <c r="E715" s="152"/>
      <c r="F715" s="52"/>
      <c r="G715" s="52"/>
      <c r="H715" s="52"/>
    </row>
    <row r="716" spans="1:8">
      <c r="A716" s="53"/>
      <c r="B716" s="241"/>
      <c r="C716" s="241"/>
      <c r="D716" s="157"/>
      <c r="E716" s="152"/>
      <c r="F716" s="52"/>
      <c r="G716" s="52"/>
      <c r="H716" s="52"/>
    </row>
    <row r="717" spans="1:8">
      <c r="A717" s="53"/>
      <c r="B717" s="241"/>
      <c r="C717" s="241"/>
      <c r="D717" s="157"/>
      <c r="E717" s="152"/>
      <c r="F717" s="52"/>
      <c r="G717" s="52"/>
      <c r="H717" s="52"/>
    </row>
    <row r="718" spans="1:8">
      <c r="A718" s="53"/>
      <c r="B718" s="241"/>
      <c r="C718" s="241"/>
      <c r="D718" s="157"/>
      <c r="E718" s="152"/>
      <c r="F718" s="52"/>
      <c r="G718" s="52"/>
      <c r="H718" s="52"/>
    </row>
    <row r="719" spans="1:8">
      <c r="A719" s="53"/>
      <c r="B719" s="241"/>
      <c r="C719" s="241"/>
      <c r="D719" s="157"/>
      <c r="E719" s="152"/>
      <c r="F719" s="52"/>
      <c r="G719" s="52"/>
      <c r="H719" s="52"/>
    </row>
    <row r="720" spans="1:8">
      <c r="A720" s="53"/>
      <c r="B720" s="241"/>
      <c r="C720" s="241"/>
      <c r="D720" s="157"/>
      <c r="E720" s="152"/>
      <c r="F720" s="52"/>
      <c r="G720" s="52"/>
      <c r="H720" s="52"/>
    </row>
    <row r="721" spans="1:8">
      <c r="A721" s="53"/>
      <c r="B721" s="241"/>
      <c r="C721" s="241"/>
      <c r="D721" s="157"/>
      <c r="E721" s="152"/>
      <c r="F721" s="52"/>
      <c r="G721" s="52"/>
      <c r="H721" s="52"/>
    </row>
    <row r="722" spans="1:8">
      <c r="A722" s="53"/>
      <c r="B722" s="241"/>
      <c r="C722" s="241"/>
      <c r="D722" s="157"/>
      <c r="E722" s="152"/>
      <c r="F722" s="52"/>
      <c r="G722" s="52"/>
      <c r="H722" s="52"/>
    </row>
    <row r="723" spans="1:8">
      <c r="A723" s="53"/>
      <c r="B723" s="241"/>
      <c r="C723" s="241"/>
      <c r="D723" s="157"/>
      <c r="E723" s="152"/>
      <c r="F723" s="52"/>
      <c r="G723" s="52"/>
      <c r="H723" s="52"/>
    </row>
    <row r="724" spans="1:8">
      <c r="A724" s="53"/>
      <c r="B724" s="241"/>
      <c r="C724" s="241"/>
      <c r="D724" s="157"/>
      <c r="E724" s="152"/>
      <c r="F724" s="52"/>
      <c r="G724" s="52"/>
      <c r="H724" s="52"/>
    </row>
    <row r="725" spans="1:8">
      <c r="A725" s="53"/>
      <c r="B725" s="241"/>
      <c r="C725" s="241"/>
      <c r="D725" s="157"/>
      <c r="E725" s="152"/>
      <c r="F725" s="52"/>
      <c r="G725" s="52"/>
      <c r="H725" s="52"/>
    </row>
    <row r="726" spans="1:8">
      <c r="A726" s="53"/>
      <c r="B726" s="241"/>
      <c r="C726" s="241"/>
      <c r="D726" s="157"/>
      <c r="E726" s="152"/>
      <c r="F726" s="52"/>
      <c r="G726" s="52"/>
      <c r="H726" s="52"/>
    </row>
    <row r="727" spans="1:8">
      <c r="A727" s="53"/>
      <c r="B727" s="241"/>
      <c r="C727" s="241"/>
      <c r="D727" s="157"/>
      <c r="E727" s="152"/>
      <c r="F727" s="52"/>
      <c r="G727" s="52"/>
      <c r="H727" s="52"/>
    </row>
    <row r="728" spans="1:8">
      <c r="A728" s="53"/>
      <c r="B728" s="241"/>
      <c r="C728" s="241"/>
      <c r="D728" s="157"/>
      <c r="E728" s="152"/>
      <c r="F728" s="52"/>
      <c r="G728" s="52"/>
      <c r="H728" s="52"/>
    </row>
    <row r="729" spans="1:8">
      <c r="A729" s="53"/>
      <c r="B729" s="241"/>
      <c r="C729" s="241"/>
      <c r="D729" s="157"/>
      <c r="E729" s="152"/>
      <c r="F729" s="52"/>
      <c r="G729" s="52"/>
      <c r="H729" s="52"/>
    </row>
    <row r="730" spans="1:8">
      <c r="A730" s="53"/>
      <c r="B730" s="241"/>
      <c r="C730" s="241"/>
      <c r="D730" s="157"/>
      <c r="E730" s="152"/>
      <c r="F730" s="52"/>
      <c r="G730" s="52"/>
      <c r="H730" s="52"/>
    </row>
    <row r="731" spans="1:8">
      <c r="A731" s="53"/>
      <c r="B731" s="241"/>
      <c r="C731" s="241"/>
      <c r="D731" s="157"/>
      <c r="E731" s="152"/>
      <c r="F731" s="52"/>
      <c r="G731" s="52"/>
      <c r="H731" s="52"/>
    </row>
    <row r="732" spans="1:8">
      <c r="A732" s="53"/>
      <c r="B732" s="241"/>
      <c r="C732" s="241"/>
      <c r="D732" s="157"/>
      <c r="E732" s="152"/>
      <c r="F732" s="52"/>
      <c r="G732" s="52"/>
      <c r="H732" s="52"/>
    </row>
    <row r="733" spans="1:8">
      <c r="A733" s="53"/>
      <c r="B733" s="241"/>
      <c r="C733" s="241"/>
      <c r="D733" s="157"/>
      <c r="E733" s="152"/>
      <c r="F733" s="52"/>
      <c r="G733" s="52"/>
      <c r="H733" s="52"/>
    </row>
    <row r="734" spans="1:8">
      <c r="A734" s="53"/>
      <c r="B734" s="241"/>
      <c r="C734" s="241"/>
      <c r="D734" s="157"/>
      <c r="E734" s="152"/>
      <c r="F734" s="52"/>
      <c r="G734" s="52"/>
      <c r="H734" s="52"/>
    </row>
    <row r="735" spans="1:8">
      <c r="A735" s="53"/>
      <c r="B735" s="241"/>
      <c r="C735" s="241"/>
      <c r="D735" s="157"/>
      <c r="E735" s="152"/>
      <c r="F735" s="52"/>
      <c r="G735" s="52"/>
      <c r="H735" s="52"/>
    </row>
    <row r="736" spans="1:8">
      <c r="A736" s="53"/>
      <c r="B736" s="241"/>
      <c r="C736" s="241"/>
      <c r="D736" s="157"/>
      <c r="E736" s="152"/>
      <c r="F736" s="52"/>
      <c r="G736" s="52"/>
      <c r="H736" s="52"/>
    </row>
    <row r="737" spans="1:8">
      <c r="A737" s="53"/>
      <c r="B737" s="241"/>
      <c r="C737" s="241"/>
      <c r="D737" s="157"/>
      <c r="E737" s="152"/>
      <c r="F737" s="52"/>
      <c r="G737" s="52"/>
      <c r="H737" s="52"/>
    </row>
    <row r="738" spans="1:8">
      <c r="A738" s="53"/>
      <c r="B738" s="241"/>
      <c r="C738" s="241"/>
      <c r="D738" s="157"/>
      <c r="E738" s="152"/>
      <c r="F738" s="52"/>
      <c r="G738" s="52"/>
      <c r="H738" s="52"/>
    </row>
    <row r="739" spans="1:8">
      <c r="A739" s="53"/>
      <c r="B739" s="241"/>
      <c r="C739" s="241"/>
      <c r="D739" s="157"/>
      <c r="E739" s="152"/>
      <c r="F739" s="52"/>
      <c r="G739" s="52"/>
      <c r="H739" s="52"/>
    </row>
    <row r="740" spans="1:8">
      <c r="A740" s="53"/>
      <c r="B740" s="241"/>
      <c r="C740" s="241"/>
      <c r="D740" s="157"/>
      <c r="E740" s="152"/>
      <c r="F740" s="52"/>
      <c r="G740" s="52"/>
      <c r="H740" s="52"/>
    </row>
    <row r="741" spans="1:8">
      <c r="A741" s="53"/>
      <c r="B741" s="241"/>
      <c r="C741" s="241"/>
      <c r="D741" s="157"/>
      <c r="E741" s="152"/>
      <c r="F741" s="52"/>
      <c r="G741" s="52"/>
      <c r="H741" s="52"/>
    </row>
    <row r="742" spans="1:8">
      <c r="A742" s="53"/>
      <c r="B742" s="241"/>
      <c r="C742" s="241"/>
      <c r="D742" s="157"/>
      <c r="E742" s="152"/>
      <c r="F742" s="52"/>
      <c r="G742" s="52"/>
      <c r="H742" s="52"/>
    </row>
    <row r="743" spans="1:8">
      <c r="A743" s="53"/>
      <c r="B743" s="241"/>
      <c r="C743" s="241"/>
      <c r="D743" s="157"/>
      <c r="E743" s="152"/>
      <c r="F743" s="52"/>
      <c r="G743" s="52"/>
      <c r="H743" s="52"/>
    </row>
    <row r="744" spans="1:8">
      <c r="A744" s="53"/>
      <c r="B744" s="241"/>
      <c r="C744" s="241"/>
      <c r="D744" s="157"/>
      <c r="E744" s="152"/>
      <c r="F744" s="52"/>
      <c r="G744" s="52"/>
      <c r="H744" s="52"/>
    </row>
    <row r="745" spans="1:8">
      <c r="A745" s="53"/>
      <c r="B745" s="241"/>
      <c r="C745" s="241"/>
      <c r="D745" s="157"/>
      <c r="E745" s="152"/>
      <c r="F745" s="52"/>
      <c r="G745" s="52"/>
      <c r="H745" s="52"/>
    </row>
    <row r="746" spans="1:8">
      <c r="A746" s="53"/>
      <c r="B746" s="241"/>
      <c r="C746" s="241"/>
      <c r="D746" s="157"/>
      <c r="E746" s="152"/>
      <c r="F746" s="52"/>
      <c r="G746" s="52"/>
      <c r="H746" s="52"/>
    </row>
    <row r="747" spans="1:8">
      <c r="A747" s="53"/>
      <c r="B747" s="241"/>
      <c r="C747" s="241"/>
      <c r="D747" s="157"/>
      <c r="E747" s="152"/>
      <c r="F747" s="52"/>
      <c r="G747" s="52"/>
      <c r="H747" s="52"/>
    </row>
    <row r="748" spans="1:8">
      <c r="A748" s="53"/>
      <c r="B748" s="241"/>
      <c r="C748" s="241"/>
      <c r="D748" s="157"/>
      <c r="E748" s="152"/>
      <c r="F748" s="52"/>
      <c r="G748" s="52"/>
      <c r="H748" s="52"/>
    </row>
    <row r="749" spans="1:8">
      <c r="A749" s="53"/>
      <c r="B749" s="241"/>
      <c r="C749" s="241"/>
      <c r="D749" s="157"/>
      <c r="E749" s="152"/>
      <c r="F749" s="52"/>
      <c r="G749" s="52"/>
      <c r="H749" s="52"/>
    </row>
    <row r="750" spans="1:8">
      <c r="A750" s="53"/>
      <c r="B750" s="241"/>
      <c r="C750" s="241"/>
      <c r="D750" s="157"/>
      <c r="E750" s="152"/>
      <c r="F750" s="52"/>
      <c r="G750" s="52"/>
      <c r="H750" s="52"/>
    </row>
    <row r="751" spans="1:8">
      <c r="A751" s="53"/>
      <c r="B751" s="241"/>
      <c r="C751" s="241"/>
      <c r="D751" s="157"/>
      <c r="E751" s="152"/>
      <c r="F751" s="52"/>
      <c r="G751" s="52"/>
      <c r="H751" s="52"/>
    </row>
    <row r="752" spans="1:8">
      <c r="A752" s="53"/>
      <c r="B752" s="241"/>
      <c r="C752" s="241"/>
      <c r="D752" s="157"/>
      <c r="E752" s="152"/>
      <c r="F752" s="52"/>
      <c r="G752" s="52"/>
      <c r="H752" s="52"/>
    </row>
    <row r="753" spans="1:8">
      <c r="A753" s="53"/>
      <c r="B753" s="241"/>
      <c r="C753" s="241"/>
      <c r="D753" s="157"/>
      <c r="E753" s="152"/>
      <c r="F753" s="52"/>
      <c r="G753" s="52"/>
      <c r="H753" s="52"/>
    </row>
    <row r="754" spans="1:8">
      <c r="A754" s="53"/>
      <c r="B754" s="241"/>
      <c r="C754" s="241"/>
      <c r="D754" s="157"/>
      <c r="E754" s="152"/>
      <c r="F754" s="52"/>
      <c r="G754" s="52"/>
      <c r="H754" s="52"/>
    </row>
    <row r="755" spans="1:8">
      <c r="A755" s="53"/>
      <c r="B755" s="241"/>
      <c r="C755" s="241"/>
      <c r="D755" s="157"/>
      <c r="E755" s="152"/>
      <c r="F755" s="52"/>
      <c r="G755" s="52"/>
      <c r="H755" s="52"/>
    </row>
    <row r="756" spans="1:8">
      <c r="A756" s="53"/>
      <c r="B756" s="241"/>
      <c r="C756" s="241"/>
      <c r="D756" s="157"/>
      <c r="E756" s="152"/>
      <c r="F756" s="52"/>
      <c r="G756" s="52"/>
      <c r="H756" s="52"/>
    </row>
    <row r="757" spans="1:8">
      <c r="A757" s="53"/>
      <c r="B757" s="241"/>
      <c r="C757" s="241"/>
      <c r="D757" s="157"/>
      <c r="E757" s="152"/>
      <c r="F757" s="52"/>
      <c r="G757" s="52"/>
      <c r="H757" s="52"/>
    </row>
    <row r="758" spans="1:8">
      <c r="A758" s="53"/>
      <c r="B758" s="241"/>
      <c r="C758" s="241"/>
      <c r="D758" s="157"/>
      <c r="E758" s="152"/>
      <c r="F758" s="52"/>
      <c r="G758" s="52"/>
      <c r="H758" s="52"/>
    </row>
    <row r="759" spans="1:8">
      <c r="A759" s="53"/>
      <c r="B759" s="241"/>
      <c r="C759" s="241"/>
      <c r="D759" s="157"/>
      <c r="E759" s="152"/>
      <c r="F759" s="52"/>
      <c r="G759" s="52"/>
      <c r="H759" s="52"/>
    </row>
    <row r="760" spans="1:8">
      <c r="A760" s="53"/>
      <c r="B760" s="241"/>
      <c r="C760" s="241"/>
      <c r="D760" s="157"/>
      <c r="E760" s="152"/>
      <c r="F760" s="52"/>
      <c r="G760" s="52"/>
      <c r="H760" s="52"/>
    </row>
    <row r="761" spans="1:8">
      <c r="A761" s="53"/>
      <c r="B761" s="241"/>
      <c r="C761" s="241"/>
      <c r="D761" s="157"/>
      <c r="E761" s="152"/>
      <c r="F761" s="52"/>
      <c r="G761" s="52"/>
      <c r="H761" s="52"/>
    </row>
    <row r="762" spans="1:8">
      <c r="A762" s="53"/>
      <c r="B762" s="241"/>
      <c r="C762" s="241"/>
      <c r="D762" s="157"/>
      <c r="E762" s="152"/>
      <c r="F762" s="52"/>
      <c r="G762" s="52"/>
      <c r="H762" s="52"/>
    </row>
    <row r="763" spans="1:8">
      <c r="A763" s="53"/>
      <c r="B763" s="241"/>
      <c r="C763" s="241"/>
      <c r="D763" s="157"/>
      <c r="E763" s="152"/>
      <c r="F763" s="52"/>
      <c r="G763" s="52"/>
      <c r="H763" s="52"/>
    </row>
    <row r="764" spans="1:8">
      <c r="A764" s="53"/>
      <c r="B764" s="241"/>
      <c r="C764" s="241"/>
      <c r="D764" s="157"/>
      <c r="E764" s="152"/>
      <c r="F764" s="52"/>
      <c r="G764" s="52"/>
      <c r="H764" s="52"/>
    </row>
    <row r="765" spans="1:8">
      <c r="A765" s="53"/>
      <c r="B765" s="241"/>
      <c r="C765" s="241"/>
      <c r="D765" s="157"/>
      <c r="E765" s="152"/>
      <c r="F765" s="52"/>
      <c r="G765" s="52"/>
      <c r="H765" s="52"/>
    </row>
    <row r="766" spans="1:8">
      <c r="A766" s="53"/>
      <c r="B766" s="241"/>
      <c r="C766" s="241"/>
      <c r="D766" s="157"/>
      <c r="E766" s="152"/>
      <c r="F766" s="52"/>
      <c r="G766" s="52"/>
      <c r="H766" s="52"/>
    </row>
    <row r="767" spans="1:8">
      <c r="A767" s="53"/>
      <c r="B767" s="241"/>
      <c r="C767" s="241"/>
      <c r="D767" s="157"/>
      <c r="E767" s="152"/>
      <c r="F767" s="52"/>
      <c r="G767" s="52"/>
      <c r="H767" s="52"/>
    </row>
    <row r="768" spans="1:8">
      <c r="A768" s="53"/>
      <c r="B768" s="241"/>
      <c r="C768" s="241"/>
      <c r="D768" s="157"/>
      <c r="E768" s="152"/>
      <c r="F768" s="52"/>
      <c r="G768" s="52"/>
      <c r="H768" s="52"/>
    </row>
    <row r="769" spans="1:8">
      <c r="A769" s="53"/>
      <c r="B769" s="241"/>
      <c r="C769" s="241"/>
      <c r="D769" s="157"/>
      <c r="E769" s="152"/>
      <c r="F769" s="52"/>
      <c r="G769" s="52"/>
      <c r="H769" s="52"/>
    </row>
    <row r="770" spans="1:8">
      <c r="A770" s="53"/>
      <c r="B770" s="241"/>
      <c r="C770" s="241"/>
      <c r="D770" s="157"/>
      <c r="E770" s="152"/>
      <c r="F770" s="52"/>
      <c r="G770" s="52"/>
      <c r="H770" s="52"/>
    </row>
    <row r="771" spans="1:8">
      <c r="A771" s="53"/>
      <c r="B771" s="241"/>
      <c r="C771" s="241"/>
      <c r="D771" s="157"/>
      <c r="E771" s="152"/>
      <c r="F771" s="52"/>
      <c r="G771" s="52"/>
      <c r="H771" s="52"/>
    </row>
    <row r="772" spans="1:8">
      <c r="A772" s="53"/>
      <c r="B772" s="241"/>
      <c r="C772" s="241"/>
      <c r="D772" s="157"/>
      <c r="E772" s="152"/>
      <c r="F772" s="52"/>
      <c r="G772" s="52"/>
      <c r="H772" s="52"/>
    </row>
    <row r="773" spans="1:8">
      <c r="A773" s="53"/>
      <c r="B773" s="241"/>
      <c r="C773" s="241"/>
      <c r="D773" s="157"/>
      <c r="E773" s="152"/>
      <c r="F773" s="52"/>
      <c r="G773" s="52"/>
      <c r="H773" s="52"/>
    </row>
    <row r="774" spans="1:8">
      <c r="A774" s="53"/>
      <c r="B774" s="241"/>
      <c r="C774" s="241"/>
      <c r="D774" s="157"/>
      <c r="E774" s="152"/>
      <c r="F774" s="52"/>
      <c r="G774" s="52"/>
      <c r="H774" s="52"/>
    </row>
    <row r="775" spans="1:8">
      <c r="A775" s="53"/>
      <c r="B775" s="241"/>
      <c r="C775" s="241"/>
      <c r="D775" s="157"/>
      <c r="E775" s="152"/>
      <c r="F775" s="52"/>
      <c r="G775" s="52"/>
      <c r="H775" s="52"/>
    </row>
    <row r="776" spans="1:8">
      <c r="A776" s="53"/>
      <c r="B776" s="241"/>
      <c r="C776" s="241"/>
      <c r="D776" s="157"/>
      <c r="E776" s="152"/>
      <c r="F776" s="52"/>
      <c r="G776" s="52"/>
      <c r="H776" s="52"/>
    </row>
    <row r="777" spans="1:8">
      <c r="A777" s="53"/>
      <c r="B777" s="241"/>
      <c r="C777" s="241"/>
      <c r="D777" s="157"/>
      <c r="E777" s="152"/>
      <c r="F777" s="52"/>
      <c r="G777" s="52"/>
      <c r="H777" s="52"/>
    </row>
    <row r="778" spans="1:8">
      <c r="A778" s="53"/>
      <c r="B778" s="241"/>
      <c r="C778" s="241"/>
      <c r="D778" s="157"/>
      <c r="E778" s="152"/>
      <c r="F778" s="52"/>
      <c r="G778" s="52"/>
      <c r="H778" s="52"/>
    </row>
    <row r="779" spans="1:8">
      <c r="A779" s="53"/>
      <c r="B779" s="241"/>
      <c r="C779" s="241"/>
      <c r="D779" s="157"/>
      <c r="E779" s="152"/>
      <c r="F779" s="52"/>
      <c r="G779" s="52"/>
      <c r="H779" s="52"/>
    </row>
    <row r="780" spans="1:8">
      <c r="A780" s="53"/>
      <c r="B780" s="241"/>
      <c r="C780" s="241"/>
      <c r="D780" s="157"/>
      <c r="E780" s="152"/>
      <c r="F780" s="52"/>
      <c r="G780" s="52"/>
      <c r="H780" s="52"/>
    </row>
    <row r="781" spans="1:8">
      <c r="A781" s="53"/>
      <c r="B781" s="241"/>
      <c r="C781" s="241"/>
      <c r="D781" s="157"/>
      <c r="E781" s="152"/>
      <c r="F781" s="52"/>
      <c r="G781" s="52"/>
      <c r="H781" s="52"/>
    </row>
    <row r="782" spans="1:8">
      <c r="A782" s="53"/>
      <c r="B782" s="241"/>
      <c r="C782" s="241"/>
      <c r="D782" s="157"/>
      <c r="E782" s="152"/>
      <c r="F782" s="52"/>
      <c r="G782" s="52"/>
      <c r="H782" s="52"/>
    </row>
    <row r="783" spans="1:8">
      <c r="A783" s="53"/>
      <c r="B783" s="241"/>
      <c r="C783" s="241"/>
      <c r="D783" s="157"/>
      <c r="E783" s="152"/>
      <c r="F783" s="52"/>
      <c r="G783" s="52"/>
      <c r="H783" s="52"/>
    </row>
    <row r="784" spans="1:8">
      <c r="A784" s="53"/>
      <c r="B784" s="241"/>
      <c r="C784" s="241"/>
      <c r="D784" s="157"/>
      <c r="E784" s="152"/>
      <c r="F784" s="52"/>
      <c r="G784" s="52"/>
      <c r="H784" s="52"/>
    </row>
    <row r="785" spans="1:8">
      <c r="A785" s="53"/>
      <c r="B785" s="241"/>
      <c r="C785" s="241"/>
      <c r="D785" s="157"/>
      <c r="E785" s="152"/>
      <c r="F785" s="52"/>
      <c r="G785" s="52"/>
      <c r="H785" s="52"/>
    </row>
    <row r="786" spans="1:8">
      <c r="A786" s="53"/>
      <c r="B786" s="241"/>
      <c r="C786" s="241"/>
      <c r="D786" s="157"/>
      <c r="E786" s="152"/>
      <c r="F786" s="52"/>
      <c r="G786" s="52"/>
      <c r="H786" s="52"/>
    </row>
    <row r="787" spans="1:8">
      <c r="A787" s="53"/>
      <c r="B787" s="241"/>
      <c r="C787" s="241"/>
      <c r="D787" s="157"/>
      <c r="E787" s="152"/>
      <c r="F787" s="52"/>
      <c r="G787" s="52"/>
      <c r="H787" s="52"/>
    </row>
    <row r="788" spans="1:8">
      <c r="A788" s="53"/>
      <c r="B788" s="241"/>
      <c r="C788" s="241"/>
      <c r="D788" s="157"/>
      <c r="E788" s="152"/>
      <c r="F788" s="52"/>
      <c r="G788" s="52"/>
      <c r="H788" s="52"/>
    </row>
    <row r="789" spans="1:8">
      <c r="A789" s="53"/>
      <c r="B789" s="241"/>
      <c r="C789" s="241"/>
      <c r="D789" s="157"/>
      <c r="E789" s="152"/>
      <c r="F789" s="52"/>
      <c r="G789" s="52"/>
      <c r="H789" s="52"/>
    </row>
    <row r="790" spans="1:8">
      <c r="A790" s="53"/>
      <c r="B790" s="241"/>
      <c r="C790" s="241"/>
      <c r="D790" s="157"/>
      <c r="E790" s="152"/>
      <c r="F790" s="52"/>
      <c r="G790" s="52"/>
      <c r="H790" s="52"/>
    </row>
    <row r="791" spans="1:8">
      <c r="A791" s="53"/>
      <c r="B791" s="241"/>
      <c r="C791" s="241"/>
      <c r="D791" s="157"/>
      <c r="E791" s="152"/>
      <c r="F791" s="52"/>
      <c r="G791" s="52"/>
      <c r="H791" s="52"/>
    </row>
    <row r="792" spans="1:8">
      <c r="A792" s="53"/>
      <c r="B792" s="241"/>
      <c r="C792" s="241"/>
      <c r="D792" s="157"/>
      <c r="E792" s="152"/>
      <c r="F792" s="52"/>
      <c r="G792" s="52"/>
      <c r="H792" s="52"/>
    </row>
    <row r="793" spans="1:8">
      <c r="A793" s="53"/>
      <c r="B793" s="241"/>
      <c r="C793" s="241"/>
      <c r="D793" s="157"/>
      <c r="E793" s="152"/>
      <c r="F793" s="52"/>
      <c r="G793" s="52"/>
      <c r="H793" s="52"/>
    </row>
    <row r="794" spans="1:8">
      <c r="A794" s="53"/>
      <c r="B794" s="241"/>
      <c r="C794" s="241"/>
      <c r="D794" s="157"/>
      <c r="E794" s="152"/>
      <c r="F794" s="52"/>
      <c r="G794" s="52"/>
      <c r="H794" s="52"/>
    </row>
    <row r="795" spans="1:8">
      <c r="A795" s="53"/>
      <c r="B795" s="241"/>
      <c r="C795" s="241"/>
      <c r="D795" s="157"/>
      <c r="E795" s="152"/>
      <c r="F795" s="52"/>
      <c r="G795" s="52"/>
      <c r="H795" s="52"/>
    </row>
    <row r="796" spans="1:8">
      <c r="A796" s="53"/>
      <c r="B796" s="241"/>
      <c r="C796" s="241"/>
      <c r="D796" s="157"/>
      <c r="E796" s="152"/>
      <c r="F796" s="52"/>
      <c r="G796" s="52"/>
      <c r="H796" s="52"/>
    </row>
    <row r="797" spans="1:8">
      <c r="A797" s="53"/>
      <c r="B797" s="241"/>
      <c r="C797" s="241"/>
      <c r="D797" s="157"/>
      <c r="E797" s="152"/>
      <c r="F797" s="52"/>
      <c r="G797" s="52"/>
      <c r="H797" s="52"/>
    </row>
    <row r="798" spans="1:8">
      <c r="A798" s="53"/>
      <c r="B798" s="241"/>
      <c r="C798" s="241"/>
      <c r="D798" s="157"/>
      <c r="E798" s="152"/>
      <c r="F798" s="52"/>
      <c r="G798" s="52"/>
      <c r="H798" s="52"/>
    </row>
    <row r="799" spans="1:8">
      <c r="A799" s="53"/>
      <c r="B799" s="241"/>
      <c r="C799" s="241"/>
      <c r="D799" s="157"/>
      <c r="E799" s="152"/>
      <c r="F799" s="52"/>
      <c r="G799" s="52"/>
      <c r="H799" s="52"/>
    </row>
    <row r="800" spans="1:8">
      <c r="A800" s="53"/>
      <c r="B800" s="241"/>
      <c r="C800" s="241"/>
      <c r="D800" s="157"/>
      <c r="E800" s="152"/>
      <c r="F800" s="52"/>
      <c r="G800" s="52"/>
      <c r="H800" s="52"/>
    </row>
    <row r="801" spans="1:8">
      <c r="A801" s="53"/>
      <c r="B801" s="241"/>
      <c r="C801" s="241"/>
      <c r="D801" s="157"/>
      <c r="E801" s="152"/>
      <c r="F801" s="52"/>
      <c r="G801" s="52"/>
      <c r="H801" s="52"/>
    </row>
    <row r="802" spans="1:8">
      <c r="A802" s="53"/>
      <c r="B802" s="241"/>
      <c r="C802" s="241"/>
      <c r="D802" s="157"/>
      <c r="E802" s="152"/>
      <c r="F802" s="52"/>
      <c r="G802" s="52"/>
      <c r="H802" s="52"/>
    </row>
    <row r="803" spans="1:8">
      <c r="A803" s="53"/>
      <c r="B803" s="241"/>
      <c r="C803" s="241"/>
      <c r="D803" s="157"/>
      <c r="E803" s="152"/>
      <c r="F803" s="52"/>
      <c r="G803" s="52"/>
      <c r="H803" s="52"/>
    </row>
    <row r="804" spans="1:8">
      <c r="A804" s="53"/>
      <c r="B804" s="241"/>
      <c r="C804" s="241"/>
      <c r="D804" s="157"/>
      <c r="E804" s="152"/>
      <c r="F804" s="52"/>
      <c r="G804" s="52"/>
      <c r="H804" s="52"/>
    </row>
    <row r="805" spans="1:8">
      <c r="A805" s="53"/>
      <c r="B805" s="241"/>
      <c r="C805" s="241"/>
      <c r="D805" s="157"/>
      <c r="E805" s="152"/>
      <c r="F805" s="52"/>
      <c r="G805" s="52"/>
      <c r="H805" s="52"/>
    </row>
    <row r="806" spans="1:8">
      <c r="A806" s="53"/>
      <c r="B806" s="241"/>
      <c r="C806" s="241"/>
      <c r="D806" s="157"/>
      <c r="E806" s="152"/>
      <c r="F806" s="52"/>
      <c r="G806" s="52"/>
      <c r="H806" s="52"/>
    </row>
    <row r="807" spans="1:8">
      <c r="A807" s="53"/>
      <c r="B807" s="241"/>
      <c r="C807" s="241"/>
      <c r="D807" s="157"/>
      <c r="E807" s="152"/>
      <c r="F807" s="52"/>
      <c r="G807" s="52"/>
      <c r="H807" s="52"/>
    </row>
    <row r="808" spans="1:8">
      <c r="A808" s="53"/>
      <c r="B808" s="241"/>
      <c r="C808" s="241"/>
      <c r="D808" s="157"/>
      <c r="E808" s="152"/>
      <c r="F808" s="52"/>
      <c r="G808" s="52"/>
      <c r="H808" s="52"/>
    </row>
    <row r="809" spans="1:8">
      <c r="A809" s="53"/>
      <c r="B809" s="241"/>
      <c r="C809" s="241"/>
      <c r="D809" s="157"/>
      <c r="E809" s="152"/>
      <c r="F809" s="52"/>
      <c r="G809" s="52"/>
      <c r="H809" s="52"/>
    </row>
    <row r="810" spans="1:8">
      <c r="A810" s="53"/>
      <c r="B810" s="241"/>
      <c r="C810" s="241"/>
      <c r="D810" s="157"/>
      <c r="E810" s="152"/>
      <c r="F810" s="52"/>
      <c r="G810" s="52"/>
      <c r="H810" s="52"/>
    </row>
    <row r="811" spans="1:8">
      <c r="A811" s="53"/>
      <c r="B811" s="241"/>
      <c r="C811" s="241"/>
      <c r="D811" s="157"/>
      <c r="E811" s="152"/>
      <c r="F811" s="52"/>
      <c r="G811" s="52"/>
      <c r="H811" s="52"/>
    </row>
    <row r="812" spans="1:8">
      <c r="A812" s="53"/>
      <c r="B812" s="241"/>
      <c r="C812" s="241"/>
      <c r="D812" s="157"/>
      <c r="E812" s="152"/>
      <c r="F812" s="52"/>
      <c r="G812" s="52"/>
      <c r="H812" s="52"/>
    </row>
    <row r="813" spans="1:8">
      <c r="A813" s="53"/>
      <c r="B813" s="241"/>
      <c r="C813" s="241"/>
      <c r="D813" s="157"/>
      <c r="E813" s="152"/>
      <c r="F813" s="52"/>
      <c r="G813" s="52"/>
      <c r="H813" s="52"/>
    </row>
    <row r="814" spans="1:8">
      <c r="A814" s="53"/>
      <c r="B814" s="241"/>
      <c r="C814" s="241"/>
      <c r="D814" s="157"/>
      <c r="E814" s="152"/>
      <c r="F814" s="52"/>
      <c r="G814" s="52"/>
      <c r="H814" s="52"/>
    </row>
    <row r="815" spans="1:8">
      <c r="A815" s="53"/>
      <c r="B815" s="241"/>
      <c r="C815" s="241"/>
      <c r="D815" s="157"/>
      <c r="E815" s="152"/>
      <c r="F815" s="52"/>
      <c r="G815" s="52"/>
      <c r="H815" s="52"/>
    </row>
    <row r="816" spans="1:8">
      <c r="A816" s="53"/>
      <c r="B816" s="241"/>
      <c r="C816" s="241"/>
      <c r="D816" s="157"/>
      <c r="E816" s="152"/>
      <c r="F816" s="52"/>
      <c r="G816" s="52"/>
      <c r="H816" s="52"/>
    </row>
    <row r="817" spans="1:8">
      <c r="A817" s="53"/>
      <c r="B817" s="241"/>
      <c r="C817" s="241"/>
      <c r="D817" s="157"/>
      <c r="E817" s="152"/>
      <c r="F817" s="52"/>
      <c r="G817" s="52"/>
      <c r="H817" s="52"/>
    </row>
    <row r="818" spans="1:8">
      <c r="A818" s="53"/>
      <c r="B818" s="241"/>
      <c r="C818" s="241"/>
      <c r="D818" s="157"/>
      <c r="E818" s="152"/>
      <c r="F818" s="52"/>
      <c r="G818" s="52"/>
      <c r="H818" s="52"/>
    </row>
    <row r="819" spans="1:8">
      <c r="A819" s="53"/>
      <c r="B819" s="241"/>
      <c r="C819" s="241"/>
      <c r="D819" s="157"/>
      <c r="E819" s="152"/>
      <c r="F819" s="52"/>
      <c r="G819" s="52"/>
      <c r="H819" s="52"/>
    </row>
    <row r="820" spans="1:8">
      <c r="A820" s="53"/>
      <c r="B820" s="241"/>
      <c r="C820" s="241"/>
      <c r="D820" s="157"/>
      <c r="E820" s="152"/>
      <c r="F820" s="52"/>
      <c r="G820" s="52"/>
      <c r="H820" s="52"/>
    </row>
    <row r="821" spans="1:8">
      <c r="A821" s="53"/>
      <c r="B821" s="241"/>
      <c r="C821" s="241"/>
      <c r="D821" s="157"/>
      <c r="E821" s="152"/>
      <c r="F821" s="52"/>
      <c r="G821" s="52"/>
      <c r="H821" s="52"/>
    </row>
    <row r="822" spans="1:8">
      <c r="A822" s="53"/>
      <c r="B822" s="241"/>
      <c r="C822" s="241"/>
      <c r="D822" s="157"/>
      <c r="E822" s="152"/>
      <c r="F822" s="52"/>
      <c r="G822" s="52"/>
      <c r="H822" s="52"/>
    </row>
    <row r="823" spans="1:8">
      <c r="A823" s="53"/>
      <c r="B823" s="241"/>
      <c r="C823" s="241"/>
      <c r="D823" s="157"/>
      <c r="E823" s="152"/>
      <c r="F823" s="52"/>
      <c r="G823" s="52"/>
      <c r="H823" s="52"/>
    </row>
    <row r="824" spans="1:8">
      <c r="A824" s="53"/>
      <c r="B824" s="241"/>
      <c r="C824" s="241"/>
      <c r="D824" s="157"/>
      <c r="E824" s="152"/>
      <c r="F824" s="52"/>
      <c r="G824" s="52"/>
      <c r="H824" s="52"/>
    </row>
    <row r="825" spans="1:8">
      <c r="A825" s="53"/>
      <c r="B825" s="241"/>
      <c r="C825" s="241"/>
      <c r="D825" s="157"/>
      <c r="E825" s="152"/>
      <c r="F825" s="52"/>
      <c r="G825" s="52"/>
      <c r="H825" s="52"/>
    </row>
    <row r="826" spans="1:8">
      <c r="A826" s="53"/>
      <c r="B826" s="241"/>
      <c r="C826" s="241"/>
      <c r="D826" s="157"/>
      <c r="E826" s="152"/>
      <c r="F826" s="52"/>
      <c r="G826" s="52"/>
      <c r="H826" s="52"/>
    </row>
    <row r="827" spans="1:8">
      <c r="A827" s="53"/>
      <c r="B827" s="241"/>
      <c r="C827" s="241"/>
      <c r="D827" s="157"/>
      <c r="E827" s="152"/>
      <c r="F827" s="52"/>
      <c r="G827" s="52"/>
      <c r="H827" s="52"/>
    </row>
    <row r="828" spans="1:8">
      <c r="A828" s="53"/>
      <c r="B828" s="241"/>
      <c r="C828" s="241"/>
      <c r="D828" s="157"/>
      <c r="E828" s="152"/>
      <c r="F828" s="52"/>
      <c r="G828" s="52"/>
      <c r="H828" s="52"/>
    </row>
    <row r="829" spans="1:8">
      <c r="A829" s="53"/>
      <c r="B829" s="241"/>
      <c r="C829" s="241"/>
      <c r="D829" s="157"/>
      <c r="E829" s="152"/>
      <c r="F829" s="52"/>
      <c r="G829" s="52"/>
      <c r="H829" s="52"/>
    </row>
    <row r="830" spans="1:8">
      <c r="A830" s="53"/>
      <c r="B830" s="241"/>
      <c r="C830" s="241"/>
      <c r="D830" s="157"/>
      <c r="E830" s="152"/>
      <c r="F830" s="52"/>
      <c r="G830" s="52"/>
      <c r="H830" s="52"/>
    </row>
    <row r="831" spans="1:8">
      <c r="A831" s="53"/>
      <c r="B831" s="241"/>
      <c r="C831" s="241"/>
      <c r="D831" s="157"/>
      <c r="E831" s="152"/>
      <c r="F831" s="52"/>
      <c r="G831" s="52"/>
      <c r="H831" s="52"/>
    </row>
    <row r="832" spans="1:8">
      <c r="A832" s="53"/>
      <c r="B832" s="241"/>
      <c r="C832" s="241"/>
      <c r="D832" s="157"/>
      <c r="E832" s="152"/>
      <c r="F832" s="52"/>
      <c r="G832" s="52"/>
      <c r="H832" s="52"/>
    </row>
    <row r="833" spans="1:8">
      <c r="A833" s="53"/>
      <c r="B833" s="241"/>
      <c r="C833" s="241"/>
      <c r="D833" s="157"/>
      <c r="E833" s="152"/>
      <c r="F833" s="52"/>
      <c r="G833" s="52"/>
      <c r="H833" s="52"/>
    </row>
    <row r="834" spans="1:8">
      <c r="A834" s="53"/>
      <c r="B834" s="241"/>
      <c r="C834" s="241"/>
      <c r="D834" s="157"/>
      <c r="E834" s="152"/>
      <c r="F834" s="52"/>
      <c r="G834" s="52"/>
      <c r="H834" s="52"/>
    </row>
    <row r="835" spans="1:8">
      <c r="A835" s="53"/>
      <c r="B835" s="241"/>
      <c r="C835" s="241"/>
      <c r="D835" s="157"/>
      <c r="E835" s="152"/>
      <c r="F835" s="52"/>
      <c r="G835" s="52"/>
      <c r="H835" s="52"/>
    </row>
    <row r="836" spans="1:8">
      <c r="A836" s="53"/>
      <c r="B836" s="241"/>
      <c r="C836" s="241"/>
      <c r="D836" s="157"/>
      <c r="E836" s="152"/>
      <c r="F836" s="52"/>
      <c r="G836" s="52"/>
      <c r="H836" s="52"/>
    </row>
    <row r="837" spans="1:8">
      <c r="A837" s="53"/>
      <c r="B837" s="241"/>
      <c r="C837" s="241"/>
      <c r="D837" s="157"/>
      <c r="E837" s="152"/>
      <c r="F837" s="52"/>
      <c r="G837" s="52"/>
      <c r="H837" s="52"/>
    </row>
    <row r="838" spans="1:8">
      <c r="A838" s="53"/>
      <c r="B838" s="241"/>
      <c r="C838" s="241"/>
      <c r="D838" s="157"/>
      <c r="E838" s="152"/>
      <c r="F838" s="52"/>
      <c r="G838" s="52"/>
      <c r="H838" s="52"/>
    </row>
    <row r="839" spans="1:8">
      <c r="A839" s="53"/>
      <c r="B839" s="241"/>
      <c r="C839" s="241"/>
      <c r="D839" s="157"/>
      <c r="E839" s="152"/>
      <c r="F839" s="52"/>
      <c r="G839" s="52"/>
      <c r="H839" s="52"/>
    </row>
    <row r="840" spans="1:8">
      <c r="A840" s="53"/>
      <c r="B840" s="241"/>
      <c r="C840" s="241"/>
      <c r="D840" s="157"/>
      <c r="E840" s="152"/>
      <c r="F840" s="52"/>
      <c r="G840" s="52"/>
      <c r="H840" s="52"/>
    </row>
    <row r="841" spans="1:8">
      <c r="A841" s="53"/>
      <c r="B841" s="241"/>
      <c r="C841" s="241"/>
      <c r="D841" s="157"/>
      <c r="E841" s="152"/>
      <c r="F841" s="52"/>
      <c r="G841" s="52"/>
      <c r="H841" s="52"/>
    </row>
    <row r="842" spans="1:8">
      <c r="A842" s="53"/>
      <c r="B842" s="241"/>
      <c r="C842" s="241"/>
      <c r="D842" s="157"/>
      <c r="E842" s="152"/>
      <c r="F842" s="52"/>
      <c r="G842" s="52"/>
      <c r="H842" s="52"/>
    </row>
    <row r="843" spans="1:8">
      <c r="A843" s="53"/>
      <c r="B843" s="241"/>
      <c r="C843" s="241"/>
      <c r="D843" s="157"/>
      <c r="E843" s="152"/>
      <c r="F843" s="52"/>
      <c r="G843" s="52"/>
      <c r="H843" s="52"/>
    </row>
    <row r="844" spans="1:8">
      <c r="A844" s="53"/>
      <c r="B844" s="241"/>
      <c r="C844" s="241"/>
      <c r="D844" s="157"/>
      <c r="E844" s="152"/>
      <c r="F844" s="52"/>
      <c r="G844" s="52"/>
      <c r="H844" s="52"/>
    </row>
    <row r="845" spans="1:8">
      <c r="A845" s="53"/>
      <c r="B845" s="241"/>
      <c r="C845" s="241"/>
      <c r="D845" s="157"/>
      <c r="E845" s="152"/>
      <c r="F845" s="52"/>
      <c r="G845" s="52"/>
      <c r="H845" s="52"/>
    </row>
    <row r="846" spans="1:8">
      <c r="A846" s="53"/>
      <c r="B846" s="241"/>
      <c r="C846" s="241"/>
      <c r="D846" s="157"/>
      <c r="E846" s="152"/>
      <c r="F846" s="52"/>
      <c r="G846" s="52"/>
      <c r="H846" s="52"/>
    </row>
    <row r="847" spans="1:8">
      <c r="A847" s="53"/>
      <c r="B847" s="241"/>
      <c r="C847" s="241"/>
      <c r="D847" s="157"/>
      <c r="E847" s="152"/>
      <c r="F847" s="52"/>
      <c r="G847" s="52"/>
      <c r="H847" s="52"/>
    </row>
    <row r="848" spans="1:8">
      <c r="A848" s="53"/>
      <c r="B848" s="241"/>
      <c r="C848" s="241"/>
      <c r="D848" s="157"/>
      <c r="E848" s="152"/>
      <c r="F848" s="52"/>
      <c r="G848" s="52"/>
      <c r="H848" s="52"/>
    </row>
    <row r="849" spans="1:8">
      <c r="A849" s="53"/>
      <c r="B849" s="241"/>
      <c r="C849" s="241"/>
      <c r="D849" s="157"/>
      <c r="E849" s="152"/>
      <c r="F849" s="52"/>
      <c r="G849" s="52"/>
      <c r="H849" s="52"/>
    </row>
  </sheetData>
  <mergeCells count="130">
    <mergeCell ref="A147:E147"/>
    <mergeCell ref="C14:C16"/>
    <mergeCell ref="F1:F26"/>
    <mergeCell ref="G53:G55"/>
    <mergeCell ref="H53:H55"/>
    <mergeCell ref="I1:I26"/>
    <mergeCell ref="A113:C118"/>
    <mergeCell ref="A82:C85"/>
    <mergeCell ref="G61:H70"/>
    <mergeCell ref="A43:C45"/>
    <mergeCell ref="A1:E2"/>
    <mergeCell ref="A14:B16"/>
    <mergeCell ref="D14:E16"/>
    <mergeCell ref="B136:D136"/>
    <mergeCell ref="B137:D137"/>
    <mergeCell ref="B138:D138"/>
    <mergeCell ref="B139:D139"/>
    <mergeCell ref="A141:C141"/>
    <mergeCell ref="B142:D142"/>
    <mergeCell ref="A143:D143"/>
    <mergeCell ref="J143:K143"/>
    <mergeCell ref="A146:E146"/>
    <mergeCell ref="A119:D119"/>
    <mergeCell ref="B120:C120"/>
    <mergeCell ref="C121:D121"/>
    <mergeCell ref="C122:D122"/>
    <mergeCell ref="C123:D123"/>
    <mergeCell ref="A132:D132"/>
    <mergeCell ref="A133:D133"/>
    <mergeCell ref="A134:E134"/>
    <mergeCell ref="A135:D135"/>
    <mergeCell ref="B101:D101"/>
    <mergeCell ref="A105:D105"/>
    <mergeCell ref="A106:D106"/>
    <mergeCell ref="B107:C107"/>
    <mergeCell ref="C108:D108"/>
    <mergeCell ref="C109:D109"/>
    <mergeCell ref="C110:D110"/>
    <mergeCell ref="C111:D111"/>
    <mergeCell ref="A112:D112"/>
    <mergeCell ref="B91:C91"/>
    <mergeCell ref="B92:C92"/>
    <mergeCell ref="B93:C93"/>
    <mergeCell ref="B94:C94"/>
    <mergeCell ref="A95:C95"/>
    <mergeCell ref="A96:E96"/>
    <mergeCell ref="B98:C98"/>
    <mergeCell ref="A99:C99"/>
    <mergeCell ref="A100:E100"/>
    <mergeCell ref="B77:C77"/>
    <mergeCell ref="B78:C78"/>
    <mergeCell ref="B79:C79"/>
    <mergeCell ref="B80:C80"/>
    <mergeCell ref="A81:D81"/>
    <mergeCell ref="A86:D86"/>
    <mergeCell ref="A87:E87"/>
    <mergeCell ref="B89:C89"/>
    <mergeCell ref="B90:C90"/>
    <mergeCell ref="B64:C64"/>
    <mergeCell ref="B65:C65"/>
    <mergeCell ref="A66:D66"/>
    <mergeCell ref="A67:E67"/>
    <mergeCell ref="B68:D68"/>
    <mergeCell ref="A73:E73"/>
    <mergeCell ref="B74:D74"/>
    <mergeCell ref="B75:C75"/>
    <mergeCell ref="B76:C76"/>
    <mergeCell ref="B55:C55"/>
    <mergeCell ref="A56:C56"/>
    <mergeCell ref="B57:E57"/>
    <mergeCell ref="B58:C58"/>
    <mergeCell ref="B59:C59"/>
    <mergeCell ref="B60:C60"/>
    <mergeCell ref="B61:C61"/>
    <mergeCell ref="B62:C62"/>
    <mergeCell ref="B63:C63"/>
    <mergeCell ref="B48:C48"/>
    <mergeCell ref="B49:C49"/>
    <mergeCell ref="B50:C50"/>
    <mergeCell ref="G50:H50"/>
    <mergeCell ref="B51:C51"/>
    <mergeCell ref="G51:H51"/>
    <mergeCell ref="B52:C52"/>
    <mergeCell ref="B53:C53"/>
    <mergeCell ref="B54:C54"/>
    <mergeCell ref="A34:D34"/>
    <mergeCell ref="A35:D35"/>
    <mergeCell ref="A36:D36"/>
    <mergeCell ref="B37:E37"/>
    <mergeCell ref="B38:C38"/>
    <mergeCell ref="A41:C41"/>
    <mergeCell ref="A42:D42"/>
    <mergeCell ref="B46:D46"/>
    <mergeCell ref="B47:C47"/>
    <mergeCell ref="A25:D25"/>
    <mergeCell ref="B26:C26"/>
    <mergeCell ref="C27:D27"/>
    <mergeCell ref="C28:D28"/>
    <mergeCell ref="C29:D29"/>
    <mergeCell ref="C30:D30"/>
    <mergeCell ref="C31:D31"/>
    <mergeCell ref="C32:D32"/>
    <mergeCell ref="C33:D33"/>
    <mergeCell ref="B20:C20"/>
    <mergeCell ref="D20:E20"/>
    <mergeCell ref="B21:C21"/>
    <mergeCell ref="D21:E21"/>
    <mergeCell ref="B22:C22"/>
    <mergeCell ref="B23:C23"/>
    <mergeCell ref="D23:E23"/>
    <mergeCell ref="B24:C24"/>
    <mergeCell ref="D24:E24"/>
    <mergeCell ref="C10:E10"/>
    <mergeCell ref="C11:E11"/>
    <mergeCell ref="A12:E12"/>
    <mergeCell ref="A13:B13"/>
    <mergeCell ref="D13:E13"/>
    <mergeCell ref="G15:H15"/>
    <mergeCell ref="A17:E17"/>
    <mergeCell ref="A18:E18"/>
    <mergeCell ref="A19:D19"/>
    <mergeCell ref="A3:C3"/>
    <mergeCell ref="A4:C4"/>
    <mergeCell ref="D4:E4"/>
    <mergeCell ref="A5:C5"/>
    <mergeCell ref="D5:E5"/>
    <mergeCell ref="B6:E6"/>
    <mergeCell ref="A7:E7"/>
    <mergeCell ref="C8:E8"/>
    <mergeCell ref="C9:E9"/>
  </mergeCells>
  <hyperlinks>
    <hyperlink ref="B53" r:id="rId1" xr:uid="{00000000-0004-0000-0800-000000000000}"/>
    <hyperlink ref="B78" location="Plan2!A1" display="Aviso Prévio Trabalhado" xr:uid="{00000000-0004-0000-0800-000001000000}"/>
    <hyperlink ref="I78" location="Plan2!A1" display="M APÓS PRORROGAÇÃO = 0.194%" xr:uid="{00000000-0004-0000-0800-000002000000}"/>
    <hyperlink ref="B79" location="Plan2!A1" display="Incidência dos encargos do submódulo 2.2 sobre o Aviso Prévio Trabalhado " xr:uid="{00000000-0004-0000-0800-000003000000}"/>
  </hyperlinks>
  <pageMargins left="0.51180555555555496" right="0.51180555555555496" top="0.78680555555555598" bottom="0.78680555555555598" header="0.51180555555555496" footer="0.51180555555555496"/>
  <pageSetup paperSize="9" scale="70" firstPageNumber="0" orientation="portrait" useFirstPageNumber="1" horizontalDpi="300" verticalDpi="300" r:id="rId2"/>
  <rowBreaks count="2" manualBreakCount="2">
    <brk id="47" max="13" man="1"/>
    <brk id="105" max="13" man="1"/>
  </rowBreaks>
  <colBreaks count="1" manualBreakCount="1">
    <brk id="14" max="1048575" man="1"/>
  </col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22</vt:i4>
      </vt:variant>
    </vt:vector>
  </HeadingPairs>
  <TitlesOfParts>
    <vt:vector size="45" baseType="lpstr">
      <vt:lpstr>Informações</vt:lpstr>
      <vt:lpstr>Seguro</vt:lpstr>
      <vt:lpstr>Uniformes</vt:lpstr>
      <vt:lpstr>Materiais</vt:lpstr>
      <vt:lpstr>EPIs</vt:lpstr>
      <vt:lpstr>Equipamentos</vt:lpstr>
      <vt:lpstr>CDSA-Aux. Administrativo D-44h</vt:lpstr>
      <vt:lpstr>CDSA-Aux de Serv. Gerais D-44h</vt:lpstr>
      <vt:lpstr>CDSA-Aux. Operacional D-44h</vt:lpstr>
      <vt:lpstr>CDSA-Copeiro D-44h</vt:lpstr>
      <vt:lpstr>CDSA-Eletricista D-44h</vt:lpstr>
      <vt:lpstr>CDSA-Encarregado D-44h</vt:lpstr>
      <vt:lpstr>CDSA-Jardineiro D-44h</vt:lpstr>
      <vt:lpstr>CDSA-Marceneiro D-44h</vt:lpstr>
      <vt:lpstr> CDSA- Téc. Operacional D-44h</vt:lpstr>
      <vt:lpstr>CDSA-Pedreiro D-44h</vt:lpstr>
      <vt:lpstr>CSDA-Pintor D-44h</vt:lpstr>
      <vt:lpstr> CDSA-Téc. Manutenção D-44h</vt:lpstr>
      <vt:lpstr>CDSA-Téc Man. Predial D-44h</vt:lpstr>
      <vt:lpstr>CDSA-Telefonista D-30h</vt:lpstr>
      <vt:lpstr>CDSA-Trab Campo e Agropec D-44h</vt:lpstr>
      <vt:lpstr>CDSA-Trab Campo e Agrop D-12x36</vt:lpstr>
      <vt:lpstr>Planilha Resumo</vt:lpstr>
      <vt:lpstr>' CDSA- Téc. Operacional D-44h'!Area_de_impressao</vt:lpstr>
      <vt:lpstr>' CDSA-Téc. Manutenção D-44h'!Area_de_impressao</vt:lpstr>
      <vt:lpstr>'CDSA-Aux de Serv. Gerais D-44h'!Area_de_impressao</vt:lpstr>
      <vt:lpstr>'CDSA-Aux. Administrativo D-44h'!Area_de_impressao</vt:lpstr>
      <vt:lpstr>'CDSA-Aux. Operacional D-44h'!Area_de_impressao</vt:lpstr>
      <vt:lpstr>'CDSA-Copeiro D-44h'!Area_de_impressao</vt:lpstr>
      <vt:lpstr>'CDSA-Eletricista D-44h'!Area_de_impressao</vt:lpstr>
      <vt:lpstr>'CDSA-Encarregado D-44h'!Area_de_impressao</vt:lpstr>
      <vt:lpstr>'CDSA-Jardineiro D-44h'!Area_de_impressao</vt:lpstr>
      <vt:lpstr>'CDSA-Marceneiro D-44h'!Area_de_impressao</vt:lpstr>
      <vt:lpstr>'CDSA-Pedreiro D-44h'!Area_de_impressao</vt:lpstr>
      <vt:lpstr>'CDSA-Téc Man. Predial D-44h'!Area_de_impressao</vt:lpstr>
      <vt:lpstr>'CDSA-Telefonista D-30h'!Area_de_impressao</vt:lpstr>
      <vt:lpstr>'CDSA-Trab Campo e Agrop D-12x36'!Area_de_impressao</vt:lpstr>
      <vt:lpstr>'CDSA-Trab Campo e Agropec D-44h'!Area_de_impressao</vt:lpstr>
      <vt:lpstr>'CSDA-Pintor D-44h'!Area_de_impressao</vt:lpstr>
      <vt:lpstr>EPIs!Area_de_impressao</vt:lpstr>
      <vt:lpstr>Equipamentos!Area_de_impressao</vt:lpstr>
      <vt:lpstr>Informações!Area_de_impressao</vt:lpstr>
      <vt:lpstr>Materiais!Area_de_impressao</vt:lpstr>
      <vt:lpstr>'Planilha Resumo'!Area_de_impressao</vt:lpstr>
      <vt:lpstr>Uniformes!Area_de_impressao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Profº Walter Gouvea</dc:creator>
  <cp:lastModifiedBy>admin</cp:lastModifiedBy>
  <cp:revision>194</cp:revision>
  <cp:lastPrinted>2022-07-21T14:28:46Z</cp:lastPrinted>
  <dcterms:created xsi:type="dcterms:W3CDTF">2017-09-20T01:52:00Z</dcterms:created>
  <dcterms:modified xsi:type="dcterms:W3CDTF">2022-07-21T14:42:31Z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1046-11.2.0.11191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4B2897CE08314D3599D93F9245EAAD0C</vt:lpwstr>
  </property>
</Properties>
</file>