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760" tabRatio="854"/>
  </bookViews>
  <sheets>
    <sheet name="Informações Iniciais" sheetId="8" r:id="rId1"/>
    <sheet name="Uniformes" sheetId="31" r:id="rId2"/>
    <sheet name="Materiais" sheetId="34" r:id="rId3"/>
    <sheet name="Equipamentos" sheetId="32" r:id="rId4"/>
    <sheet name="Cotação Seguro de Vida" sheetId="43" r:id="rId5"/>
    <sheet name="Encarregado" sheetId="44" r:id="rId6"/>
    <sheet name="Servente Limpeza" sheetId="45" r:id="rId7"/>
    <sheet name="Servente Limpeza Insalubre" sheetId="46" r:id="rId8"/>
    <sheet name="Metro quadrado" sheetId="47" r:id="rId9"/>
  </sheets>
  <externalReferences>
    <externalReference r:id="rId10"/>
  </externalReferences>
  <definedNames>
    <definedName name="_xlnm.Print_Area" localSheetId="5">Encarregado!$A$1:$VIH$856</definedName>
    <definedName name="_xlnm.Print_Area" localSheetId="2">Materiais!$A$1:$L$60</definedName>
    <definedName name="_xlnm.Print_Area" localSheetId="8">'Metro quadrado'!$A$1:$AR$182</definedName>
    <definedName name="Criart">"$#REF!.$#REF!$#REF!:$#REF!$#REF!"</definedName>
    <definedName name="Excel_BuiltIn_Print_Area_1" localSheetId="2">#REF!</definedName>
    <definedName name="Excel_BuiltIn_Print_Area_1">#REF!</definedName>
    <definedName name="Excel_BuiltIn_Print_Titles">"$#REF!.$#REF!$#REF!:$#REF!$#REF!"</definedName>
    <definedName name="FA2F">"$#REF!.$#REF!$#REF!:$#REF!$#REF!"</definedName>
    <definedName name="FA2F_2">"$#REF!.$#REF!$#REF!:$#REF!$#REF!"</definedName>
    <definedName name="_xlnm.Print_Titles" localSheetId="2">Materiais!$5:$6</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V145" i="47" l="1"/>
  <c r="V144" i="47"/>
  <c r="V143" i="47"/>
  <c r="V139" i="47"/>
  <c r="V137" i="47"/>
  <c r="V136" i="47"/>
  <c r="V135" i="47"/>
  <c r="V132" i="47"/>
  <c r="V131" i="47"/>
  <c r="V130" i="47"/>
  <c r="V128" i="47"/>
  <c r="V127" i="47"/>
  <c r="V126" i="47"/>
  <c r="AE101" i="47"/>
  <c r="AE100" i="47"/>
  <c r="S155" i="47" l="1"/>
  <c r="AQ155" i="47" s="1"/>
  <c r="AA154" i="47"/>
  <c r="AA156" i="47" s="1"/>
  <c r="V156" i="47"/>
  <c r="S154" i="47"/>
  <c r="AJ151" i="47"/>
  <c r="V151" i="47"/>
  <c r="AA149" i="47"/>
  <c r="AA151" i="47" s="1"/>
  <c r="S149" i="47"/>
  <c r="AJ147" i="47"/>
  <c r="AR146" i="47"/>
  <c r="S145" i="47"/>
  <c r="AQ145" i="47" s="1"/>
  <c r="S144" i="47"/>
  <c r="AQ144" i="47" s="1"/>
  <c r="V146" i="47"/>
  <c r="S143" i="47"/>
  <c r="AQ143" i="47" s="1"/>
  <c r="AR141" i="47"/>
  <c r="S140" i="47"/>
  <c r="AQ140" i="47" s="1"/>
  <c r="S139" i="47"/>
  <c r="AQ139" i="47" s="1"/>
  <c r="S138" i="47"/>
  <c r="AQ138" i="47" s="1"/>
  <c r="BD137" i="47"/>
  <c r="S137" i="47"/>
  <c r="AQ137" i="47" s="1"/>
  <c r="S136" i="47"/>
  <c r="AQ136" i="47" s="1"/>
  <c r="AA141" i="47"/>
  <c r="V141" i="47"/>
  <c r="BF133" i="47"/>
  <c r="BD133" i="47"/>
  <c r="AA133" i="47"/>
  <c r="BF132" i="47"/>
  <c r="BD132" i="47"/>
  <c r="BG132" i="47" s="1"/>
  <c r="S132" i="47"/>
  <c r="AQ132" i="47" s="1"/>
  <c r="S131" i="47"/>
  <c r="AQ131" i="47" s="1"/>
  <c r="S130" i="47"/>
  <c r="AQ130" i="47" s="1"/>
  <c r="S129" i="47"/>
  <c r="AR129" i="47" s="1"/>
  <c r="BF128" i="47"/>
  <c r="BD128" i="47"/>
  <c r="BG128" i="47" s="1"/>
  <c r="S128" i="47"/>
  <c r="AQ128" i="47" s="1"/>
  <c r="BF127" i="47"/>
  <c r="BD127" i="47"/>
  <c r="V133" i="47"/>
  <c r="S127" i="47"/>
  <c r="AR127" i="47" s="1"/>
  <c r="S126" i="47"/>
  <c r="AQ126" i="47" s="1"/>
  <c r="S125" i="47"/>
  <c r="U112" i="47"/>
  <c r="U111" i="47"/>
  <c r="U108" i="47"/>
  <c r="U107" i="47"/>
  <c r="AZ101" i="47"/>
  <c r="U101" i="47"/>
  <c r="AR101" i="47" s="1"/>
  <c r="AZ100" i="47"/>
  <c r="U100" i="47"/>
  <c r="AR100" i="47" s="1"/>
  <c r="AE93" i="47"/>
  <c r="U93" i="47"/>
  <c r="AE92" i="47"/>
  <c r="U92" i="47"/>
  <c r="AE89" i="47"/>
  <c r="U89" i="47"/>
  <c r="AE88" i="47"/>
  <c r="U88" i="47"/>
  <c r="AE85" i="47"/>
  <c r="U85" i="47"/>
  <c r="AE84" i="47"/>
  <c r="U84" i="47"/>
  <c r="U74" i="47"/>
  <c r="AE74" i="47" s="1"/>
  <c r="U73" i="47"/>
  <c r="AE73" i="47" s="1"/>
  <c r="U70" i="47"/>
  <c r="U69" i="47"/>
  <c r="U66" i="47"/>
  <c r="U65" i="47"/>
  <c r="U59" i="47"/>
  <c r="AE59" i="47" s="1"/>
  <c r="U58" i="47"/>
  <c r="U52" i="47"/>
  <c r="U51" i="47"/>
  <c r="U45" i="47"/>
  <c r="U44" i="47"/>
  <c r="U38" i="47"/>
  <c r="U37" i="47"/>
  <c r="U34" i="47"/>
  <c r="U33" i="47"/>
  <c r="U30" i="47"/>
  <c r="U29" i="47"/>
  <c r="U26" i="47"/>
  <c r="AE26" i="47" s="1"/>
  <c r="U25" i="47"/>
  <c r="AE25" i="47" s="1"/>
  <c r="U22" i="47"/>
  <c r="U21" i="47"/>
  <c r="U18" i="47"/>
  <c r="U17" i="47"/>
  <c r="U14" i="47"/>
  <c r="U13" i="47"/>
  <c r="AE27" i="47" l="1"/>
  <c r="AF129" i="47" s="1"/>
  <c r="AJ129" i="47" s="1"/>
  <c r="AR84" i="47"/>
  <c r="BG127" i="47"/>
  <c r="AR133" i="47"/>
  <c r="AR162" i="47" s="1"/>
  <c r="BG133" i="47"/>
  <c r="AR85" i="47"/>
  <c r="AR93" i="47"/>
  <c r="AR92" i="47"/>
  <c r="AR89" i="47"/>
  <c r="AR88" i="47"/>
  <c r="AQ146" i="47"/>
  <c r="AE75" i="47"/>
  <c r="AF140" i="47" s="1"/>
  <c r="AJ140" i="47" s="1"/>
  <c r="AE58" i="47"/>
  <c r="AE60" i="47" s="1"/>
  <c r="AF138" i="47" s="1"/>
  <c r="AJ138" i="47" s="1"/>
  <c r="AF154" i="47"/>
  <c r="AF155" i="47" s="1"/>
  <c r="AJ155" i="47" s="1"/>
  <c r="AA146" i="47"/>
  <c r="AQ129" i="47"/>
  <c r="AQ133" i="47" s="1"/>
  <c r="AQ135" i="47"/>
  <c r="AQ141" i="47" s="1"/>
  <c r="AJ143" i="47"/>
  <c r="AQ154" i="47"/>
  <c r="AQ156" i="47" s="1"/>
  <c r="AQ161" i="47" l="1"/>
  <c r="AJ154" i="47"/>
  <c r="AJ156" i="47" s="1"/>
  <c r="AQ163" i="47" l="1"/>
  <c r="AQ164" i="47" s="1"/>
  <c r="E60" i="46" l="1"/>
  <c r="F60" i="46" s="1"/>
  <c r="E60" i="45"/>
  <c r="E60" i="44"/>
  <c r="E66" i="46"/>
  <c r="E71" i="46" s="1"/>
  <c r="D131" i="46"/>
  <c r="C124" i="46"/>
  <c r="D124" i="46" s="1"/>
  <c r="E99" i="46"/>
  <c r="E103" i="46" s="1"/>
  <c r="F98" i="46"/>
  <c r="D92" i="46"/>
  <c r="D91" i="46"/>
  <c r="D90" i="46"/>
  <c r="L84" i="46"/>
  <c r="D80" i="46"/>
  <c r="M79" i="46"/>
  <c r="M82" i="46" s="1"/>
  <c r="M83" i="46" s="1"/>
  <c r="L85" i="46" s="1"/>
  <c r="M85" i="46" s="1"/>
  <c r="P78" i="46"/>
  <c r="D78" i="46"/>
  <c r="D77" i="46"/>
  <c r="D76" i="46"/>
  <c r="D75" i="46"/>
  <c r="F65" i="46"/>
  <c r="F64" i="46"/>
  <c r="F63" i="46"/>
  <c r="J62" i="46"/>
  <c r="F62" i="46"/>
  <c r="J61" i="46"/>
  <c r="F61" i="46"/>
  <c r="J59" i="46"/>
  <c r="F59" i="46"/>
  <c r="D50" i="46"/>
  <c r="D56" i="46" s="1"/>
  <c r="D79" i="46" s="1"/>
  <c r="D40" i="46"/>
  <c r="D39" i="46"/>
  <c r="H37" i="46"/>
  <c r="E27" i="46"/>
  <c r="E29" i="46" s="1"/>
  <c r="H16" i="46"/>
  <c r="D91" i="45"/>
  <c r="D92" i="45"/>
  <c r="D90" i="45"/>
  <c r="D92" i="44"/>
  <c r="D90" i="44"/>
  <c r="D91" i="44"/>
  <c r="H17" i="46" l="1"/>
  <c r="D41" i="46"/>
  <c r="J60" i="46"/>
  <c r="E34" i="46"/>
  <c r="E35" i="46" s="1"/>
  <c r="E75" i="46" s="1"/>
  <c r="E136" i="46"/>
  <c r="E77" i="46"/>
  <c r="F53" i="46"/>
  <c r="F51" i="46"/>
  <c r="E40" i="46"/>
  <c r="F40" i="46" s="1"/>
  <c r="E39" i="46"/>
  <c r="E113" i="46"/>
  <c r="F52" i="46"/>
  <c r="P76" i="46"/>
  <c r="F54" i="46"/>
  <c r="F77" i="46"/>
  <c r="E43" i="46"/>
  <c r="E78" i="46"/>
  <c r="E79" i="46" s="1"/>
  <c r="F35" i="46"/>
  <c r="M80" i="46"/>
  <c r="M81" i="46" s="1"/>
  <c r="P78" i="45"/>
  <c r="D80" i="45"/>
  <c r="D80" i="44"/>
  <c r="D77" i="45"/>
  <c r="D131" i="45"/>
  <c r="C124" i="45" s="1"/>
  <c r="D124" i="45" s="1"/>
  <c r="E99" i="45"/>
  <c r="E103" i="45" s="1"/>
  <c r="F98" i="45"/>
  <c r="L84" i="45"/>
  <c r="M79" i="45"/>
  <c r="M82" i="45" s="1"/>
  <c r="M83" i="45" s="1"/>
  <c r="L85" i="45" s="1"/>
  <c r="M85" i="45" s="1"/>
  <c r="D78" i="45"/>
  <c r="D76" i="45"/>
  <c r="D75" i="45"/>
  <c r="F65" i="45"/>
  <c r="F64" i="45"/>
  <c r="F63" i="45"/>
  <c r="J62" i="45"/>
  <c r="F62" i="45"/>
  <c r="J61" i="45"/>
  <c r="F61" i="45"/>
  <c r="E66" i="45"/>
  <c r="E71" i="45" s="1"/>
  <c r="J59" i="45"/>
  <c r="F59" i="45"/>
  <c r="D50" i="45"/>
  <c r="D56" i="45" s="1"/>
  <c r="D79" i="45" s="1"/>
  <c r="D40" i="45"/>
  <c r="D39" i="45"/>
  <c r="H37" i="45"/>
  <c r="E27" i="45"/>
  <c r="E34" i="45" s="1"/>
  <c r="E35" i="45" s="1"/>
  <c r="P76" i="45" s="1"/>
  <c r="H16" i="45"/>
  <c r="O90" i="44"/>
  <c r="D77" i="44"/>
  <c r="D131" i="44"/>
  <c r="C124" i="44" s="1"/>
  <c r="D124" i="44" s="1"/>
  <c r="H18" i="44"/>
  <c r="E99" i="44"/>
  <c r="E103" i="44" s="1"/>
  <c r="F98" i="44"/>
  <c r="L84" i="44"/>
  <c r="M79" i="44"/>
  <c r="M82" i="44" s="1"/>
  <c r="M83" i="44" s="1"/>
  <c r="L85" i="44" s="1"/>
  <c r="D78" i="44"/>
  <c r="D76" i="44"/>
  <c r="D75" i="44"/>
  <c r="F65" i="44"/>
  <c r="F64" i="44"/>
  <c r="F63" i="44"/>
  <c r="J62" i="44"/>
  <c r="F62" i="44"/>
  <c r="J61" i="44"/>
  <c r="F61" i="44"/>
  <c r="E66" i="44"/>
  <c r="E71" i="44" s="1"/>
  <c r="J59" i="44"/>
  <c r="F59" i="44"/>
  <c r="D50" i="44"/>
  <c r="D56" i="44" s="1"/>
  <c r="D79" i="44" s="1"/>
  <c r="D40" i="44"/>
  <c r="D39" i="44"/>
  <c r="H37" i="44"/>
  <c r="E27" i="44"/>
  <c r="E34" i="44" s="1"/>
  <c r="E35" i="44" s="1"/>
  <c r="H16" i="44"/>
  <c r="D41" i="45" l="1"/>
  <c r="E80" i="46"/>
  <c r="E82" i="46"/>
  <c r="F80" i="46"/>
  <c r="F49" i="46"/>
  <c r="F55" i="46"/>
  <c r="E78" i="44"/>
  <c r="E79" i="44" s="1"/>
  <c r="D41" i="44"/>
  <c r="M85" i="44"/>
  <c r="E77" i="44"/>
  <c r="F39" i="46"/>
  <c r="E41" i="46"/>
  <c r="E42" i="46" s="1"/>
  <c r="E76" i="46"/>
  <c r="E136" i="45"/>
  <c r="F53" i="45"/>
  <c r="F51" i="45"/>
  <c r="F49" i="45"/>
  <c r="E40" i="45"/>
  <c r="F40" i="45" s="1"/>
  <c r="E39" i="45"/>
  <c r="E82" i="45"/>
  <c r="F80" i="45"/>
  <c r="F77" i="45"/>
  <c r="F54" i="45"/>
  <c r="E80" i="45"/>
  <c r="E77" i="45"/>
  <c r="E75" i="45"/>
  <c r="F52" i="45"/>
  <c r="E43" i="45"/>
  <c r="E113" i="45"/>
  <c r="E78" i="45"/>
  <c r="E79" i="45" s="1"/>
  <c r="F55" i="45"/>
  <c r="F35" i="45"/>
  <c r="F60" i="45"/>
  <c r="H17" i="45"/>
  <c r="J60" i="45"/>
  <c r="M80" i="45"/>
  <c r="M81" i="45" s="1"/>
  <c r="E136" i="44"/>
  <c r="F53" i="44"/>
  <c r="F51" i="44"/>
  <c r="F49" i="44"/>
  <c r="E40" i="44"/>
  <c r="F40" i="44" s="1"/>
  <c r="E39" i="44"/>
  <c r="E82" i="44"/>
  <c r="F80" i="44"/>
  <c r="F77" i="44"/>
  <c r="F54" i="44"/>
  <c r="E75" i="44"/>
  <c r="F52" i="44"/>
  <c r="E43" i="44"/>
  <c r="E80" i="44" s="1"/>
  <c r="E113" i="44"/>
  <c r="F55" i="44"/>
  <c r="H17" i="44"/>
  <c r="H19" i="44" s="1"/>
  <c r="F35" i="44"/>
  <c r="F60" i="44"/>
  <c r="J60" i="44"/>
  <c r="M80" i="44"/>
  <c r="M81" i="44" s="1"/>
  <c r="F143" i="46" l="1"/>
  <c r="H10" i="46" s="1"/>
  <c r="E81" i="46"/>
  <c r="E115" i="46" s="1"/>
  <c r="E84" i="46"/>
  <c r="E69" i="46"/>
  <c r="E44" i="46"/>
  <c r="E45" i="46" s="1"/>
  <c r="E41" i="45"/>
  <c r="E42" i="45" s="1"/>
  <c r="F39" i="45"/>
  <c r="F143" i="45" s="1"/>
  <c r="H10" i="45" s="1"/>
  <c r="E76" i="45"/>
  <c r="E81" i="45"/>
  <c r="E41" i="44"/>
  <c r="E42" i="44" s="1"/>
  <c r="F39" i="44"/>
  <c r="F143" i="44" s="1"/>
  <c r="H10" i="44" s="1"/>
  <c r="E76" i="44"/>
  <c r="E81" i="44" s="1"/>
  <c r="E138" i="46" l="1"/>
  <c r="E52" i="46"/>
  <c r="E51" i="46"/>
  <c r="E55" i="46"/>
  <c r="E49" i="46"/>
  <c r="E48" i="46"/>
  <c r="E53" i="46"/>
  <c r="E54" i="46"/>
  <c r="E50" i="46"/>
  <c r="E115" i="45"/>
  <c r="E84" i="45"/>
  <c r="E138" i="45"/>
  <c r="E44" i="45"/>
  <c r="E45" i="45" s="1"/>
  <c r="E69" i="45"/>
  <c r="E115" i="44"/>
  <c r="E84" i="44"/>
  <c r="E138" i="44"/>
  <c r="E44" i="44"/>
  <c r="E45" i="44" s="1"/>
  <c r="E69" i="44"/>
  <c r="E56" i="46" l="1"/>
  <c r="E70" i="46" s="1"/>
  <c r="E72" i="46" s="1"/>
  <c r="E55" i="45"/>
  <c r="E53" i="45"/>
  <c r="E51" i="45"/>
  <c r="E49" i="45"/>
  <c r="E54" i="45"/>
  <c r="E50" i="45"/>
  <c r="E48" i="45"/>
  <c r="E52" i="45"/>
  <c r="E55" i="44"/>
  <c r="E53" i="44"/>
  <c r="E51" i="44"/>
  <c r="E49" i="44"/>
  <c r="E52" i="44"/>
  <c r="E54" i="44"/>
  <c r="E50" i="44"/>
  <c r="E48" i="44"/>
  <c r="E83" i="46" l="1"/>
  <c r="E85" i="46" s="1"/>
  <c r="E137" i="46"/>
  <c r="E114" i="46"/>
  <c r="E56" i="45"/>
  <c r="E70" i="45" s="1"/>
  <c r="E72" i="45" s="1"/>
  <c r="E137" i="45" s="1"/>
  <c r="E56" i="44"/>
  <c r="E70" i="44" s="1"/>
  <c r="E72" i="44" s="1"/>
  <c r="E114" i="44" s="1"/>
  <c r="E92" i="46" l="1"/>
  <c r="E94" i="46"/>
  <c r="E89" i="46"/>
  <c r="E93" i="46"/>
  <c r="E90" i="46"/>
  <c r="E91" i="46"/>
  <c r="E83" i="45"/>
  <c r="E85" i="45" s="1"/>
  <c r="E92" i="45" s="1"/>
  <c r="E114" i="45"/>
  <c r="E91" i="45"/>
  <c r="E90" i="45"/>
  <c r="E83" i="44"/>
  <c r="E85" i="44" s="1"/>
  <c r="E137" i="44"/>
  <c r="E93" i="45" l="1"/>
  <c r="E89" i="45"/>
  <c r="E95" i="45" s="1"/>
  <c r="E102" i="45" s="1"/>
  <c r="E104" i="45" s="1"/>
  <c r="E105" i="45" s="1"/>
  <c r="E95" i="46"/>
  <c r="E102" i="46" s="1"/>
  <c r="E104" i="46" s="1"/>
  <c r="E105" i="46" s="1"/>
  <c r="E94" i="45"/>
  <c r="E93" i="44"/>
  <c r="E90" i="44"/>
  <c r="E92" i="44"/>
  <c r="E89" i="44"/>
  <c r="E91" i="44"/>
  <c r="E94" i="44"/>
  <c r="E116" i="46" l="1"/>
  <c r="E139" i="46"/>
  <c r="E116" i="45"/>
  <c r="E139" i="45"/>
  <c r="E95" i="44"/>
  <c r="E102" i="44" s="1"/>
  <c r="E104" i="44" s="1"/>
  <c r="E105" i="44" s="1"/>
  <c r="E139" i="44" s="1"/>
  <c r="E116" i="44" l="1"/>
  <c r="AF125" i="47" l="1"/>
  <c r="K53" i="34" l="1"/>
  <c r="K54" i="34"/>
  <c r="K55" i="34"/>
  <c r="K56" i="34"/>
  <c r="K57" i="34"/>
  <c r="K43" i="34"/>
  <c r="K44" i="34"/>
  <c r="K45" i="34"/>
  <c r="K46" i="34"/>
  <c r="K47" i="34"/>
  <c r="K48" i="34"/>
  <c r="K49" i="34"/>
  <c r="K50" i="34"/>
  <c r="K51" i="34"/>
  <c r="K52" i="34"/>
  <c r="K26" i="34"/>
  <c r="K27" i="34"/>
  <c r="K28" i="34"/>
  <c r="K29" i="34"/>
  <c r="K30" i="34"/>
  <c r="K31" i="34"/>
  <c r="K32" i="34"/>
  <c r="K33" i="34"/>
  <c r="K34" i="34"/>
  <c r="K35" i="34"/>
  <c r="K36" i="34"/>
  <c r="K37" i="34"/>
  <c r="K38" i="34"/>
  <c r="K39" i="34"/>
  <c r="K40" i="34"/>
  <c r="K41" i="34"/>
  <c r="K42" i="34"/>
  <c r="K17" i="34"/>
  <c r="K18" i="34"/>
  <c r="K19" i="34"/>
  <c r="K20" i="34"/>
  <c r="K21" i="34"/>
  <c r="K22" i="34"/>
  <c r="K23" i="34"/>
  <c r="K24" i="34"/>
  <c r="K25" i="34"/>
  <c r="K8" i="34"/>
  <c r="K9" i="34"/>
  <c r="K10" i="34"/>
  <c r="K11" i="34"/>
  <c r="K12" i="34"/>
  <c r="K13" i="34"/>
  <c r="K14" i="34"/>
  <c r="K15" i="34"/>
  <c r="K16" i="34"/>
  <c r="K7" i="34"/>
  <c r="J8" i="34" l="1"/>
  <c r="L8" i="34" s="1"/>
  <c r="I8" i="32" l="1"/>
  <c r="I9" i="32"/>
  <c r="I10" i="32"/>
  <c r="I12" i="32" s="1"/>
  <c r="I13" i="32" s="1"/>
  <c r="I11" i="32"/>
  <c r="E110" i="46" l="1"/>
  <c r="E110" i="45"/>
  <c r="J54" i="34"/>
  <c r="L54" i="34" s="1"/>
  <c r="J46" i="34"/>
  <c r="L46" i="34" s="1"/>
  <c r="J44" i="34"/>
  <c r="L44" i="34" s="1"/>
  <c r="J53" i="34"/>
  <c r="L53" i="34" s="1"/>
  <c r="J52" i="34"/>
  <c r="L52" i="34" s="1"/>
  <c r="J55" i="34"/>
  <c r="L55" i="34" s="1"/>
  <c r="J50" i="34"/>
  <c r="L50" i="34" s="1"/>
  <c r="J51" i="34"/>
  <c r="L51" i="34" s="1"/>
  <c r="J42" i="34"/>
  <c r="L42" i="34" s="1"/>
  <c r="J43" i="34"/>
  <c r="L43" i="34" s="1"/>
  <c r="J41" i="34"/>
  <c r="L41" i="34" s="1"/>
  <c r="J45" i="34"/>
  <c r="L45" i="34" s="1"/>
  <c r="J57" i="34"/>
  <c r="L57" i="34" s="1"/>
  <c r="J48" i="34"/>
  <c r="L48" i="34" s="1"/>
  <c r="J47" i="34"/>
  <c r="L47" i="34" s="1"/>
  <c r="J12" i="34"/>
  <c r="L12" i="34" s="1"/>
  <c r="J21" i="34"/>
  <c r="L21" i="34" s="1"/>
  <c r="J23" i="34"/>
  <c r="L23" i="34" s="1"/>
  <c r="J22" i="34"/>
  <c r="L22" i="34" s="1"/>
  <c r="J49" i="34"/>
  <c r="L49" i="34" s="1"/>
  <c r="J40" i="34"/>
  <c r="L40" i="34" s="1"/>
  <c r="J56" i="34"/>
  <c r="L56" i="34" s="1"/>
  <c r="J16" i="34"/>
  <c r="L16" i="34" s="1"/>
  <c r="J28" i="34"/>
  <c r="L28" i="34" s="1"/>
  <c r="J13" i="34"/>
  <c r="L13" i="34" s="1"/>
  <c r="J34" i="34"/>
  <c r="L34" i="34" s="1"/>
  <c r="J35" i="34"/>
  <c r="L35" i="34" s="1"/>
  <c r="J15" i="34"/>
  <c r="L15" i="34" s="1"/>
  <c r="J31" i="34"/>
  <c r="L31" i="34" s="1"/>
  <c r="J9" i="34"/>
  <c r="L9" i="34" s="1"/>
  <c r="J14" i="34"/>
  <c r="L14" i="34" s="1"/>
  <c r="J24" i="34"/>
  <c r="L24" i="34" s="1"/>
  <c r="J36" i="34"/>
  <c r="L36" i="34" s="1"/>
  <c r="J10" i="34"/>
  <c r="L10" i="34" s="1"/>
  <c r="J32" i="34"/>
  <c r="L32" i="34" s="1"/>
  <c r="J33" i="34"/>
  <c r="L33" i="34" s="1"/>
  <c r="J25" i="34"/>
  <c r="L25" i="34" s="1"/>
  <c r="J20" i="34"/>
  <c r="L20" i="34" s="1"/>
  <c r="J17" i="34"/>
  <c r="L17" i="34" s="1"/>
  <c r="J27" i="34"/>
  <c r="L27" i="34" s="1"/>
  <c r="J29" i="34"/>
  <c r="L29" i="34" s="1"/>
  <c r="J30" i="34"/>
  <c r="L30" i="34" s="1"/>
  <c r="J37" i="34"/>
  <c r="L37" i="34" s="1"/>
  <c r="J39" i="34"/>
  <c r="L39" i="34" s="1"/>
  <c r="J38" i="34"/>
  <c r="L38" i="34" s="1"/>
  <c r="J11" i="34"/>
  <c r="L11" i="34" s="1"/>
  <c r="J26" i="34"/>
  <c r="L26" i="34" s="1"/>
  <c r="J19" i="34"/>
  <c r="L19" i="34" s="1"/>
  <c r="J7" i="34"/>
  <c r="J18" i="34"/>
  <c r="L18" i="34" s="1"/>
  <c r="L7" i="34" l="1"/>
  <c r="B17" i="8"/>
  <c r="A25" i="8"/>
  <c r="D11" i="43" l="1"/>
  <c r="D10" i="43"/>
  <c r="D9" i="43"/>
  <c r="D12" i="43" l="1"/>
  <c r="H23" i="31" l="1"/>
  <c r="J23" i="31" s="1"/>
  <c r="K23" i="31" s="1"/>
  <c r="H22" i="31"/>
  <c r="J22" i="31" s="1"/>
  <c r="K22" i="31" s="1"/>
  <c r="H21" i="31"/>
  <c r="J21" i="31" s="1"/>
  <c r="K21" i="31" s="1"/>
  <c r="H20" i="31"/>
  <c r="J20" i="31"/>
  <c r="K20" i="31" s="1"/>
  <c r="H11" i="31"/>
  <c r="J11" i="31" s="1"/>
  <c r="K11" i="31" s="1"/>
  <c r="H12" i="31"/>
  <c r="J12" i="31" s="1"/>
  <c r="K12" i="31" s="1"/>
  <c r="H13" i="31"/>
  <c r="J13" i="31" s="1"/>
  <c r="K13" i="31" s="1"/>
  <c r="H14" i="31"/>
  <c r="J14" i="31" s="1"/>
  <c r="K14" i="31" s="1"/>
  <c r="H10" i="31"/>
  <c r="J10" i="31" s="1"/>
  <c r="K10" i="31" s="1"/>
  <c r="J24" i="31" l="1"/>
  <c r="J15" i="31"/>
  <c r="H58" i="34" l="1"/>
  <c r="H59" i="34" s="1"/>
  <c r="H60" i="34" s="1"/>
  <c r="E109" i="46" l="1"/>
  <c r="E109" i="45"/>
  <c r="H18" i="45" s="1"/>
  <c r="H19" i="45" s="1"/>
  <c r="K24" i="31"/>
  <c r="E108" i="44" s="1"/>
  <c r="E112" i="44" s="1"/>
  <c r="E117" i="44" l="1"/>
  <c r="E118" i="44" s="1"/>
  <c r="E140" i="44"/>
  <c r="E141" i="44" s="1"/>
  <c r="E112" i="46"/>
  <c r="H18" i="46"/>
  <c r="H19" i="46" s="1"/>
  <c r="K25" i="31"/>
  <c r="K15" i="31"/>
  <c r="E108" i="45" s="1"/>
  <c r="E112" i="45" s="1"/>
  <c r="E140" i="45" l="1"/>
  <c r="E141" i="45" s="1"/>
  <c r="E117" i="45"/>
  <c r="E118" i="45" s="1"/>
  <c r="E117" i="46"/>
  <c r="E118" i="46" s="1"/>
  <c r="E140" i="46"/>
  <c r="E141" i="46" s="1"/>
  <c r="E121" i="44"/>
  <c r="E122" i="44" s="1"/>
  <c r="E121" i="46" l="1"/>
  <c r="E122" i="46" s="1"/>
  <c r="E123" i="44"/>
  <c r="E124" i="44" s="1"/>
  <c r="E121" i="45"/>
  <c r="E122" i="45" s="1"/>
  <c r="E123" i="45" l="1"/>
  <c r="E124" i="45" s="1"/>
  <c r="E123" i="46"/>
  <c r="E124" i="46" s="1"/>
  <c r="E126" i="44"/>
  <c r="E130" i="44"/>
  <c r="E127" i="44"/>
  <c r="E131" i="44" l="1"/>
  <c r="E132" i="44" s="1"/>
  <c r="E133" i="44" s="1"/>
  <c r="E142" i="44" s="1"/>
  <c r="E143" i="44" s="1"/>
  <c r="E130" i="46"/>
  <c r="E126" i="46"/>
  <c r="E127" i="46"/>
  <c r="E127" i="45"/>
  <c r="E126" i="45"/>
  <c r="E130" i="45"/>
  <c r="E131" i="45" l="1"/>
  <c r="E132" i="45" s="1"/>
  <c r="E133" i="45" s="1"/>
  <c r="E142" i="45" s="1"/>
  <c r="E143" i="45" s="1"/>
  <c r="E131" i="46"/>
  <c r="E132" i="46" s="1"/>
  <c r="E133" i="46" s="1"/>
  <c r="E142" i="46" s="1"/>
  <c r="E143" i="46" s="1"/>
  <c r="H20" i="44"/>
  <c r="Z65" i="47"/>
  <c r="AE65" i="47" s="1"/>
  <c r="Z107" i="47"/>
  <c r="AX92" i="47"/>
  <c r="AZ92" i="47" s="1"/>
  <c r="Z13" i="47"/>
  <c r="Z37" i="47"/>
  <c r="AE37" i="47" s="1"/>
  <c r="H56" i="44"/>
  <c r="AX100" i="47"/>
  <c r="Z69" i="47"/>
  <c r="AE69" i="47" s="1"/>
  <c r="Z111" i="47"/>
  <c r="AX84" i="47"/>
  <c r="AZ84" i="47" s="1"/>
  <c r="Z51" i="47"/>
  <c r="AE51" i="47" s="1"/>
  <c r="Z33" i="47"/>
  <c r="AE33" i="47" s="1"/>
  <c r="AX88" i="47"/>
  <c r="AZ88" i="47" s="1"/>
  <c r="Z44" i="47"/>
  <c r="AE44" i="47" s="1"/>
  <c r="Z29" i="47"/>
  <c r="AE29" i="47" s="1"/>
  <c r="H29" i="44" l="1"/>
  <c r="H30" i="44" s="1"/>
  <c r="H38" i="44"/>
  <c r="H39" i="44" s="1"/>
  <c r="H32" i="44"/>
  <c r="H33" i="44" s="1"/>
  <c r="H21" i="44"/>
  <c r="H22" i="44" s="1"/>
  <c r="H40" i="44" s="1"/>
  <c r="G44" i="44" s="1"/>
  <c r="H35" i="44"/>
  <c r="H36" i="44" s="1"/>
  <c r="H26" i="44"/>
  <c r="H27" i="44" s="1"/>
  <c r="H20" i="46"/>
  <c r="Z18" i="47"/>
  <c r="H56" i="46"/>
  <c r="AZ86" i="47"/>
  <c r="AF144" i="47" s="1"/>
  <c r="AJ144" i="47" s="1"/>
  <c r="AE13" i="47"/>
  <c r="Z17" i="47"/>
  <c r="Z21" i="47"/>
  <c r="AE21" i="47" s="1"/>
  <c r="AX101" i="47"/>
  <c r="AX89" i="47"/>
  <c r="AZ89" i="47" s="1"/>
  <c r="AZ90" i="47" s="1"/>
  <c r="Z52" i="47"/>
  <c r="AE52" i="47" s="1"/>
  <c r="AE53" i="47" s="1"/>
  <c r="AF139" i="47" s="1"/>
  <c r="AJ139" i="47" s="1"/>
  <c r="Z34" i="47"/>
  <c r="AE34" i="47" s="1"/>
  <c r="AE35" i="47" s="1"/>
  <c r="AF131" i="47" s="1"/>
  <c r="AJ131" i="47" s="1"/>
  <c r="AX93" i="47"/>
  <c r="AZ93" i="47" s="1"/>
  <c r="AZ94" i="47" s="1"/>
  <c r="AF145" i="47" s="1"/>
  <c r="AJ145" i="47" s="1"/>
  <c r="AX85" i="47"/>
  <c r="AZ85" i="47" s="1"/>
  <c r="Z38" i="47"/>
  <c r="AE38" i="47" s="1"/>
  <c r="AE39" i="47" s="1"/>
  <c r="AF132" i="47" s="1"/>
  <c r="AJ132" i="47" s="1"/>
  <c r="Z70" i="47"/>
  <c r="AE70" i="47" s="1"/>
  <c r="AE71" i="47" s="1"/>
  <c r="AF136" i="47" s="1"/>
  <c r="AJ136" i="47" s="1"/>
  <c r="Z14" i="47"/>
  <c r="H56" i="45"/>
  <c r="Z112" i="47"/>
  <c r="Z108" i="47"/>
  <c r="Z30" i="47"/>
  <c r="AE30" i="47" s="1"/>
  <c r="AE31" i="47" s="1"/>
  <c r="AF130" i="47" s="1"/>
  <c r="AJ130" i="47" s="1"/>
  <c r="Z45" i="47"/>
  <c r="AE45" i="47" s="1"/>
  <c r="AE46" i="47" s="1"/>
  <c r="AF135" i="47" s="1"/>
  <c r="AJ135" i="47" s="1"/>
  <c r="AJ141" i="47" s="1"/>
  <c r="Z66" i="47"/>
  <c r="AE66" i="47" s="1"/>
  <c r="AE67" i="47" s="1"/>
  <c r="AF137" i="47" s="1"/>
  <c r="AJ137" i="47" s="1"/>
  <c r="H20" i="45"/>
  <c r="H21" i="46" l="1"/>
  <c r="H22" i="46" s="1"/>
  <c r="H32" i="46"/>
  <c r="H33" i="46" s="1"/>
  <c r="H38" i="46"/>
  <c r="H39" i="46" s="1"/>
  <c r="H26" i="46"/>
  <c r="H27" i="46" s="1"/>
  <c r="H35" i="46"/>
  <c r="H36" i="46" s="1"/>
  <c r="H29" i="46"/>
  <c r="H30" i="46" s="1"/>
  <c r="AJ146" i="47"/>
  <c r="H53" i="44"/>
  <c r="H57" i="44"/>
  <c r="H58" i="44" s="1"/>
  <c r="H29" i="45"/>
  <c r="H30" i="45" s="1"/>
  <c r="H38" i="45"/>
  <c r="H39" i="45" s="1"/>
  <c r="H35" i="45"/>
  <c r="H36" i="45" s="1"/>
  <c r="H21" i="45"/>
  <c r="H22" i="45" s="1"/>
  <c r="H40" i="45" s="1"/>
  <c r="G44" i="45" s="1"/>
  <c r="H26" i="45"/>
  <c r="H27" i="45" s="1"/>
  <c r="H32" i="45"/>
  <c r="H33" i="45" s="1"/>
  <c r="AE23" i="47"/>
  <c r="AF128" i="47" s="1"/>
  <c r="AJ128" i="47" s="1"/>
  <c r="AE14" i="47"/>
  <c r="AE15" i="47" s="1"/>
  <c r="AF126" i="47" s="1"/>
  <c r="Z22" i="47"/>
  <c r="AE22" i="47" s="1"/>
  <c r="BI128" i="47"/>
  <c r="AE17" i="47"/>
  <c r="AE18" i="47"/>
  <c r="BI127" i="47"/>
  <c r="AJ126" i="47" l="1"/>
  <c r="BD140" i="47"/>
  <c r="BF137" i="47"/>
  <c r="AE19" i="47"/>
  <c r="AF127" i="47" s="1"/>
  <c r="BI133" i="47"/>
  <c r="BJ133" i="47" s="1"/>
  <c r="BJ128" i="47"/>
  <c r="H57" i="45"/>
  <c r="H58" i="45" s="1"/>
  <c r="H53" i="45"/>
  <c r="H40" i="46"/>
  <c r="G44" i="46" s="1"/>
  <c r="BJ127" i="47"/>
  <c r="BI132" i="47"/>
  <c r="BJ132" i="47" s="1"/>
  <c r="H57" i="46" l="1"/>
  <c r="H58" i="46" s="1"/>
  <c r="H53" i="46"/>
  <c r="BJ129" i="47"/>
  <c r="AJ127" i="47"/>
  <c r="AJ125" i="47"/>
  <c r="AJ133" i="47" s="1"/>
  <c r="AJ157" i="47" s="1"/>
  <c r="AJ159" i="47" s="1"/>
</calcChain>
</file>

<file path=xl/comments1.xml><?xml version="1.0" encoding="utf-8"?>
<comments xmlns="http://schemas.openxmlformats.org/spreadsheetml/2006/main">
  <authors>
    <author>Gurgel</author>
    <author>Profº Walter Salomão Gouvêa</author>
    <author>Profº Walter Gouvea</author>
    <author>Walter S Gouvêa</author>
    <author>Profº Walter S. Gouvêa</author>
    <author>Prof. Walter</author>
  </authors>
  <commentList>
    <comment ref="D21" authorId="0">
      <text>
        <r>
          <rPr>
            <b/>
            <sz val="9"/>
            <color indexed="81"/>
            <rFont val="Segoe UI"/>
            <family val="2"/>
          </rPr>
          <t xml:space="preserve">M:
Qual tipo de encarregado?
</t>
        </r>
      </text>
    </comment>
    <comment ref="D26" authorId="1">
      <text>
        <r>
          <rPr>
            <b/>
            <sz val="9"/>
            <rFont val="Segoe UI"/>
            <family val="2"/>
          </rPr>
          <t>Profº Walter Salomão Gouvêa:</t>
        </r>
        <r>
          <rPr>
            <sz val="9"/>
            <rFont val="Segoe UI"/>
            <family val="2"/>
          </rPr>
          <t xml:space="preserve">
</t>
        </r>
        <r>
          <rPr>
            <b/>
            <sz val="9"/>
            <color indexed="10"/>
            <rFont val="Segoe UI"/>
            <family val="2"/>
          </rPr>
          <t>Nota 1</t>
        </r>
        <r>
          <rPr>
            <sz val="9"/>
            <rFont val="Segoe UI"/>
            <family val="2"/>
          </rPr>
          <t xml:space="preserve">: O Módulo 1 refere-se ao valor mensal devido ao empregado pela prestação do serviço no período de 12 meses. 
</t>
        </r>
        <r>
          <rPr>
            <b/>
            <sz val="9"/>
            <color indexed="10"/>
            <rFont val="Segoe UI"/>
            <family val="2"/>
          </rPr>
          <t>Nota 2</t>
        </r>
        <r>
          <rPr>
            <sz val="9"/>
            <rFont val="Segoe UI"/>
            <family val="2"/>
          </rPr>
          <t xml:space="preserve">: Para o empregado que labora a jornada 12x36, em caso da não concessão ou concessão parcial do intervalo intrajornada (§ 4º do art. 71 da CLT), o valor a ser pago será inserido na remuneração utilizando a alínea “G”.
</t>
        </r>
        <r>
          <rPr>
            <b/>
            <sz val="9"/>
            <rFont val="Segoe UI"/>
            <family val="2"/>
          </rPr>
          <t xml:space="preserve">CLT Art. 71 § 4º </t>
        </r>
        <r>
          <rPr>
            <sz val="9"/>
            <rFont val="Segoe UI"/>
            <family val="2"/>
          </rPr>
          <t>- Quando o intervalo para repouso e alimentação, previsto neste artigo, não for concedido pelo empregador, este ficará obrigado a remunerar o período correspondente com um</t>
        </r>
        <r>
          <rPr>
            <b/>
            <sz val="9"/>
            <color indexed="12"/>
            <rFont val="Segoe UI"/>
            <family val="2"/>
          </rPr>
          <t xml:space="preserve"> acréscimo de no mínimo 50% (cinqüenta por cento) sobre o valor da remuneração da hora normal de trabalho.     
</t>
        </r>
        <r>
          <rPr>
            <b/>
            <sz val="9"/>
            <color indexed="10"/>
            <rFont val="Segoe UI"/>
            <family val="2"/>
          </rPr>
          <t>CLT ART. 71 § 4 - LEI 13467/17</t>
        </r>
        <r>
          <rPr>
            <b/>
            <sz val="9"/>
            <color indexed="12"/>
            <rFont val="Segoe UI"/>
            <family val="2"/>
          </rPr>
          <t xml:space="preserve"> " A não concessão ou a concessão parcial 
do intervalo intrajornada mínimo, para repouso e alimentação, a empregados urbanos e rurais, implica o pagamento, </t>
        </r>
        <r>
          <rPr>
            <b/>
            <sz val="9"/>
            <color indexed="10"/>
            <rFont val="Segoe UI"/>
            <family val="2"/>
          </rPr>
          <t>de natureza 
indenizatória</t>
        </r>
        <r>
          <rPr>
            <b/>
            <sz val="9"/>
            <color indexed="12"/>
            <rFont val="Segoe UI"/>
            <family val="2"/>
          </rPr>
          <t xml:space="preserve">, apenas do período suprimido, </t>
        </r>
        <r>
          <rPr>
            <b/>
            <sz val="9"/>
            <color indexed="10"/>
            <rFont val="Segoe UI"/>
            <family val="2"/>
          </rPr>
          <t>com acréscimo de 50% (cinquenta por cento)</t>
        </r>
        <r>
          <rPr>
            <b/>
            <sz val="9"/>
            <color indexed="12"/>
            <rFont val="Segoe UI"/>
            <family val="2"/>
          </rPr>
          <t xml:space="preserve"> sobre o valor da remuneração da hora normal 
de trabalho. </t>
        </r>
      </text>
    </comment>
    <comment ref="C32" authorId="2">
      <text>
        <r>
          <rPr>
            <b/>
            <sz val="9"/>
            <rFont val="Segoe UI"/>
            <family val="2"/>
          </rPr>
          <t>Profº Walter Gouvea:</t>
        </r>
        <r>
          <rPr>
            <sz val="9"/>
            <rFont val="Segoe UI"/>
            <family val="2"/>
          </rPr>
          <t xml:space="preserve">
Art. 59-A.  Em exceção ao disposto no art. 59 e em leis específicas, é facultado às partes, por meio de convenção coletiva ou acordo coletivo de trabalho, estabelecer horário de trabalho de doze horas seguidas por trinta e seis horas ininterruptas de descanso, observados ou indenizados os intervalos para repouso e alimentação.                (Redação dada pela Medida Provisória nº 808, de 2017)
§ 1º  A remuneração mensal pactuada pelo horário previsto no caput abrange os pagamentos devidos pelo descanso semanal remunerado e pelo descanso em feriados e serão considerados compensados os feriados e as prorrogações de trabalho noturno, quando houver, de que tratam o art. 70 e o § 5º do art. 73.                (Redação dada pela Medida Provisória nº 808, de 2017)
</t>
        </r>
      </text>
    </comment>
    <comment ref="C33" authorId="2">
      <text>
        <r>
          <rPr>
            <b/>
            <sz val="9"/>
            <rFont val="Segoe UI"/>
            <family val="2"/>
          </rPr>
          <t>Profº Walter Gouvea:</t>
        </r>
        <r>
          <rPr>
            <sz val="9"/>
            <rFont val="Segoe UI"/>
            <family val="2"/>
          </rPr>
          <t xml:space="preserve">
ART. 71 § 4o A não concessão ou a concessão parcial 
do intervalo intrajornada mínimo, para 
repouso e alimentação, a empregados urbanos 
e rurais, </t>
        </r>
        <r>
          <rPr>
            <b/>
            <sz val="9"/>
            <color indexed="10"/>
            <rFont val="Segoe UI"/>
            <family val="2"/>
          </rPr>
          <t xml:space="preserve">implica o pagamento, </t>
        </r>
        <r>
          <rPr>
            <b/>
            <sz val="11"/>
            <color indexed="10"/>
            <rFont val="Segoe UI"/>
            <family val="2"/>
          </rPr>
          <t>de natureza 
indenizatória</t>
        </r>
        <r>
          <rPr>
            <b/>
            <sz val="9"/>
            <color indexed="10"/>
            <rFont val="Segoe UI"/>
            <family val="2"/>
          </rPr>
          <t>,</t>
        </r>
        <r>
          <rPr>
            <sz val="9"/>
            <rFont val="Segoe UI"/>
            <family val="2"/>
          </rPr>
          <t xml:space="preserve"> apenas do período suprimido, 
com acréscimo de 50% (cinquenta por cento) 
sobre o valor da remuneração da hora normal 
de trabalho. 
</t>
        </r>
      </text>
    </comment>
    <comment ref="A36" authorId="3">
      <text>
        <r>
          <rPr>
            <b/>
            <sz val="9"/>
            <rFont val="Tahoma"/>
            <family val="2"/>
          </rPr>
          <t>Walter S Gouvêa:</t>
        </r>
        <r>
          <rPr>
            <sz val="9"/>
            <rFont val="Tahoma"/>
            <family val="2"/>
          </rPr>
          <t xml:space="preserve">
Nota: o valor informado deverá ser o custo real do insumo (descontado o valor eventualmente pago pelo empregado).
</t>
        </r>
      </text>
    </comment>
    <comment ref="D38" authorId="1">
      <text>
        <r>
          <rPr>
            <b/>
            <sz val="9"/>
            <rFont val="Segoe UI"/>
            <family val="2"/>
          </rPr>
          <t xml:space="preserve">Profº Walter Salomão Gouvêa:
</t>
        </r>
        <r>
          <rPr>
            <sz val="9"/>
            <rFont val="Segoe UI"/>
            <family val="2"/>
          </rPr>
          <t xml:space="preserve">
</t>
        </r>
        <r>
          <rPr>
            <b/>
            <sz val="9"/>
            <color indexed="10"/>
            <rFont val="Segoe UI"/>
            <family val="2"/>
          </rPr>
          <t>Nota 1</t>
        </r>
        <r>
          <rPr>
            <b/>
            <sz val="9"/>
            <rFont val="Segoe UI"/>
            <family val="2"/>
          </rPr>
          <t>:</t>
        </r>
        <r>
          <rPr>
            <sz val="9"/>
            <rFont val="Segoe UI"/>
            <family val="2"/>
          </rPr>
          <t xml:space="preserve"> Como a planilha de custos e formação de preços é calculada mensalmente, </t>
        </r>
        <r>
          <rPr>
            <b/>
            <sz val="9"/>
            <color indexed="12"/>
            <rFont val="Segoe UI"/>
            <family val="2"/>
          </rPr>
          <t>provisiona-se proporcionalmente 1/12</t>
        </r>
        <r>
          <rPr>
            <b/>
            <sz val="9"/>
            <rFont val="Segoe UI"/>
            <family val="2"/>
          </rPr>
          <t xml:space="preserve"> </t>
        </r>
        <r>
          <rPr>
            <sz val="9"/>
            <rFont val="Segoe UI"/>
            <family val="2"/>
          </rPr>
          <t xml:space="preserve">(um doze avos) dos valores referentes a  </t>
        </r>
        <r>
          <rPr>
            <b/>
            <sz val="9"/>
            <color indexed="12"/>
            <rFont val="Segoe UI"/>
            <family val="2"/>
          </rPr>
          <t>gratificação natalina e adicional de férias</t>
        </r>
        <r>
          <rPr>
            <sz val="9"/>
            <rFont val="Segoe UI"/>
            <family val="2"/>
          </rPr>
          <t xml:space="preserve">. 
</t>
        </r>
        <r>
          <rPr>
            <b/>
            <sz val="9"/>
            <color indexed="10"/>
            <rFont val="Segoe UI"/>
            <family val="2"/>
          </rPr>
          <t>Nota 2</t>
        </r>
        <r>
          <rPr>
            <sz val="9"/>
            <rFont val="Segoe UI"/>
            <family val="2"/>
          </rPr>
          <t xml:space="preserve">: O </t>
        </r>
        <r>
          <rPr>
            <b/>
            <sz val="9"/>
            <color indexed="12"/>
            <rFont val="Segoe UI"/>
            <family val="2"/>
          </rPr>
          <t>adicional de férias</t>
        </r>
        <r>
          <rPr>
            <sz val="9"/>
            <rFont val="Segoe UI"/>
            <family val="2"/>
          </rPr>
          <t xml:space="preserve"> contido no Submódulo 2.1 </t>
        </r>
        <r>
          <rPr>
            <b/>
            <sz val="9"/>
            <color indexed="12"/>
            <rFont val="Segoe UI"/>
            <family val="2"/>
          </rPr>
          <t>corresponde a 1/3 (um terço) da remuneração</t>
        </r>
        <r>
          <rPr>
            <sz val="9"/>
            <rFont val="Segoe UI"/>
            <family val="2"/>
          </rPr>
          <t xml:space="preserve"> que por sua vez é divido por 12 (doze) conforme Nota 1 acima.
</t>
        </r>
      </text>
    </comment>
    <comment ref="F42" authorId="4">
      <text>
        <r>
          <rPr>
            <b/>
            <sz val="9"/>
            <rFont val="Segoe UI"/>
            <family val="2"/>
          </rPr>
          <t xml:space="preserve">Profº Walter S. Gouvêa
</t>
        </r>
        <r>
          <rPr>
            <sz val="9"/>
            <rFont val="Segoe UI"/>
            <family val="2"/>
          </rPr>
          <t xml:space="preserve">
VALE TRANSPORTE - CONTRIBUIÇÃO DO EMPREGADO:  6% CALCULADO SOBRE O PISO SALARIAL (NÃO SOBRE A REMUNERAÇÃO)
</t>
        </r>
      </text>
    </comment>
    <comment ref="E46" authorId="3">
      <text>
        <r>
          <rPr>
            <b/>
            <sz val="9"/>
            <rFont val="Tahoma"/>
            <family val="2"/>
          </rPr>
          <t>Walter S Gouvêa:</t>
        </r>
        <r>
          <rPr>
            <sz val="9"/>
            <rFont val="Tahoma"/>
            <family val="2"/>
          </rPr>
          <t xml:space="preserve">
</t>
        </r>
        <r>
          <rPr>
            <b/>
            <sz val="9"/>
            <rFont val="Tahoma"/>
            <family val="2"/>
          </rPr>
          <t>EDITAL DO PREGÃO ELETRÔNICO Nº 63/2011 - TCU - VIGILANCIA ARMADA</t>
        </r>
        <r>
          <rPr>
            <sz val="9"/>
            <rFont val="Tahoma"/>
            <family val="2"/>
          </rPr>
          <t xml:space="preserve">
1. </t>
        </r>
        <r>
          <rPr>
            <u/>
            <sz val="9"/>
            <rFont val="Tahoma"/>
            <family val="2"/>
          </rPr>
          <t>Considerando tratar-se de contratação de serviços mediante cessão de mão de obra</t>
        </r>
        <r>
          <rPr>
            <sz val="9"/>
            <rFont val="Tahoma"/>
            <family val="2"/>
          </rPr>
          <t xml:space="preserve">, conforme previsto no art. 31 da Lei nº 8.212, de 24/07/1991 e alterações e nos artigos 112, 115, 117 e 118, da Instrução Normativa - RFB nº 971, de 13/11/2009 e alterações, o licitante Microempresa - ME ou Empresa de Pequeno Porte - EPP </t>
        </r>
        <r>
          <rPr>
            <u/>
            <sz val="9"/>
            <rFont val="Tahoma"/>
            <family val="2"/>
          </rPr>
          <t xml:space="preserve">optante pelo Simples Nacional que porventura venha a ser contratado, </t>
        </r>
        <r>
          <rPr>
            <b/>
            <u/>
            <sz val="9"/>
            <rFont val="Tahoma"/>
            <family val="2"/>
          </rPr>
          <t>não poderá beneficiar-se da condição de optante e estará sujeito à retenção de tributos e contribuições sociais na fonte</t>
        </r>
        <r>
          <rPr>
            <u/>
            <sz val="9"/>
            <rFont val="Tahoma"/>
            <family val="2"/>
          </rPr>
          <t>, conforme legislação em vigor, em decorrência da sua exclusão obrigatória do Simples Nacional a contar do mês seguinte ao da contratação</t>
        </r>
        <r>
          <rPr>
            <sz val="9"/>
            <rFont val="Tahoma"/>
            <family val="2"/>
          </rPr>
          <t xml:space="preserve"> em consequência do que dispõem o art. 17, inciso XII, art. 30, inciso II e art. 31, inciso II, da Lei Complementar nº 123, de 14 de dezembro de 2006 e alterações.
1.1. O licitante optante pelo Simples Nacional, que, porventura, venha a ser contratado, </t>
        </r>
        <r>
          <rPr>
            <u/>
            <sz val="9"/>
            <rFont val="Tahoma"/>
            <family val="2"/>
          </rPr>
          <t>deverá, no prazo de 90 (noventa) dias, contado da data da assinatura do contrato</t>
        </r>
        <r>
          <rPr>
            <sz val="9"/>
            <rFont val="Tahoma"/>
            <family val="2"/>
          </rPr>
          <t>, apresentar cópia dos ofícios, com comprovantes de entrega e recebimento, comunicando a assinatura do contrato de prestação de serviços mediante cessão de mão de obra (</t>
        </r>
        <r>
          <rPr>
            <u/>
            <sz val="9"/>
            <rFont val="Tahoma"/>
            <family val="2"/>
          </rPr>
          <t>situação que gera vedação à opção por tal regime tributário) às respectivas Secretarias Federal, Estadual, Distrital e/ou Municipal</t>
        </r>
        <r>
          <rPr>
            <sz val="9"/>
            <rFont val="Tahoma"/>
            <family val="2"/>
          </rPr>
          <t xml:space="preserve">, no prazo previsto no inciso II do § 1º do artigo 30 da Lei Complementar nº 123, de 14 de dezembro de 2006 e alterações.
1.2. </t>
        </r>
        <r>
          <rPr>
            <u/>
            <sz val="9"/>
            <rFont val="Tahoma"/>
            <family val="2"/>
          </rPr>
          <t>Caso o licitante optante pelo Simples Nacional não efetue a comunicação no prazo assinalado na subcondição anterior, o próprio Tribunal de Contas da União - TCU, em obediência ao princípio da probidade administrativa, efetuará a comunicação à Secretaria da Receita Federal do Brasil - RFB</t>
        </r>
        <r>
          <rPr>
            <sz val="9"/>
            <rFont val="Tahoma"/>
            <family val="2"/>
          </rPr>
          <t xml:space="preserve">, para que esta efetue a exclusão de ofício, conforme disposto no inciso I do artigo 29 da Lei Complementar nº 123, de 14 de dezembro de 2006 e alterações.
2. A vedação de realizar cessão ou locação de mão de obra, de que trata a Condição 5, não se aplica às atividades de que trata o art. 18, § 5º-C, da Lei Complementar nº 123, de 14 de dezembro de 2006 e alterações, conforme dispõe o art. 18, § 5º-H, da mesma Lei Complementar, </t>
        </r>
        <r>
          <rPr>
            <i/>
            <sz val="9"/>
            <rFont val="Tahoma"/>
            <family val="2"/>
          </rPr>
          <t>desde que não exercidas cumulativamente com atividades vedadas.</t>
        </r>
      </text>
    </comment>
    <comment ref="D47" authorId="1">
      <text>
        <r>
          <rPr>
            <b/>
            <sz val="9"/>
            <rFont val="Segoe UI"/>
            <family val="2"/>
          </rPr>
          <t xml:space="preserve">Profº Walter Salomão Gouvêa:
</t>
        </r>
        <r>
          <rPr>
            <b/>
            <sz val="9"/>
            <color indexed="10"/>
            <rFont val="Segoe UI"/>
            <family val="2"/>
          </rPr>
          <t>Nota 1</t>
        </r>
        <r>
          <rPr>
            <sz val="9"/>
            <rFont val="Segoe UI"/>
            <family val="2"/>
          </rPr>
          <t xml:space="preserve">: Os percentuais dos encargos previdenciários, do FGTS e demais contribuições são aqueles estabelecidos pela legislação vigente. </t>
        </r>
        <r>
          <rPr>
            <b/>
            <sz val="9"/>
            <rFont val="Segoe UI"/>
            <family val="2"/>
          </rPr>
          <t xml:space="preserve">
</t>
        </r>
        <r>
          <rPr>
            <b/>
            <sz val="9"/>
            <color indexed="10"/>
            <rFont val="Segoe UI"/>
            <family val="2"/>
          </rPr>
          <t>Nota 2</t>
        </r>
        <r>
          <rPr>
            <b/>
            <sz val="9"/>
            <rFont val="Segoe UI"/>
            <family val="2"/>
          </rPr>
          <t xml:space="preserve">: </t>
        </r>
        <r>
          <rPr>
            <sz val="9"/>
            <rFont val="Segoe UI"/>
            <family val="2"/>
          </rPr>
          <t>O</t>
        </r>
        <r>
          <rPr>
            <b/>
            <sz val="9"/>
            <rFont val="Segoe UI"/>
            <family val="2"/>
          </rPr>
          <t xml:space="preserve"> </t>
        </r>
        <r>
          <rPr>
            <b/>
            <sz val="9"/>
            <color indexed="12"/>
            <rFont val="Segoe UI"/>
            <family val="2"/>
          </rPr>
          <t>SAT</t>
        </r>
        <r>
          <rPr>
            <b/>
            <sz val="9"/>
            <rFont val="Segoe UI"/>
            <family val="2"/>
          </rPr>
          <t xml:space="preserve"> </t>
        </r>
        <r>
          <rPr>
            <sz val="9"/>
            <rFont val="Segoe UI"/>
            <family val="2"/>
          </rPr>
          <t xml:space="preserve">a depender do grau de risco do serviço irá variar entre 1%, para risco leve, de 2%, para risco médio, e de 3% de risco grave. </t>
        </r>
        <r>
          <rPr>
            <b/>
            <sz val="9"/>
            <rFont val="Segoe UI"/>
            <family val="2"/>
          </rPr>
          <t xml:space="preserve">
</t>
        </r>
        <r>
          <rPr>
            <b/>
            <sz val="9"/>
            <color indexed="10"/>
            <rFont val="Segoe UI"/>
            <family val="2"/>
          </rPr>
          <t>Nota 3:</t>
        </r>
        <r>
          <rPr>
            <b/>
            <sz val="9"/>
            <rFont val="Segoe UI"/>
            <family val="2"/>
          </rPr>
          <t xml:space="preserve"> </t>
        </r>
        <r>
          <rPr>
            <b/>
            <sz val="9"/>
            <color indexed="12"/>
            <rFont val="Segoe UI"/>
            <family val="2"/>
          </rPr>
          <t xml:space="preserve">Esses percentuais incidem sobre o </t>
        </r>
        <r>
          <rPr>
            <b/>
            <sz val="9"/>
            <rFont val="Segoe UI"/>
            <family val="2"/>
          </rPr>
          <t xml:space="preserve">
</t>
        </r>
        <r>
          <rPr>
            <b/>
            <sz val="9"/>
            <color indexed="18"/>
            <rFont val="Segoe UI"/>
            <family val="2"/>
          </rPr>
          <t>Módulo 1            =  COMPOSIÇÃO DA REMUNERAÇÃO
Submódulo 2.1 = 13º, FÉRIAS E ADICIONAL DE FÉRIAS
Módulo 3           =  PROVISÃO PARA RESCISÃO
Módulo 4           = CUSTO DE REPOSIÇÃO DO PROFISSIONAL AUSENTE
Módulo 6           = CUSTOS INDIRETOS, TRIBUTOS E LUCRO</t>
        </r>
        <r>
          <rPr>
            <b/>
            <sz val="9"/>
            <rFont val="Segoe UI"/>
            <family val="2"/>
          </rPr>
          <t xml:space="preserve">
</t>
        </r>
      </text>
    </comment>
    <comment ref="F48" authorId="4">
      <text>
        <r>
          <rPr>
            <b/>
            <sz val="9"/>
            <rFont val="Segoe UI"/>
            <family val="2"/>
          </rPr>
          <t xml:space="preserve">Profº Walter S. Gouvêa:
</t>
        </r>
        <r>
          <rPr>
            <sz val="9"/>
            <rFont val="Segoe UI"/>
            <family val="2"/>
          </rPr>
          <t>(COMPENSADO S/ OS 11% DA RETENÇÃO SOBRE O VALOR BRUTO DA FATURA)</t>
        </r>
      </text>
    </comment>
    <comment ref="F50" authorId="4">
      <text>
        <r>
          <rPr>
            <b/>
            <sz val="9"/>
            <rFont val="Segoe UI"/>
            <family val="2"/>
          </rPr>
          <t xml:space="preserve">Profº Walter S. Gouvêa:
</t>
        </r>
        <r>
          <rPr>
            <sz val="9"/>
            <rFont val="Segoe UI"/>
            <family val="2"/>
          </rPr>
          <t>(COMPENSADO S/ OS 11% DA RETENÇÃO SOBRE O VALOR BRUTO DA FATURA)</t>
        </r>
      </text>
    </comment>
    <comment ref="D58" authorId="1">
      <text>
        <r>
          <rPr>
            <b/>
            <sz val="9"/>
            <rFont val="Segoe UI"/>
            <family val="2"/>
          </rPr>
          <t xml:space="preserve">Profº Walter Salomão Gouvêa:
</t>
        </r>
        <r>
          <rPr>
            <sz val="9"/>
            <rFont val="Segoe UI"/>
            <family val="2"/>
          </rPr>
          <t xml:space="preserve">
</t>
        </r>
        <r>
          <rPr>
            <b/>
            <sz val="9"/>
            <color indexed="10"/>
            <rFont val="Segoe UI"/>
            <family val="2"/>
          </rPr>
          <t>Nota 1</t>
        </r>
        <r>
          <rPr>
            <b/>
            <sz val="9"/>
            <rFont val="Segoe UI"/>
            <family val="2"/>
          </rPr>
          <t>:</t>
        </r>
        <r>
          <rPr>
            <sz val="9"/>
            <rFont val="Segoe UI"/>
            <family val="2"/>
          </rPr>
          <t xml:space="preserve">  O valor informado deverá ser o custo real do benefício (</t>
        </r>
        <r>
          <rPr>
            <b/>
            <sz val="9"/>
            <color indexed="12"/>
            <rFont val="Segoe UI"/>
            <family val="2"/>
          </rPr>
          <t>descontado o valor eventualmente pago pelo empregado</t>
        </r>
        <r>
          <rPr>
            <sz val="9"/>
            <rFont val="Segoe UI"/>
            <family val="2"/>
          </rPr>
          <t xml:space="preserve">).
</t>
        </r>
        <r>
          <rPr>
            <b/>
            <sz val="9"/>
            <color indexed="10"/>
            <rFont val="Segoe UI"/>
            <family val="2"/>
          </rPr>
          <t>Nota 2</t>
        </r>
        <r>
          <rPr>
            <sz val="9"/>
            <rFont val="Segoe UI"/>
            <family val="2"/>
          </rPr>
          <t xml:space="preserve">: Observar a previsão dos benefícios contidos em Acordos, Convenções e Dissídios Coletivos de Trabalho e atentar-se ao disposto no art. 6º desta Instrução Normativa.
</t>
        </r>
        <r>
          <rPr>
            <b/>
            <sz val="9"/>
            <rFont val="Segoe UI"/>
            <family val="2"/>
          </rPr>
          <t>Art. 6º da IN 05/17</t>
        </r>
        <r>
          <rPr>
            <sz val="9"/>
            <rFont val="Segoe UI"/>
            <family val="2"/>
          </rPr>
          <t xml:space="preserve">:  A Administração </t>
        </r>
        <r>
          <rPr>
            <b/>
            <u/>
            <sz val="9"/>
            <color indexed="12"/>
            <rFont val="Segoe UI"/>
            <family val="2"/>
          </rPr>
          <t xml:space="preserve">não se vincula </t>
        </r>
        <r>
          <rPr>
            <b/>
            <sz val="9"/>
            <color indexed="12"/>
            <rFont val="Segoe UI"/>
            <family val="2"/>
          </rPr>
          <t>às disposições contidas em Acordos, Convenções</t>
        </r>
        <r>
          <rPr>
            <sz val="9"/>
            <rFont val="Segoe UI"/>
            <family val="2"/>
          </rPr>
          <t xml:space="preserve"> ou Dissídios Coletivos de Trabalho </t>
        </r>
        <r>
          <rPr>
            <b/>
            <sz val="9"/>
            <color indexed="12"/>
            <rFont val="Segoe UI"/>
            <family val="2"/>
          </rPr>
          <t xml:space="preserve">que tratem de pagamento de participação dos trabalhadores nos lucros ou resultados da empresa contratada, </t>
        </r>
        <r>
          <rPr>
            <b/>
            <u/>
            <sz val="10"/>
            <color indexed="12"/>
            <rFont val="Segoe UI"/>
            <family val="2"/>
          </rPr>
          <t>de matéria não trabalhista</t>
        </r>
        <r>
          <rPr>
            <b/>
            <sz val="9"/>
            <color indexed="12"/>
            <rFont val="Segoe UI"/>
            <family val="2"/>
          </rPr>
          <t xml:space="preserve">, ou que estabeleçam direitos não previstos em lei, tais como valores ou índices obrigatórios de encargos sociais ou previdenciários, bem como de preços para os insumos relacionados ao exercício da atividade.
</t>
        </r>
        <r>
          <rPr>
            <sz val="9"/>
            <rFont val="Segoe UI"/>
            <family val="2"/>
          </rPr>
          <t xml:space="preserve">
</t>
        </r>
        <r>
          <rPr>
            <b/>
            <sz val="9"/>
            <rFont val="Segoe UI"/>
            <family val="2"/>
          </rPr>
          <t>Parágrafo único.</t>
        </r>
        <r>
          <rPr>
            <sz val="9"/>
            <rFont val="Segoe UI"/>
            <family val="2"/>
          </rPr>
          <t xml:space="preserve"> </t>
        </r>
        <r>
          <rPr>
            <b/>
            <sz val="9"/>
            <color indexed="12"/>
            <rFont val="Segoe UI"/>
            <family val="2"/>
          </rPr>
          <t>É vedado ao órgão e entidade vincular-se</t>
        </r>
        <r>
          <rPr>
            <b/>
            <sz val="9"/>
            <rFont val="Segoe UI"/>
            <family val="2"/>
          </rPr>
          <t xml:space="preserve"> </t>
        </r>
        <r>
          <rPr>
            <sz val="9"/>
            <rFont val="Segoe UI"/>
            <family val="2"/>
          </rPr>
          <t xml:space="preserve">às disposições previstas nos Acordos, Convenções ou Dissídios Coletivos de Trabalho que </t>
        </r>
        <r>
          <rPr>
            <b/>
            <sz val="9"/>
            <color indexed="12"/>
            <rFont val="Segoe UI"/>
            <family val="2"/>
          </rPr>
          <t>tratem de obrigações e direitos que somente se aplicam aos contratos com a Administração Pública</t>
        </r>
        <r>
          <rPr>
            <sz val="9"/>
            <rFont val="Segoe UI"/>
            <family val="2"/>
          </rPr>
          <t xml:space="preserve">.
</t>
        </r>
      </text>
    </comment>
    <comment ref="E58" authorId="4">
      <text>
        <r>
          <rPr>
            <b/>
            <sz val="9"/>
            <rFont val="Segoe UI"/>
            <family val="2"/>
          </rPr>
          <t>Profº Walter S. Gouvêa:</t>
        </r>
        <r>
          <rPr>
            <sz val="9"/>
            <rFont val="Segoe UI"/>
            <family val="2"/>
          </rPr>
          <t xml:space="preserve">
Nota: o valor informado deverá ser o custo real do insumo (descontado o valor eventualmente pago pelo empregado)</t>
        </r>
      </text>
    </comment>
    <comment ref="D63" authorId="1">
      <text>
        <r>
          <rPr>
            <b/>
            <sz val="9"/>
            <rFont val="Segoe UI"/>
            <family val="2"/>
          </rPr>
          <t>Profº Walter Salomão Gouvêa:</t>
        </r>
        <r>
          <rPr>
            <sz val="9"/>
            <rFont val="Segoe UI"/>
            <family val="2"/>
          </rPr>
          <t xml:space="preserve">
ART. 71 § 4o A não concessão ou a concessão parcial 
do intervalo intrajornada mínimo, para 
repouso e alimentação, a empregados urbanos 
e rurais, implica o pagamento, </t>
        </r>
        <r>
          <rPr>
            <b/>
            <sz val="9"/>
            <rFont val="Segoe UI"/>
            <family val="2"/>
          </rPr>
          <t>DE NATUREZA INDENIZATÓRIA</t>
        </r>
        <r>
          <rPr>
            <sz val="9"/>
            <rFont val="Segoe UI"/>
            <family val="2"/>
          </rPr>
          <t xml:space="preserve">, apenas do período suprimido, 
COM ACRÉSCIMO </t>
        </r>
        <r>
          <rPr>
            <b/>
            <sz val="9"/>
            <rFont val="Segoe UI"/>
            <family val="2"/>
          </rPr>
          <t>DE 50%</t>
        </r>
        <r>
          <rPr>
            <sz val="9"/>
            <rFont val="Segoe UI"/>
            <family val="2"/>
          </rPr>
          <t xml:space="preserve"> (cinquenta por cento) 
</t>
        </r>
        <r>
          <rPr>
            <b/>
            <sz val="9"/>
            <rFont val="Segoe UI"/>
            <family val="2"/>
          </rPr>
          <t>SOBRE O VALOR DA REMUNERAÇÃO DA HORA NORMAL</t>
        </r>
        <r>
          <rPr>
            <sz val="9"/>
            <rFont val="Segoe UI"/>
            <family val="2"/>
          </rPr>
          <t xml:space="preserve"> de trabalho. 
</t>
        </r>
      </text>
    </comment>
    <comment ref="F77" authorId="2">
      <text>
        <r>
          <rPr>
            <b/>
            <sz val="9"/>
            <rFont val="Segoe UI"/>
            <family val="2"/>
          </rPr>
          <t>Profº Walter Gouvea:</t>
        </r>
        <r>
          <rPr>
            <sz val="9"/>
            <rFont val="Segoe UI"/>
            <family val="2"/>
          </rPr>
          <t xml:space="preserve">
ATENÇÃO"! SE TIVERMOS CONTA VINCULADA, SOBRE ESSE VALOR DEVEMOS APLICAR O PERCENTUAL DO SUBMODULO 2.2</t>
        </r>
      </text>
    </comment>
    <comment ref="D78" authorId="1">
      <text>
        <r>
          <rPr>
            <b/>
            <sz val="9"/>
            <rFont val="Segoe UI"/>
            <family val="2"/>
          </rPr>
          <t>Profº Walter Salomão Gouvêa:</t>
        </r>
        <r>
          <rPr>
            <sz val="9"/>
            <rFont val="Segoe UI"/>
            <family val="2"/>
          </rPr>
          <t xml:space="preserve">
TERCEIRIZAÇÃO. </t>
        </r>
        <r>
          <rPr>
            <b/>
            <sz val="12"/>
            <color indexed="10"/>
            <rFont val="Segoe UI"/>
            <family val="2"/>
          </rPr>
          <t>Acórdão nº 1186/2017 - TCU - Plenário</t>
        </r>
        <r>
          <rPr>
            <b/>
            <sz val="12"/>
            <rFont val="Segoe UI"/>
            <family val="2"/>
          </rPr>
          <t>.</t>
        </r>
        <r>
          <rPr>
            <sz val="9"/>
            <rFont val="Segoe UI"/>
            <family val="2"/>
          </rPr>
          <t xml:space="preserve">
9.2. determinar ao Tribunal Regional do Trabalho da 6ª Região que, nas futuras contratações de mão de obra terceirizada, esteja expresso na minuta do contrato que a </t>
        </r>
        <r>
          <rPr>
            <b/>
            <sz val="12"/>
            <color indexed="10"/>
            <rFont val="Segoe UI"/>
            <family val="2"/>
          </rPr>
          <t>parcela mensal a título de aviso prévio trabalhado será no percentual máximo de 1,94% no primeiro ano</t>
        </r>
        <r>
          <rPr>
            <sz val="9"/>
            <rFont val="Segoe UI"/>
            <family val="2"/>
          </rPr>
          <t xml:space="preserve">, nos termos dos Acórdãos 1904/2007-TCU-Plenário e 3006/2010- TCU-Plenário, e, </t>
        </r>
        <r>
          <rPr>
            <b/>
            <sz val="12"/>
            <color indexed="10"/>
            <rFont val="Segoe UI"/>
            <family val="2"/>
          </rPr>
          <t>em caso de prorrogação do contrato, o percentual máximo dessa parcela será de 0,194% a cada ano de prorrogação, a ser incluído por ocasião da formulação do aditivo da prorrogação do contrato</t>
        </r>
        <r>
          <rPr>
            <sz val="9"/>
            <rFont val="Segoe UI"/>
            <family val="2"/>
          </rPr>
          <t>, conforme ditames da Lei 12.506/2011</t>
        </r>
      </text>
    </comment>
    <comment ref="E86" authorId="1">
      <text>
        <r>
          <rPr>
            <b/>
            <sz val="9"/>
            <rFont val="Segoe UI"/>
            <family val="2"/>
          </rPr>
          <t xml:space="preserve">Profº Walter Salomão Gouvêa:
</t>
        </r>
        <r>
          <rPr>
            <sz val="9"/>
            <rFont val="Segoe UI"/>
            <family val="2"/>
          </rPr>
          <t xml:space="preserve">
</t>
        </r>
        <r>
          <rPr>
            <b/>
            <sz val="9"/>
            <color indexed="10"/>
            <rFont val="Segoe UI"/>
            <family val="2"/>
          </rPr>
          <t>Nota 1</t>
        </r>
        <r>
          <rPr>
            <b/>
            <sz val="9"/>
            <rFont val="Segoe UI"/>
            <family val="2"/>
          </rPr>
          <t>:</t>
        </r>
        <r>
          <rPr>
            <sz val="9"/>
            <rFont val="Segoe UI"/>
            <family val="2"/>
          </rPr>
          <t xml:space="preserve">  Os itens que contemplam o módulo 4 se referem ao custo dos dias trabalhados pelo 
</t>
        </r>
        <r>
          <rPr>
            <b/>
            <u/>
            <sz val="9"/>
            <color indexed="12"/>
            <rFont val="Segoe UI"/>
            <family val="2"/>
          </rPr>
          <t>repositor/substitut</t>
        </r>
        <r>
          <rPr>
            <b/>
            <u/>
            <sz val="9"/>
            <rFont val="Segoe UI"/>
            <family val="2"/>
          </rPr>
          <t>o que por ventura venha cobrir o empregado</t>
        </r>
        <r>
          <rPr>
            <sz val="9"/>
            <rFont val="Segoe UI"/>
            <family val="2"/>
          </rPr>
          <t xml:space="preserve"> nos casos de </t>
        </r>
        <r>
          <rPr>
            <b/>
            <sz val="9"/>
            <color indexed="12"/>
            <rFont val="Segoe UI"/>
            <family val="2"/>
          </rPr>
          <t>Ausências Legais 
(Submódulo 4.1)</t>
        </r>
        <r>
          <rPr>
            <sz val="9"/>
            <rFont val="Segoe UI"/>
            <family val="2"/>
          </rPr>
          <t xml:space="preserve"> e/ou na</t>
        </r>
        <r>
          <rPr>
            <b/>
            <sz val="9"/>
            <color indexed="12"/>
            <rFont val="Segoe UI"/>
            <family val="2"/>
          </rPr>
          <t xml:space="preserve"> Intrajornada (Submódulo 4.2)</t>
        </r>
        <r>
          <rPr>
            <sz val="9"/>
            <rFont val="Segoe UI"/>
            <family val="2"/>
          </rPr>
          <t xml:space="preserve">, a depender da prestação do serviço. 
</t>
        </r>
        <r>
          <rPr>
            <b/>
            <sz val="9"/>
            <color indexed="10"/>
            <rFont val="Segoe UI"/>
            <family val="2"/>
          </rPr>
          <t>Nota 2</t>
        </r>
        <r>
          <rPr>
            <sz val="9"/>
            <rFont val="Segoe UI"/>
            <family val="2"/>
          </rPr>
          <t>:</t>
        </r>
        <r>
          <rPr>
            <b/>
            <sz val="9"/>
            <color indexed="12"/>
            <rFont val="Segoe UI"/>
            <family val="2"/>
          </rPr>
          <t xml:space="preserve"> Haverá a incidência do Submódulo 2.2 sobre esse módulo.</t>
        </r>
        <r>
          <rPr>
            <sz val="9"/>
            <rFont val="Segoe UI"/>
            <family val="2"/>
          </rPr>
          <t xml:space="preserve">
</t>
        </r>
      </text>
    </comment>
    <comment ref="D88" authorId="1">
      <text>
        <r>
          <rPr>
            <b/>
            <sz val="9"/>
            <rFont val="Segoe UI"/>
            <family val="2"/>
          </rPr>
          <t xml:space="preserve">Profº Walter Salomão Gouvêa:
</t>
        </r>
        <r>
          <rPr>
            <sz val="9"/>
            <rFont val="Segoe UI"/>
            <family val="2"/>
          </rPr>
          <t xml:space="preserve">
</t>
        </r>
        <r>
          <rPr>
            <b/>
            <sz val="9"/>
            <color indexed="10"/>
            <rFont val="Segoe UI"/>
            <family val="2"/>
          </rPr>
          <t>Nota 1</t>
        </r>
        <r>
          <rPr>
            <b/>
            <sz val="9"/>
            <rFont val="Segoe UI"/>
            <family val="2"/>
          </rPr>
          <t>:</t>
        </r>
        <r>
          <rPr>
            <sz val="9"/>
            <rFont val="Segoe UI"/>
            <family val="2"/>
          </rPr>
          <t xml:space="preserve">  As alíneas de </t>
        </r>
        <r>
          <rPr>
            <b/>
            <sz val="9"/>
            <rFont val="Segoe UI"/>
            <family val="2"/>
          </rPr>
          <t>"A" a "F"</t>
        </r>
        <r>
          <rPr>
            <sz val="9"/>
            <rFont val="Segoe UI"/>
            <family val="2"/>
          </rPr>
          <t xml:space="preserve"> referem-se </t>
        </r>
        <r>
          <rPr>
            <b/>
            <u/>
            <sz val="9"/>
            <color indexed="12"/>
            <rFont val="Segoe UI"/>
            <family val="2"/>
          </rPr>
          <t>SOMENTE</t>
        </r>
        <r>
          <rPr>
            <b/>
            <sz val="9"/>
            <color indexed="12"/>
            <rFont val="Segoe UI"/>
            <family val="2"/>
          </rPr>
          <t xml:space="preserve"> ao custo que será pago ao repositor pelos dias trabalhados quando da necessidade de substituir a mão de obra alocada na prestação do serviços.
ANEXO IX - DA VIGÊNCIA E DA PRORROGAÇÃO:
9. A Administração deverá realizar negociação contratual para a redução e/ou eliminação dos custos fixos ou variáveis não renováveis que já tenham sido amortizados ou pagos no primeiro ano da contratação.</t>
        </r>
      </text>
    </comment>
    <comment ref="D90" authorId="0">
      <text>
        <r>
          <rPr>
            <sz val="9"/>
            <color indexed="81"/>
            <rFont val="Segoe UI"/>
            <family val="2"/>
          </rPr>
          <t xml:space="preserve">Por se tratar de contratação pelo prazo de 6 meses fica estabelecida a fração de "1/2" equivalente a 1 dia estimado para falta.
</t>
        </r>
      </text>
    </comment>
    <comment ref="D91" authorId="0">
      <text>
        <r>
          <rPr>
            <sz val="9"/>
            <color indexed="81"/>
            <rFont val="Segoe UI"/>
            <family val="2"/>
          </rPr>
          <t>Aqui a estimativa de ocorrência baixou para 1%, antes 2% por se tratar de contratação por 6 meses e não 12.</t>
        </r>
      </text>
    </comment>
    <comment ref="D92" authorId="0">
      <text>
        <r>
          <rPr>
            <sz val="9"/>
            <color indexed="81"/>
            <rFont val="Segoe UI"/>
            <family val="2"/>
          </rPr>
          <t>Estimativa de ocorrência baixou para 4%, antes 8% por se tratar de contratação emergencial de 6 meses e não 12.</t>
        </r>
      </text>
    </comment>
    <comment ref="D97" authorId="1">
      <text>
        <r>
          <rPr>
            <b/>
            <sz val="9"/>
            <rFont val="Segoe UI"/>
            <family val="2"/>
          </rPr>
          <t xml:space="preserve">Profº Walter Salomão Gouvêa:
</t>
        </r>
        <r>
          <rPr>
            <sz val="9"/>
            <rFont val="Segoe UI"/>
            <family val="2"/>
          </rPr>
          <t xml:space="preserve">
</t>
        </r>
        <r>
          <rPr>
            <b/>
            <sz val="9"/>
            <color indexed="10"/>
            <rFont val="Segoe UI"/>
            <family val="2"/>
          </rPr>
          <t>Nota 1</t>
        </r>
        <r>
          <rPr>
            <b/>
            <sz val="9"/>
            <rFont val="Segoe UI"/>
            <family val="2"/>
          </rPr>
          <t>:</t>
        </r>
        <r>
          <rPr>
            <sz val="9"/>
            <rFont val="Segoe UI"/>
            <family val="2"/>
          </rPr>
          <t xml:space="preserve">  </t>
        </r>
        <r>
          <rPr>
            <b/>
            <u/>
            <sz val="9"/>
            <color indexed="12"/>
            <rFont val="Segoe UI"/>
            <family val="2"/>
          </rPr>
          <t xml:space="preserve">quando houver </t>
        </r>
        <r>
          <rPr>
            <b/>
            <sz val="9"/>
            <color indexed="12"/>
            <rFont val="Segoe UI"/>
            <family val="2"/>
          </rPr>
          <t xml:space="preserve">necessidade de reposição de um empregado durante sua ausência nos casos de intervalo para repouso ou alimentação </t>
        </r>
        <r>
          <rPr>
            <b/>
            <u/>
            <sz val="9"/>
            <color indexed="12"/>
            <rFont val="Segoe UI"/>
            <family val="2"/>
          </rPr>
          <t>deve-se contemplar o Submódulo 4.2</t>
        </r>
      </text>
    </comment>
    <comment ref="D107" authorId="1">
      <text>
        <r>
          <rPr>
            <b/>
            <sz val="9"/>
            <rFont val="Segoe UI"/>
            <family val="2"/>
          </rPr>
          <t xml:space="preserve">Profº Walter Salomão Gouvêa:
</t>
        </r>
        <r>
          <rPr>
            <sz val="9"/>
            <rFont val="Segoe UI"/>
            <family val="2"/>
          </rPr>
          <t xml:space="preserve">
</t>
        </r>
        <r>
          <rPr>
            <b/>
            <sz val="9"/>
            <color indexed="10"/>
            <rFont val="Segoe UI"/>
            <family val="2"/>
          </rPr>
          <t>Nota 1</t>
        </r>
        <r>
          <rPr>
            <b/>
            <sz val="9"/>
            <rFont val="Segoe UI"/>
            <family val="2"/>
          </rPr>
          <t>:</t>
        </r>
        <r>
          <rPr>
            <sz val="9"/>
            <rFont val="Segoe UI"/>
            <family val="2"/>
          </rPr>
          <t xml:space="preserve"> valores mensais por empregado.</t>
        </r>
      </text>
    </comment>
    <comment ref="D120" authorId="1">
      <text>
        <r>
          <rPr>
            <b/>
            <sz val="9"/>
            <rFont val="Segoe UI"/>
            <family val="2"/>
          </rPr>
          <t xml:space="preserve">Profº Walter Salomão Gouvêa:
</t>
        </r>
        <r>
          <rPr>
            <sz val="9"/>
            <rFont val="Segoe UI"/>
            <family val="2"/>
          </rPr>
          <t xml:space="preserve">
</t>
        </r>
        <r>
          <rPr>
            <b/>
            <sz val="9"/>
            <color indexed="10"/>
            <rFont val="Segoe UI"/>
            <family val="2"/>
          </rPr>
          <t>Nota 1</t>
        </r>
        <r>
          <rPr>
            <b/>
            <sz val="9"/>
            <rFont val="Segoe UI"/>
            <family val="2"/>
          </rPr>
          <t>:</t>
        </r>
        <r>
          <rPr>
            <sz val="9"/>
            <rFont val="Segoe UI"/>
            <family val="2"/>
          </rPr>
          <t xml:space="preserve">  Custos Indiretos, Tributos e Lucro por empregado. 
</t>
        </r>
        <r>
          <rPr>
            <b/>
            <sz val="9"/>
            <color indexed="10"/>
            <rFont val="Segoe UI"/>
            <family val="2"/>
          </rPr>
          <t>Nota 2</t>
        </r>
        <r>
          <rPr>
            <sz val="9"/>
            <rFont val="Segoe UI"/>
            <family val="2"/>
          </rPr>
          <t>:</t>
        </r>
        <r>
          <rPr>
            <b/>
            <sz val="9"/>
            <color indexed="12"/>
            <rFont val="Segoe UI"/>
            <family val="2"/>
          </rPr>
          <t xml:space="preserve"> O valor referente a TRIBUTOS é obtido aplicando-se o percentual sobre o valor do FATURAMENTO. </t>
        </r>
        <r>
          <rPr>
            <sz val="9"/>
            <rFont val="Segoe UI"/>
            <family val="2"/>
          </rPr>
          <t xml:space="preserve">
</t>
        </r>
      </text>
    </comment>
    <comment ref="C121" authorId="0">
      <text>
        <r>
          <rPr>
            <b/>
            <sz val="9"/>
            <color indexed="81"/>
            <rFont val="Segoe UI"/>
            <charset val="1"/>
          </rPr>
          <t xml:space="preserve">no máximo 10%
</t>
        </r>
      </text>
    </comment>
    <comment ref="C122" authorId="0">
      <text>
        <r>
          <rPr>
            <b/>
            <sz val="9"/>
            <color indexed="81"/>
            <rFont val="Segoe UI"/>
            <charset val="1"/>
          </rPr>
          <t xml:space="preserve">no máximo 10%
</t>
        </r>
      </text>
    </comment>
    <comment ref="C123" authorId="5">
      <text>
        <r>
          <rPr>
            <b/>
            <sz val="12"/>
            <rFont val="Tahoma"/>
            <family val="2"/>
          </rPr>
          <t>Prof. Walter:</t>
        </r>
        <r>
          <rPr>
            <sz val="12"/>
            <rFont val="Tahoma"/>
            <family val="2"/>
          </rPr>
          <t xml:space="preserve">
Os tributos são calculados sobre o FATURAMENTO. 
COMO? Somam-se os tributos (</t>
        </r>
        <r>
          <rPr>
            <b/>
            <sz val="12"/>
            <rFont val="Tahoma"/>
            <family val="2"/>
          </rPr>
          <t>por ex</t>
        </r>
        <r>
          <rPr>
            <sz val="12"/>
            <rFont val="Tahoma"/>
            <family val="2"/>
          </rPr>
          <t xml:space="preserve">.: PIS, COFINS e ISS = 8,65) subtrai-se de 100 obtendo-se 9,135/100 = 0,9135, que representa os tributos a serem pagos </t>
        </r>
        <r>
          <rPr>
            <u/>
            <sz val="12"/>
            <rFont val="Tahoma"/>
            <family val="2"/>
          </rPr>
          <t>sem que o faturamento</t>
        </r>
        <r>
          <rPr>
            <sz val="12"/>
            <rFont val="Tahoma"/>
            <family val="2"/>
          </rPr>
          <t xml:space="preserve"> seja alterado. 
Trata-se de fórmula circular denominada "</t>
        </r>
        <r>
          <rPr>
            <sz val="12"/>
            <color indexed="10"/>
            <rFont val="Tahoma"/>
            <family val="2"/>
          </rPr>
          <t>CÁLCULO POR DENTRO</t>
        </r>
        <r>
          <rPr>
            <sz val="12"/>
            <rFont val="Tahoma"/>
            <family val="2"/>
          </rPr>
          <t xml:space="preserve">" 
FÓRMULA: 100-8,65/100 = 0,935
                 0,935 / FATURAMENTO = </t>
        </r>
        <r>
          <rPr>
            <u/>
            <sz val="12"/>
            <rFont val="Tahoma"/>
            <family val="2"/>
          </rPr>
          <t>VALOR SOBRE O QUAL SERÁ CALCULADO</t>
        </r>
        <r>
          <rPr>
            <sz val="12"/>
            <rFont val="Tahoma"/>
            <family val="2"/>
          </rPr>
          <t xml:space="preserve"> O </t>
        </r>
        <r>
          <rPr>
            <b/>
            <sz val="12"/>
            <rFont val="Tahoma"/>
            <family val="2"/>
          </rPr>
          <t>PIS,</t>
        </r>
        <r>
          <rPr>
            <sz val="12"/>
            <rFont val="Tahoma"/>
            <family val="2"/>
          </rPr>
          <t xml:space="preserve"> A </t>
        </r>
        <r>
          <rPr>
            <b/>
            <sz val="12"/>
            <rFont val="Tahoma"/>
            <family val="2"/>
          </rPr>
          <t>COFINS</t>
        </r>
        <r>
          <rPr>
            <sz val="12"/>
            <rFont val="Tahoma"/>
            <family val="2"/>
          </rPr>
          <t xml:space="preserve"> E O </t>
        </r>
        <r>
          <rPr>
            <b/>
            <sz val="12"/>
            <rFont val="Tahoma"/>
            <family val="2"/>
          </rPr>
          <t>ISS</t>
        </r>
        <r>
          <rPr>
            <sz val="12"/>
            <rFont val="Tahoma"/>
            <family val="2"/>
          </rPr>
          <t xml:space="preserve">
</t>
        </r>
        <r>
          <rPr>
            <sz val="9"/>
            <rFont val="Tahoma"/>
            <family val="2"/>
          </rPr>
          <t xml:space="preserve">
 </t>
        </r>
      </text>
    </comment>
    <comment ref="F133" authorId="4">
      <text>
        <r>
          <rPr>
            <b/>
            <sz val="9"/>
            <rFont val="Segoe UI"/>
            <family val="2"/>
          </rPr>
          <t xml:space="preserve">Profº Walter S. Gouvêa
</t>
        </r>
        <r>
          <rPr>
            <sz val="9"/>
            <rFont val="Segoe UI"/>
            <family val="2"/>
          </rPr>
          <t xml:space="preserve">
VALE TRANSPORTE - CONTRIBUIÇÃO DO EMPREGADO:  6% CALCULADO SOBRE O PISO SALARIAL (NÃO SOBRE A REMUNERAÇÃO)
</t>
        </r>
      </text>
    </comment>
  </commentList>
</comments>
</file>

<file path=xl/comments2.xml><?xml version="1.0" encoding="utf-8"?>
<comments xmlns="http://schemas.openxmlformats.org/spreadsheetml/2006/main">
  <authors>
    <author>Profº Walter Salomão Gouvêa</author>
    <author>Profº Walter Gouvea</author>
    <author>Walter S Gouvêa</author>
    <author>Profº Walter S. Gouvêa</author>
    <author>Gurgel</author>
    <author>Prof. Walter</author>
  </authors>
  <commentList>
    <comment ref="D26" authorId="0">
      <text>
        <r>
          <rPr>
            <b/>
            <sz val="9"/>
            <rFont val="Segoe UI"/>
            <family val="2"/>
          </rPr>
          <t>Profº Walter Salomão Gouvêa:</t>
        </r>
        <r>
          <rPr>
            <sz val="9"/>
            <rFont val="Segoe UI"/>
            <family val="2"/>
          </rPr>
          <t xml:space="preserve">
</t>
        </r>
        <r>
          <rPr>
            <b/>
            <sz val="9"/>
            <color indexed="10"/>
            <rFont val="Segoe UI"/>
            <family val="2"/>
          </rPr>
          <t>Nota 1</t>
        </r>
        <r>
          <rPr>
            <sz val="9"/>
            <rFont val="Segoe UI"/>
            <family val="2"/>
          </rPr>
          <t xml:space="preserve">: O Módulo 1 refere-se ao valor mensal devido ao empregado pela prestação do serviço no período de 12 meses. 
</t>
        </r>
        <r>
          <rPr>
            <b/>
            <sz val="9"/>
            <color indexed="10"/>
            <rFont val="Segoe UI"/>
            <family val="2"/>
          </rPr>
          <t>Nota 2</t>
        </r>
        <r>
          <rPr>
            <sz val="9"/>
            <rFont val="Segoe UI"/>
            <family val="2"/>
          </rPr>
          <t xml:space="preserve">: Para o empregado que labora a jornada 12x36, em caso da não concessão ou concessão parcial do intervalo intrajornada (§ 4º do art. 71 da CLT), o valor a ser pago será inserido na remuneração utilizando a alínea “G”.
</t>
        </r>
        <r>
          <rPr>
            <b/>
            <sz val="9"/>
            <rFont val="Segoe UI"/>
            <family val="2"/>
          </rPr>
          <t xml:space="preserve">CLT Art. 71 § 4º </t>
        </r>
        <r>
          <rPr>
            <sz val="9"/>
            <rFont val="Segoe UI"/>
            <family val="2"/>
          </rPr>
          <t>- Quando o intervalo para repouso e alimentação, previsto neste artigo, não for concedido pelo empregador, este ficará obrigado a remunerar o período correspondente com um</t>
        </r>
        <r>
          <rPr>
            <b/>
            <sz val="9"/>
            <color indexed="12"/>
            <rFont val="Segoe UI"/>
            <family val="2"/>
          </rPr>
          <t xml:space="preserve"> acréscimo de no mínimo 50% (cinqüenta por cento) sobre o valor da remuneração da hora normal de trabalho.     
</t>
        </r>
        <r>
          <rPr>
            <b/>
            <sz val="9"/>
            <color indexed="10"/>
            <rFont val="Segoe UI"/>
            <family val="2"/>
          </rPr>
          <t>CLT ART. 71 § 4 - LEI 13467/17</t>
        </r>
        <r>
          <rPr>
            <b/>
            <sz val="9"/>
            <color indexed="12"/>
            <rFont val="Segoe UI"/>
            <family val="2"/>
          </rPr>
          <t xml:space="preserve"> " A não concessão ou a concessão parcial 
do intervalo intrajornada mínimo, para repouso e alimentação, a empregados urbanos e rurais, implica o pagamento, </t>
        </r>
        <r>
          <rPr>
            <b/>
            <sz val="9"/>
            <color indexed="10"/>
            <rFont val="Segoe UI"/>
            <family val="2"/>
          </rPr>
          <t>de natureza 
indenizatória</t>
        </r>
        <r>
          <rPr>
            <b/>
            <sz val="9"/>
            <color indexed="12"/>
            <rFont val="Segoe UI"/>
            <family val="2"/>
          </rPr>
          <t xml:space="preserve">, apenas do período suprimido, </t>
        </r>
        <r>
          <rPr>
            <b/>
            <sz val="9"/>
            <color indexed="10"/>
            <rFont val="Segoe UI"/>
            <family val="2"/>
          </rPr>
          <t>com acréscimo de 50% (cinquenta por cento)</t>
        </r>
        <r>
          <rPr>
            <b/>
            <sz val="9"/>
            <color indexed="12"/>
            <rFont val="Segoe UI"/>
            <family val="2"/>
          </rPr>
          <t xml:space="preserve"> sobre o valor da remuneração da hora normal 
de trabalho. </t>
        </r>
      </text>
    </comment>
    <comment ref="C32" authorId="1">
      <text>
        <r>
          <rPr>
            <b/>
            <sz val="9"/>
            <rFont val="Segoe UI"/>
            <family val="2"/>
          </rPr>
          <t>Profº Walter Gouvea:</t>
        </r>
        <r>
          <rPr>
            <sz val="9"/>
            <rFont val="Segoe UI"/>
            <family val="2"/>
          </rPr>
          <t xml:space="preserve">
Art. 59-A.  Em exceção ao disposto no art. 59 e em leis específicas, é facultado às partes, por meio de convenção coletiva ou acordo coletivo de trabalho, estabelecer horário de trabalho de doze horas seguidas por trinta e seis horas ininterruptas de descanso, observados ou indenizados os intervalos para repouso e alimentação.                (Redação dada pela Medida Provisória nº 808, de 2017)
§ 1º  A remuneração mensal pactuada pelo horário previsto no caput abrange os pagamentos devidos pelo descanso semanal remunerado e pelo descanso em feriados e serão considerados compensados os feriados e as prorrogações de trabalho noturno, quando houver, de que tratam o art. 70 e o § 5º do art. 73.                (Redação dada pela Medida Provisória nº 808, de 2017)
</t>
        </r>
      </text>
    </comment>
    <comment ref="C33" authorId="1">
      <text>
        <r>
          <rPr>
            <b/>
            <sz val="9"/>
            <rFont val="Segoe UI"/>
            <family val="2"/>
          </rPr>
          <t>Profº Walter Gouvea:</t>
        </r>
        <r>
          <rPr>
            <sz val="9"/>
            <rFont val="Segoe UI"/>
            <family val="2"/>
          </rPr>
          <t xml:space="preserve">
ART. 71 § 4o A não concessão ou a concessão parcial 
do intervalo intrajornada mínimo, para 
repouso e alimentação, a empregados urbanos 
e rurais, </t>
        </r>
        <r>
          <rPr>
            <b/>
            <sz val="9"/>
            <color indexed="10"/>
            <rFont val="Segoe UI"/>
            <family val="2"/>
          </rPr>
          <t xml:space="preserve">implica o pagamento, </t>
        </r>
        <r>
          <rPr>
            <b/>
            <sz val="11"/>
            <color indexed="10"/>
            <rFont val="Segoe UI"/>
            <family val="2"/>
          </rPr>
          <t>de natureza 
indenizatória</t>
        </r>
        <r>
          <rPr>
            <b/>
            <sz val="9"/>
            <color indexed="10"/>
            <rFont val="Segoe UI"/>
            <family val="2"/>
          </rPr>
          <t>,</t>
        </r>
        <r>
          <rPr>
            <sz val="9"/>
            <rFont val="Segoe UI"/>
            <family val="2"/>
          </rPr>
          <t xml:space="preserve"> apenas do período suprimido, 
com acréscimo de 50% (cinquenta por cento) 
sobre o valor da remuneração da hora normal 
de trabalho. 
</t>
        </r>
      </text>
    </comment>
    <comment ref="A36" authorId="2">
      <text>
        <r>
          <rPr>
            <b/>
            <sz val="9"/>
            <rFont val="Tahoma"/>
            <family val="2"/>
          </rPr>
          <t>Walter S Gouvêa:</t>
        </r>
        <r>
          <rPr>
            <sz val="9"/>
            <rFont val="Tahoma"/>
            <family val="2"/>
          </rPr>
          <t xml:space="preserve">
Nota: o valor informado deverá ser o custo real do insumo (descontado o valor eventualmente pago pelo empregado).
</t>
        </r>
      </text>
    </comment>
    <comment ref="D38" authorId="0">
      <text>
        <r>
          <rPr>
            <b/>
            <sz val="9"/>
            <rFont val="Segoe UI"/>
            <family val="2"/>
          </rPr>
          <t xml:space="preserve">Profº Walter Salomão Gouvêa:
</t>
        </r>
        <r>
          <rPr>
            <sz val="9"/>
            <rFont val="Segoe UI"/>
            <family val="2"/>
          </rPr>
          <t xml:space="preserve">
</t>
        </r>
        <r>
          <rPr>
            <b/>
            <sz val="9"/>
            <color indexed="10"/>
            <rFont val="Segoe UI"/>
            <family val="2"/>
          </rPr>
          <t>Nota 1</t>
        </r>
        <r>
          <rPr>
            <b/>
            <sz val="9"/>
            <rFont val="Segoe UI"/>
            <family val="2"/>
          </rPr>
          <t>:</t>
        </r>
        <r>
          <rPr>
            <sz val="9"/>
            <rFont val="Segoe UI"/>
            <family val="2"/>
          </rPr>
          <t xml:space="preserve"> Como a planilha de custos e formação de preços é calculada mensalmente, </t>
        </r>
        <r>
          <rPr>
            <b/>
            <sz val="9"/>
            <color indexed="12"/>
            <rFont val="Segoe UI"/>
            <family val="2"/>
          </rPr>
          <t>provisiona-se proporcionalmente 1/12</t>
        </r>
        <r>
          <rPr>
            <b/>
            <sz val="9"/>
            <rFont val="Segoe UI"/>
            <family val="2"/>
          </rPr>
          <t xml:space="preserve"> </t>
        </r>
        <r>
          <rPr>
            <sz val="9"/>
            <rFont val="Segoe UI"/>
            <family val="2"/>
          </rPr>
          <t xml:space="preserve">(um doze avos) dos valores referentes a  </t>
        </r>
        <r>
          <rPr>
            <b/>
            <sz val="9"/>
            <color indexed="12"/>
            <rFont val="Segoe UI"/>
            <family val="2"/>
          </rPr>
          <t>gratificação natalina e adicional de férias</t>
        </r>
        <r>
          <rPr>
            <sz val="9"/>
            <rFont val="Segoe UI"/>
            <family val="2"/>
          </rPr>
          <t xml:space="preserve">. 
</t>
        </r>
        <r>
          <rPr>
            <b/>
            <sz val="9"/>
            <color indexed="10"/>
            <rFont val="Segoe UI"/>
            <family val="2"/>
          </rPr>
          <t>Nota 2</t>
        </r>
        <r>
          <rPr>
            <sz val="9"/>
            <rFont val="Segoe UI"/>
            <family val="2"/>
          </rPr>
          <t xml:space="preserve">: O </t>
        </r>
        <r>
          <rPr>
            <b/>
            <sz val="9"/>
            <color indexed="12"/>
            <rFont val="Segoe UI"/>
            <family val="2"/>
          </rPr>
          <t>adicional de férias</t>
        </r>
        <r>
          <rPr>
            <sz val="9"/>
            <rFont val="Segoe UI"/>
            <family val="2"/>
          </rPr>
          <t xml:space="preserve"> contido no Submódulo 2.1 </t>
        </r>
        <r>
          <rPr>
            <b/>
            <sz val="9"/>
            <color indexed="12"/>
            <rFont val="Segoe UI"/>
            <family val="2"/>
          </rPr>
          <t>corresponde a 1/3 (um terço) da remuneração</t>
        </r>
        <r>
          <rPr>
            <sz val="9"/>
            <rFont val="Segoe UI"/>
            <family val="2"/>
          </rPr>
          <t xml:space="preserve"> que por sua vez é divido por 12 (doze) conforme Nota 1 acima.
</t>
        </r>
      </text>
    </comment>
    <comment ref="F42" authorId="3">
      <text>
        <r>
          <rPr>
            <b/>
            <sz val="9"/>
            <rFont val="Segoe UI"/>
            <family val="2"/>
          </rPr>
          <t xml:space="preserve">Profº Walter S. Gouvêa
</t>
        </r>
        <r>
          <rPr>
            <sz val="9"/>
            <rFont val="Segoe UI"/>
            <family val="2"/>
          </rPr>
          <t xml:space="preserve">
VALE TRANSPORTE - CONTRIBUIÇÃO DO EMPREGADO:  6% CALCULADO SOBRE O PISO SALARIAL (NÃO SOBRE A REMUNERAÇÃO)
</t>
        </r>
      </text>
    </comment>
    <comment ref="E46" authorId="2">
      <text>
        <r>
          <rPr>
            <b/>
            <sz val="9"/>
            <rFont val="Tahoma"/>
            <family val="2"/>
          </rPr>
          <t>Walter S Gouvêa:</t>
        </r>
        <r>
          <rPr>
            <sz val="9"/>
            <rFont val="Tahoma"/>
            <family val="2"/>
          </rPr>
          <t xml:space="preserve">
</t>
        </r>
        <r>
          <rPr>
            <b/>
            <sz val="9"/>
            <rFont val="Tahoma"/>
            <family val="2"/>
          </rPr>
          <t>EDITAL DO PREGÃO ELETRÔNICO Nº 63/2011 - TCU - VIGILANCIA ARMADA</t>
        </r>
        <r>
          <rPr>
            <sz val="9"/>
            <rFont val="Tahoma"/>
            <family val="2"/>
          </rPr>
          <t xml:space="preserve">
1. </t>
        </r>
        <r>
          <rPr>
            <u/>
            <sz val="9"/>
            <rFont val="Tahoma"/>
            <family val="2"/>
          </rPr>
          <t>Considerando tratar-se de contratação de serviços mediante cessão de mão de obra</t>
        </r>
        <r>
          <rPr>
            <sz val="9"/>
            <rFont val="Tahoma"/>
            <family val="2"/>
          </rPr>
          <t xml:space="preserve">, conforme previsto no art. 31 da Lei nº 8.212, de 24/07/1991 e alterações e nos artigos 112, 115, 117 e 118, da Instrução Normativa - RFB nº 971, de 13/11/2009 e alterações, o licitante Microempresa - ME ou Empresa de Pequeno Porte - EPP </t>
        </r>
        <r>
          <rPr>
            <u/>
            <sz val="9"/>
            <rFont val="Tahoma"/>
            <family val="2"/>
          </rPr>
          <t xml:space="preserve">optante pelo Simples Nacional que porventura venha a ser contratado, </t>
        </r>
        <r>
          <rPr>
            <b/>
            <u/>
            <sz val="9"/>
            <rFont val="Tahoma"/>
            <family val="2"/>
          </rPr>
          <t>não poderá beneficiar-se da condição de optante e estará sujeito à retenção de tributos e contribuições sociais na fonte</t>
        </r>
        <r>
          <rPr>
            <u/>
            <sz val="9"/>
            <rFont val="Tahoma"/>
            <family val="2"/>
          </rPr>
          <t>, conforme legislação em vigor, em decorrência da sua exclusão obrigatória do Simples Nacional a contar do mês seguinte ao da contratação</t>
        </r>
        <r>
          <rPr>
            <sz val="9"/>
            <rFont val="Tahoma"/>
            <family val="2"/>
          </rPr>
          <t xml:space="preserve"> em consequência do que dispõem o art. 17, inciso XII, art. 30, inciso II e art. 31, inciso II, da Lei Complementar nº 123, de 14 de dezembro de 2006 e alterações.
1.1. O licitante optante pelo Simples Nacional, que, porventura, venha a ser contratado, </t>
        </r>
        <r>
          <rPr>
            <u/>
            <sz val="9"/>
            <rFont val="Tahoma"/>
            <family val="2"/>
          </rPr>
          <t>deverá, no prazo de 90 (noventa) dias, contado da data da assinatura do contrato</t>
        </r>
        <r>
          <rPr>
            <sz val="9"/>
            <rFont val="Tahoma"/>
            <family val="2"/>
          </rPr>
          <t>, apresentar cópia dos ofícios, com comprovantes de entrega e recebimento, comunicando a assinatura do contrato de prestação de serviços mediante cessão de mão de obra (</t>
        </r>
        <r>
          <rPr>
            <u/>
            <sz val="9"/>
            <rFont val="Tahoma"/>
            <family val="2"/>
          </rPr>
          <t>situação que gera vedação à opção por tal regime tributário) às respectivas Secretarias Federal, Estadual, Distrital e/ou Municipal</t>
        </r>
        <r>
          <rPr>
            <sz val="9"/>
            <rFont val="Tahoma"/>
            <family val="2"/>
          </rPr>
          <t xml:space="preserve">, no prazo previsto no inciso II do § 1º do artigo 30 da Lei Complementar nº 123, de 14 de dezembro de 2006 e alterações.
1.2. </t>
        </r>
        <r>
          <rPr>
            <u/>
            <sz val="9"/>
            <rFont val="Tahoma"/>
            <family val="2"/>
          </rPr>
          <t>Caso o licitante optante pelo Simples Nacional não efetue a comunicação no prazo assinalado na subcondição anterior, o próprio Tribunal de Contas da União - TCU, em obediência ao princípio da probidade administrativa, efetuará a comunicação à Secretaria da Receita Federal do Brasil - RFB</t>
        </r>
        <r>
          <rPr>
            <sz val="9"/>
            <rFont val="Tahoma"/>
            <family val="2"/>
          </rPr>
          <t xml:space="preserve">, para que esta efetue a exclusão de ofício, conforme disposto no inciso I do artigo 29 da Lei Complementar nº 123, de 14 de dezembro de 2006 e alterações.
2. A vedação de realizar cessão ou locação de mão de obra, de que trata a Condição 5, não se aplica às atividades de que trata o art. 18, § 5º-C, da Lei Complementar nº 123, de 14 de dezembro de 2006 e alterações, conforme dispõe o art. 18, § 5º-H, da mesma Lei Complementar, </t>
        </r>
        <r>
          <rPr>
            <i/>
            <sz val="9"/>
            <rFont val="Tahoma"/>
            <family val="2"/>
          </rPr>
          <t>desde que não exercidas cumulativamente com atividades vedadas.</t>
        </r>
      </text>
    </comment>
    <comment ref="D47" authorId="0">
      <text>
        <r>
          <rPr>
            <b/>
            <sz val="9"/>
            <rFont val="Segoe UI"/>
            <family val="2"/>
          </rPr>
          <t xml:space="preserve">Profº Walter Salomão Gouvêa:
</t>
        </r>
        <r>
          <rPr>
            <b/>
            <sz val="9"/>
            <color indexed="10"/>
            <rFont val="Segoe UI"/>
            <family val="2"/>
          </rPr>
          <t>Nota 1</t>
        </r>
        <r>
          <rPr>
            <sz val="9"/>
            <rFont val="Segoe UI"/>
            <family val="2"/>
          </rPr>
          <t xml:space="preserve">: Os percentuais dos encargos previdenciários, do FGTS e demais contribuições são aqueles estabelecidos pela legislação vigente. </t>
        </r>
        <r>
          <rPr>
            <b/>
            <sz val="9"/>
            <rFont val="Segoe UI"/>
            <family val="2"/>
          </rPr>
          <t xml:space="preserve">
</t>
        </r>
        <r>
          <rPr>
            <b/>
            <sz val="9"/>
            <color indexed="10"/>
            <rFont val="Segoe UI"/>
            <family val="2"/>
          </rPr>
          <t>Nota 2</t>
        </r>
        <r>
          <rPr>
            <b/>
            <sz val="9"/>
            <rFont val="Segoe UI"/>
            <family val="2"/>
          </rPr>
          <t xml:space="preserve">: </t>
        </r>
        <r>
          <rPr>
            <sz val="9"/>
            <rFont val="Segoe UI"/>
            <family val="2"/>
          </rPr>
          <t>O</t>
        </r>
        <r>
          <rPr>
            <b/>
            <sz val="9"/>
            <rFont val="Segoe UI"/>
            <family val="2"/>
          </rPr>
          <t xml:space="preserve"> </t>
        </r>
        <r>
          <rPr>
            <b/>
            <sz val="9"/>
            <color indexed="12"/>
            <rFont val="Segoe UI"/>
            <family val="2"/>
          </rPr>
          <t>SAT</t>
        </r>
        <r>
          <rPr>
            <b/>
            <sz val="9"/>
            <rFont val="Segoe UI"/>
            <family val="2"/>
          </rPr>
          <t xml:space="preserve"> </t>
        </r>
        <r>
          <rPr>
            <sz val="9"/>
            <rFont val="Segoe UI"/>
            <family val="2"/>
          </rPr>
          <t xml:space="preserve">a depender do grau de risco do serviço irá variar entre 1%, para risco leve, de 2%, para risco médio, e de 3% de risco grave. </t>
        </r>
        <r>
          <rPr>
            <b/>
            <sz val="9"/>
            <rFont val="Segoe UI"/>
            <family val="2"/>
          </rPr>
          <t xml:space="preserve">
</t>
        </r>
        <r>
          <rPr>
            <b/>
            <sz val="9"/>
            <color indexed="10"/>
            <rFont val="Segoe UI"/>
            <family val="2"/>
          </rPr>
          <t>Nota 3:</t>
        </r>
        <r>
          <rPr>
            <b/>
            <sz val="9"/>
            <rFont val="Segoe UI"/>
            <family val="2"/>
          </rPr>
          <t xml:space="preserve"> </t>
        </r>
        <r>
          <rPr>
            <b/>
            <sz val="9"/>
            <color indexed="12"/>
            <rFont val="Segoe UI"/>
            <family val="2"/>
          </rPr>
          <t xml:space="preserve">Esses percentuais incidem sobre o </t>
        </r>
        <r>
          <rPr>
            <b/>
            <sz val="9"/>
            <rFont val="Segoe UI"/>
            <family val="2"/>
          </rPr>
          <t xml:space="preserve">
</t>
        </r>
        <r>
          <rPr>
            <b/>
            <sz val="9"/>
            <color indexed="18"/>
            <rFont val="Segoe UI"/>
            <family val="2"/>
          </rPr>
          <t>Módulo 1            =  COMPOSIÇÃO DA REMUNERAÇÃO
Submódulo 2.1 = 13º, FÉRIAS E ADICIONAL DE FÉRIAS
Módulo 3           =  PROVISÃO PARA RESCISÃO
Módulo 4           = CUSTO DE REPOSIÇÃO DO PROFISSIONAL AUSENTE
Módulo 6           = CUSTOS INDIRETOS, TRIBUTOS E LUCRO</t>
        </r>
        <r>
          <rPr>
            <b/>
            <sz val="9"/>
            <rFont val="Segoe UI"/>
            <family val="2"/>
          </rPr>
          <t xml:space="preserve">
</t>
        </r>
      </text>
    </comment>
    <comment ref="F48" authorId="3">
      <text>
        <r>
          <rPr>
            <b/>
            <sz val="9"/>
            <rFont val="Segoe UI"/>
            <family val="2"/>
          </rPr>
          <t xml:space="preserve">Profº Walter S. Gouvêa:
</t>
        </r>
        <r>
          <rPr>
            <sz val="9"/>
            <rFont val="Segoe UI"/>
            <family val="2"/>
          </rPr>
          <t>(COMPENSADO S/ OS 11% DA RETENÇÃO SOBRE O VALOR BRUTO DA FATURA)</t>
        </r>
      </text>
    </comment>
    <comment ref="F50" authorId="3">
      <text>
        <r>
          <rPr>
            <b/>
            <sz val="9"/>
            <rFont val="Segoe UI"/>
            <family val="2"/>
          </rPr>
          <t xml:space="preserve">Profº Walter S. Gouvêa:
</t>
        </r>
        <r>
          <rPr>
            <sz val="9"/>
            <rFont val="Segoe UI"/>
            <family val="2"/>
          </rPr>
          <t>(COMPENSADO S/ OS 11% DA RETENÇÃO SOBRE O VALOR BRUTO DA FATURA)</t>
        </r>
      </text>
    </comment>
    <comment ref="D58" authorId="0">
      <text>
        <r>
          <rPr>
            <b/>
            <sz val="9"/>
            <rFont val="Segoe UI"/>
            <family val="2"/>
          </rPr>
          <t xml:space="preserve">Profº Walter Salomão Gouvêa:
</t>
        </r>
        <r>
          <rPr>
            <sz val="9"/>
            <rFont val="Segoe UI"/>
            <family val="2"/>
          </rPr>
          <t xml:space="preserve">
</t>
        </r>
        <r>
          <rPr>
            <b/>
            <sz val="9"/>
            <color indexed="10"/>
            <rFont val="Segoe UI"/>
            <family val="2"/>
          </rPr>
          <t>Nota 1</t>
        </r>
        <r>
          <rPr>
            <b/>
            <sz val="9"/>
            <rFont val="Segoe UI"/>
            <family val="2"/>
          </rPr>
          <t>:</t>
        </r>
        <r>
          <rPr>
            <sz val="9"/>
            <rFont val="Segoe UI"/>
            <family val="2"/>
          </rPr>
          <t xml:space="preserve">  O valor informado deverá ser o custo real do benefício (</t>
        </r>
        <r>
          <rPr>
            <b/>
            <sz val="9"/>
            <color indexed="12"/>
            <rFont val="Segoe UI"/>
            <family val="2"/>
          </rPr>
          <t>descontado o valor eventualmente pago pelo empregado</t>
        </r>
        <r>
          <rPr>
            <sz val="9"/>
            <rFont val="Segoe UI"/>
            <family val="2"/>
          </rPr>
          <t xml:space="preserve">).
</t>
        </r>
        <r>
          <rPr>
            <b/>
            <sz val="9"/>
            <color indexed="10"/>
            <rFont val="Segoe UI"/>
            <family val="2"/>
          </rPr>
          <t>Nota 2</t>
        </r>
        <r>
          <rPr>
            <sz val="9"/>
            <rFont val="Segoe UI"/>
            <family val="2"/>
          </rPr>
          <t xml:space="preserve">: Observar a previsão dos benefícios contidos em Acordos, Convenções e Dissídios Coletivos de Trabalho e atentar-se ao disposto no art. 6º desta Instrução Normativa.
</t>
        </r>
        <r>
          <rPr>
            <b/>
            <sz val="9"/>
            <rFont val="Segoe UI"/>
            <family val="2"/>
          </rPr>
          <t>Art. 6º da IN 05/17</t>
        </r>
        <r>
          <rPr>
            <sz val="9"/>
            <rFont val="Segoe UI"/>
            <family val="2"/>
          </rPr>
          <t xml:space="preserve">:  A Administração </t>
        </r>
        <r>
          <rPr>
            <b/>
            <u/>
            <sz val="9"/>
            <color indexed="12"/>
            <rFont val="Segoe UI"/>
            <family val="2"/>
          </rPr>
          <t xml:space="preserve">não se vincula </t>
        </r>
        <r>
          <rPr>
            <b/>
            <sz val="9"/>
            <color indexed="12"/>
            <rFont val="Segoe UI"/>
            <family val="2"/>
          </rPr>
          <t>às disposições contidas em Acordos, Convenções</t>
        </r>
        <r>
          <rPr>
            <sz val="9"/>
            <rFont val="Segoe UI"/>
            <family val="2"/>
          </rPr>
          <t xml:space="preserve"> ou Dissídios Coletivos de Trabalho </t>
        </r>
        <r>
          <rPr>
            <b/>
            <sz val="9"/>
            <color indexed="12"/>
            <rFont val="Segoe UI"/>
            <family val="2"/>
          </rPr>
          <t xml:space="preserve">que tratem de pagamento de participação dos trabalhadores nos lucros ou resultados da empresa contratada, </t>
        </r>
        <r>
          <rPr>
            <b/>
            <u/>
            <sz val="10"/>
            <color indexed="12"/>
            <rFont val="Segoe UI"/>
            <family val="2"/>
          </rPr>
          <t>de matéria não trabalhista</t>
        </r>
        <r>
          <rPr>
            <b/>
            <sz val="9"/>
            <color indexed="12"/>
            <rFont val="Segoe UI"/>
            <family val="2"/>
          </rPr>
          <t xml:space="preserve">, ou que estabeleçam direitos não previstos em lei, tais como valores ou índices obrigatórios de encargos sociais ou previdenciários, bem como de preços para os insumos relacionados ao exercício da atividade.
</t>
        </r>
        <r>
          <rPr>
            <sz val="9"/>
            <rFont val="Segoe UI"/>
            <family val="2"/>
          </rPr>
          <t xml:space="preserve">
</t>
        </r>
        <r>
          <rPr>
            <b/>
            <sz val="9"/>
            <rFont val="Segoe UI"/>
            <family val="2"/>
          </rPr>
          <t>Parágrafo único.</t>
        </r>
        <r>
          <rPr>
            <sz val="9"/>
            <rFont val="Segoe UI"/>
            <family val="2"/>
          </rPr>
          <t xml:space="preserve"> </t>
        </r>
        <r>
          <rPr>
            <b/>
            <sz val="9"/>
            <color indexed="12"/>
            <rFont val="Segoe UI"/>
            <family val="2"/>
          </rPr>
          <t>É vedado ao órgão e entidade vincular-se</t>
        </r>
        <r>
          <rPr>
            <b/>
            <sz val="9"/>
            <rFont val="Segoe UI"/>
            <family val="2"/>
          </rPr>
          <t xml:space="preserve"> </t>
        </r>
        <r>
          <rPr>
            <sz val="9"/>
            <rFont val="Segoe UI"/>
            <family val="2"/>
          </rPr>
          <t xml:space="preserve">às disposições previstas nos Acordos, Convenções ou Dissídios Coletivos de Trabalho que </t>
        </r>
        <r>
          <rPr>
            <b/>
            <sz val="9"/>
            <color indexed="12"/>
            <rFont val="Segoe UI"/>
            <family val="2"/>
          </rPr>
          <t>tratem de obrigações e direitos que somente se aplicam aos contratos com a Administração Pública</t>
        </r>
        <r>
          <rPr>
            <sz val="9"/>
            <rFont val="Segoe UI"/>
            <family val="2"/>
          </rPr>
          <t xml:space="preserve">.
</t>
        </r>
      </text>
    </comment>
    <comment ref="E58" authorId="3">
      <text>
        <r>
          <rPr>
            <b/>
            <sz val="9"/>
            <rFont val="Segoe UI"/>
            <family val="2"/>
          </rPr>
          <t>Profº Walter S. Gouvêa:</t>
        </r>
        <r>
          <rPr>
            <sz val="9"/>
            <rFont val="Segoe UI"/>
            <family val="2"/>
          </rPr>
          <t xml:space="preserve">
Nota: o valor informado deverá ser o custo real do insumo (descontado o valor eventualmente pago pelo empregado)</t>
        </r>
      </text>
    </comment>
    <comment ref="D63" authorId="0">
      <text>
        <r>
          <rPr>
            <b/>
            <sz val="9"/>
            <rFont val="Segoe UI"/>
            <family val="2"/>
          </rPr>
          <t>Profº Walter Salomão Gouvêa:</t>
        </r>
        <r>
          <rPr>
            <sz val="9"/>
            <rFont val="Segoe UI"/>
            <family val="2"/>
          </rPr>
          <t xml:space="preserve">
ART. 71 § 4o A não concessão ou a concessão parcial 
do intervalo intrajornada mínimo, para 
repouso e alimentação, a empregados urbanos 
e rurais, implica o pagamento, </t>
        </r>
        <r>
          <rPr>
            <b/>
            <sz val="9"/>
            <rFont val="Segoe UI"/>
            <family val="2"/>
          </rPr>
          <t>DE NATUREZA INDENIZATÓRIA</t>
        </r>
        <r>
          <rPr>
            <sz val="9"/>
            <rFont val="Segoe UI"/>
            <family val="2"/>
          </rPr>
          <t xml:space="preserve">, apenas do período suprimido, 
COM ACRÉSCIMO </t>
        </r>
        <r>
          <rPr>
            <b/>
            <sz val="9"/>
            <rFont val="Segoe UI"/>
            <family val="2"/>
          </rPr>
          <t>DE 50%</t>
        </r>
        <r>
          <rPr>
            <sz val="9"/>
            <rFont val="Segoe UI"/>
            <family val="2"/>
          </rPr>
          <t xml:space="preserve"> (cinquenta por cento) 
</t>
        </r>
        <r>
          <rPr>
            <b/>
            <sz val="9"/>
            <rFont val="Segoe UI"/>
            <family val="2"/>
          </rPr>
          <t>SOBRE O VALOR DA REMUNERAÇÃO DA HORA NORMAL</t>
        </r>
        <r>
          <rPr>
            <sz val="9"/>
            <rFont val="Segoe UI"/>
            <family val="2"/>
          </rPr>
          <t xml:space="preserve"> de trabalho. 
</t>
        </r>
      </text>
    </comment>
    <comment ref="F77" authorId="1">
      <text>
        <r>
          <rPr>
            <b/>
            <sz val="9"/>
            <rFont val="Segoe UI"/>
            <family val="2"/>
          </rPr>
          <t>Profº Walter Gouvea:</t>
        </r>
        <r>
          <rPr>
            <sz val="9"/>
            <rFont val="Segoe UI"/>
            <family val="2"/>
          </rPr>
          <t xml:space="preserve">
ATENÇÃO"! SE TIVERMOS CONTA VINCULADA, SOBRE ESSE VALOR DEVEMOS APLICAR O PERCENTUAL DO SUBMODULO 2.2</t>
        </r>
      </text>
    </comment>
    <comment ref="D78" authorId="0">
      <text>
        <r>
          <rPr>
            <b/>
            <sz val="9"/>
            <rFont val="Segoe UI"/>
            <family val="2"/>
          </rPr>
          <t>Profº Walter Salomão Gouvêa:</t>
        </r>
        <r>
          <rPr>
            <sz val="9"/>
            <rFont val="Segoe UI"/>
            <family val="2"/>
          </rPr>
          <t xml:space="preserve">
TERCEIRIZAÇÃO. </t>
        </r>
        <r>
          <rPr>
            <b/>
            <sz val="12"/>
            <color indexed="10"/>
            <rFont val="Segoe UI"/>
            <family val="2"/>
          </rPr>
          <t>Acórdão nº 1186/2017 - TCU - Plenário</t>
        </r>
        <r>
          <rPr>
            <b/>
            <sz val="12"/>
            <rFont val="Segoe UI"/>
            <family val="2"/>
          </rPr>
          <t>.</t>
        </r>
        <r>
          <rPr>
            <sz val="9"/>
            <rFont val="Segoe UI"/>
            <family val="2"/>
          </rPr>
          <t xml:space="preserve">
9.2. determinar ao Tribunal Regional do Trabalho da 6ª Região que, nas futuras contratações de mão de obra terceirizada, esteja expresso na minuta do contrato que a </t>
        </r>
        <r>
          <rPr>
            <b/>
            <sz val="12"/>
            <color indexed="10"/>
            <rFont val="Segoe UI"/>
            <family val="2"/>
          </rPr>
          <t>parcela mensal a título de aviso prévio trabalhado será no percentual máximo de 1,94% no primeiro ano</t>
        </r>
        <r>
          <rPr>
            <sz val="9"/>
            <rFont val="Segoe UI"/>
            <family val="2"/>
          </rPr>
          <t xml:space="preserve">, nos termos dos Acórdãos 1904/2007-TCU-Plenário e 3006/2010- TCU-Plenário, e, </t>
        </r>
        <r>
          <rPr>
            <b/>
            <sz val="12"/>
            <color indexed="10"/>
            <rFont val="Segoe UI"/>
            <family val="2"/>
          </rPr>
          <t>em caso de prorrogação do contrato, o percentual máximo dessa parcela será de 0,194% a cada ano de prorrogação, a ser incluído por ocasião da formulação do aditivo da prorrogação do contrato</t>
        </r>
        <r>
          <rPr>
            <sz val="9"/>
            <rFont val="Segoe UI"/>
            <family val="2"/>
          </rPr>
          <t>, conforme ditames da Lei 12.506/2011</t>
        </r>
      </text>
    </comment>
    <comment ref="E86" authorId="0">
      <text>
        <r>
          <rPr>
            <b/>
            <sz val="9"/>
            <rFont val="Segoe UI"/>
            <family val="2"/>
          </rPr>
          <t xml:space="preserve">Profº Walter Salomão Gouvêa:
</t>
        </r>
        <r>
          <rPr>
            <sz val="9"/>
            <rFont val="Segoe UI"/>
            <family val="2"/>
          </rPr>
          <t xml:space="preserve">
</t>
        </r>
        <r>
          <rPr>
            <b/>
            <sz val="9"/>
            <color indexed="10"/>
            <rFont val="Segoe UI"/>
            <family val="2"/>
          </rPr>
          <t>Nota 1</t>
        </r>
        <r>
          <rPr>
            <b/>
            <sz val="9"/>
            <rFont val="Segoe UI"/>
            <family val="2"/>
          </rPr>
          <t>:</t>
        </r>
        <r>
          <rPr>
            <sz val="9"/>
            <rFont val="Segoe UI"/>
            <family val="2"/>
          </rPr>
          <t xml:space="preserve">  Os itens que contemplam o módulo 4 se referem ao custo dos dias trabalhados pelo 
</t>
        </r>
        <r>
          <rPr>
            <b/>
            <u/>
            <sz val="9"/>
            <color indexed="12"/>
            <rFont val="Segoe UI"/>
            <family val="2"/>
          </rPr>
          <t>repositor/substitut</t>
        </r>
        <r>
          <rPr>
            <b/>
            <u/>
            <sz val="9"/>
            <rFont val="Segoe UI"/>
            <family val="2"/>
          </rPr>
          <t>o que por ventura venha cobrir o empregado</t>
        </r>
        <r>
          <rPr>
            <sz val="9"/>
            <rFont val="Segoe UI"/>
            <family val="2"/>
          </rPr>
          <t xml:space="preserve"> nos casos de </t>
        </r>
        <r>
          <rPr>
            <b/>
            <sz val="9"/>
            <color indexed="12"/>
            <rFont val="Segoe UI"/>
            <family val="2"/>
          </rPr>
          <t>Ausências Legais 
(Submódulo 4.1)</t>
        </r>
        <r>
          <rPr>
            <sz val="9"/>
            <rFont val="Segoe UI"/>
            <family val="2"/>
          </rPr>
          <t xml:space="preserve"> e/ou na</t>
        </r>
        <r>
          <rPr>
            <b/>
            <sz val="9"/>
            <color indexed="12"/>
            <rFont val="Segoe UI"/>
            <family val="2"/>
          </rPr>
          <t xml:space="preserve"> Intrajornada (Submódulo 4.2)</t>
        </r>
        <r>
          <rPr>
            <sz val="9"/>
            <rFont val="Segoe UI"/>
            <family val="2"/>
          </rPr>
          <t xml:space="preserve">, a depender da prestação do serviço. 
</t>
        </r>
        <r>
          <rPr>
            <b/>
            <sz val="9"/>
            <color indexed="10"/>
            <rFont val="Segoe UI"/>
            <family val="2"/>
          </rPr>
          <t>Nota 2</t>
        </r>
        <r>
          <rPr>
            <sz val="9"/>
            <rFont val="Segoe UI"/>
            <family val="2"/>
          </rPr>
          <t>:</t>
        </r>
        <r>
          <rPr>
            <b/>
            <sz val="9"/>
            <color indexed="12"/>
            <rFont val="Segoe UI"/>
            <family val="2"/>
          </rPr>
          <t xml:space="preserve"> Haverá a incidência do Submódulo 2.2 sobre esse módulo.</t>
        </r>
        <r>
          <rPr>
            <sz val="9"/>
            <rFont val="Segoe UI"/>
            <family val="2"/>
          </rPr>
          <t xml:space="preserve">
</t>
        </r>
      </text>
    </comment>
    <comment ref="D88" authorId="0">
      <text>
        <r>
          <rPr>
            <b/>
            <sz val="9"/>
            <rFont val="Segoe UI"/>
            <family val="2"/>
          </rPr>
          <t xml:space="preserve">Profº Walter Salomão Gouvêa:
</t>
        </r>
        <r>
          <rPr>
            <sz val="9"/>
            <rFont val="Segoe UI"/>
            <family val="2"/>
          </rPr>
          <t xml:space="preserve">
</t>
        </r>
        <r>
          <rPr>
            <b/>
            <sz val="9"/>
            <color indexed="10"/>
            <rFont val="Segoe UI"/>
            <family val="2"/>
          </rPr>
          <t>Nota 1</t>
        </r>
        <r>
          <rPr>
            <b/>
            <sz val="9"/>
            <rFont val="Segoe UI"/>
            <family val="2"/>
          </rPr>
          <t>:</t>
        </r>
        <r>
          <rPr>
            <sz val="9"/>
            <rFont val="Segoe UI"/>
            <family val="2"/>
          </rPr>
          <t xml:space="preserve">  As alíneas de </t>
        </r>
        <r>
          <rPr>
            <b/>
            <sz val="9"/>
            <rFont val="Segoe UI"/>
            <family val="2"/>
          </rPr>
          <t>"A" a "F"</t>
        </r>
        <r>
          <rPr>
            <sz val="9"/>
            <rFont val="Segoe UI"/>
            <family val="2"/>
          </rPr>
          <t xml:space="preserve"> referem-se </t>
        </r>
        <r>
          <rPr>
            <b/>
            <u/>
            <sz val="9"/>
            <color indexed="12"/>
            <rFont val="Segoe UI"/>
            <family val="2"/>
          </rPr>
          <t>SOMENTE</t>
        </r>
        <r>
          <rPr>
            <b/>
            <sz val="9"/>
            <color indexed="12"/>
            <rFont val="Segoe UI"/>
            <family val="2"/>
          </rPr>
          <t xml:space="preserve"> ao custo que será pago ao repositor pelos dias trabalhados quando da necessidade de substituir a mão de obra alocada na prestação do serviços.
ANEXO IX - DA VIGÊNCIA E DA PRORROGAÇÃO:
9. A Administração deverá realizar negociação contratual para a redução e/ou eliminação dos custos fixos ou variáveis não renováveis que já tenham sido amortizados ou pagos no primeiro ano da contratação.</t>
        </r>
      </text>
    </comment>
    <comment ref="D90" authorId="4">
      <text>
        <r>
          <rPr>
            <b/>
            <sz val="9"/>
            <color indexed="81"/>
            <rFont val="Segoe UI"/>
            <family val="2"/>
          </rPr>
          <t xml:space="preserve">Por se tratar de contratação pelo prazo de 6 meses fica estabelecida a fração de "1/2" equivalente a 1 dia estimado para falta.
</t>
        </r>
      </text>
    </comment>
    <comment ref="D91" authorId="4">
      <text>
        <r>
          <rPr>
            <b/>
            <sz val="9"/>
            <color indexed="81"/>
            <rFont val="Segoe UI"/>
            <family val="2"/>
          </rPr>
          <t>Aqui a estimativa de ocorrência baixou para 1%, antes 2% por se tratar de contratação por 6 meses e não 12.</t>
        </r>
      </text>
    </comment>
    <comment ref="D92" authorId="4">
      <text>
        <r>
          <rPr>
            <b/>
            <sz val="9"/>
            <color indexed="81"/>
            <rFont val="Segoe UI"/>
            <family val="2"/>
          </rPr>
          <t>Estimativa de ocorrência baixou para 4%, antes 8% por se tratar de contratação emergencial de 6 meses e não 12.</t>
        </r>
      </text>
    </comment>
    <comment ref="D97" authorId="0">
      <text>
        <r>
          <rPr>
            <b/>
            <sz val="9"/>
            <rFont val="Segoe UI"/>
            <family val="2"/>
          </rPr>
          <t xml:space="preserve">Profº Walter Salomão Gouvêa:
</t>
        </r>
        <r>
          <rPr>
            <sz val="9"/>
            <rFont val="Segoe UI"/>
            <family val="2"/>
          </rPr>
          <t xml:space="preserve">
</t>
        </r>
        <r>
          <rPr>
            <b/>
            <sz val="9"/>
            <color indexed="10"/>
            <rFont val="Segoe UI"/>
            <family val="2"/>
          </rPr>
          <t>Nota 1</t>
        </r>
        <r>
          <rPr>
            <b/>
            <sz val="9"/>
            <rFont val="Segoe UI"/>
            <family val="2"/>
          </rPr>
          <t>:</t>
        </r>
        <r>
          <rPr>
            <sz val="9"/>
            <rFont val="Segoe UI"/>
            <family val="2"/>
          </rPr>
          <t xml:space="preserve">  </t>
        </r>
        <r>
          <rPr>
            <b/>
            <u/>
            <sz val="9"/>
            <color indexed="12"/>
            <rFont val="Segoe UI"/>
            <family val="2"/>
          </rPr>
          <t xml:space="preserve">quando houver </t>
        </r>
        <r>
          <rPr>
            <b/>
            <sz val="9"/>
            <color indexed="12"/>
            <rFont val="Segoe UI"/>
            <family val="2"/>
          </rPr>
          <t xml:space="preserve">necessidade de reposição de um empregado durante sua ausência nos casos de intervalo para repouso ou alimentação </t>
        </r>
        <r>
          <rPr>
            <b/>
            <u/>
            <sz val="9"/>
            <color indexed="12"/>
            <rFont val="Segoe UI"/>
            <family val="2"/>
          </rPr>
          <t>deve-se contemplar o Submódulo 4.2</t>
        </r>
      </text>
    </comment>
    <comment ref="D107" authorId="0">
      <text>
        <r>
          <rPr>
            <b/>
            <sz val="9"/>
            <rFont val="Segoe UI"/>
            <family val="2"/>
          </rPr>
          <t xml:space="preserve">Profº Walter Salomão Gouvêa:
</t>
        </r>
        <r>
          <rPr>
            <sz val="9"/>
            <rFont val="Segoe UI"/>
            <family val="2"/>
          </rPr>
          <t xml:space="preserve">
</t>
        </r>
        <r>
          <rPr>
            <b/>
            <sz val="9"/>
            <color indexed="10"/>
            <rFont val="Segoe UI"/>
            <family val="2"/>
          </rPr>
          <t>Nota 1</t>
        </r>
        <r>
          <rPr>
            <b/>
            <sz val="9"/>
            <rFont val="Segoe UI"/>
            <family val="2"/>
          </rPr>
          <t>:</t>
        </r>
        <r>
          <rPr>
            <sz val="9"/>
            <rFont val="Segoe UI"/>
            <family val="2"/>
          </rPr>
          <t xml:space="preserve"> valores mensais por empregado.</t>
        </r>
      </text>
    </comment>
    <comment ref="D120" authorId="0">
      <text>
        <r>
          <rPr>
            <b/>
            <sz val="9"/>
            <rFont val="Segoe UI"/>
            <family val="2"/>
          </rPr>
          <t xml:space="preserve">Profº Walter Salomão Gouvêa:
</t>
        </r>
        <r>
          <rPr>
            <sz val="9"/>
            <rFont val="Segoe UI"/>
            <family val="2"/>
          </rPr>
          <t xml:space="preserve">
</t>
        </r>
        <r>
          <rPr>
            <b/>
            <sz val="9"/>
            <color indexed="10"/>
            <rFont val="Segoe UI"/>
            <family val="2"/>
          </rPr>
          <t>Nota 1</t>
        </r>
        <r>
          <rPr>
            <b/>
            <sz val="9"/>
            <rFont val="Segoe UI"/>
            <family val="2"/>
          </rPr>
          <t>:</t>
        </r>
        <r>
          <rPr>
            <sz val="9"/>
            <rFont val="Segoe UI"/>
            <family val="2"/>
          </rPr>
          <t xml:space="preserve">  Custos Indiretos, Tributos e Lucro por empregado. 
</t>
        </r>
        <r>
          <rPr>
            <b/>
            <sz val="9"/>
            <color indexed="10"/>
            <rFont val="Segoe UI"/>
            <family val="2"/>
          </rPr>
          <t>Nota 2</t>
        </r>
        <r>
          <rPr>
            <sz val="9"/>
            <rFont val="Segoe UI"/>
            <family val="2"/>
          </rPr>
          <t>:</t>
        </r>
        <r>
          <rPr>
            <b/>
            <sz val="9"/>
            <color indexed="12"/>
            <rFont val="Segoe UI"/>
            <family val="2"/>
          </rPr>
          <t xml:space="preserve"> O valor referente a TRIBUTOS é obtido aplicando-se o percentual sobre o valor do FATURAMENTO. </t>
        </r>
        <r>
          <rPr>
            <sz val="9"/>
            <rFont val="Segoe UI"/>
            <family val="2"/>
          </rPr>
          <t xml:space="preserve">
</t>
        </r>
      </text>
    </comment>
    <comment ref="C123" authorId="5">
      <text>
        <r>
          <rPr>
            <b/>
            <sz val="12"/>
            <rFont val="Tahoma"/>
            <family val="2"/>
          </rPr>
          <t>Prof. Walter:</t>
        </r>
        <r>
          <rPr>
            <sz val="12"/>
            <rFont val="Tahoma"/>
            <family val="2"/>
          </rPr>
          <t xml:space="preserve">
Os tributos são calculados sobre o FATURAMENTO. 
COMO? Somam-se os tributos (</t>
        </r>
        <r>
          <rPr>
            <b/>
            <sz val="12"/>
            <rFont val="Tahoma"/>
            <family val="2"/>
          </rPr>
          <t>por ex</t>
        </r>
        <r>
          <rPr>
            <sz val="12"/>
            <rFont val="Tahoma"/>
            <family val="2"/>
          </rPr>
          <t xml:space="preserve">.: PIS, COFINS e ISS = 8,65) subtrai-se de 100 obtendo-se 9,135/100 = 0,9135, que representa os tributos a serem pagos </t>
        </r>
        <r>
          <rPr>
            <u/>
            <sz val="12"/>
            <rFont val="Tahoma"/>
            <family val="2"/>
          </rPr>
          <t>sem que o faturamento</t>
        </r>
        <r>
          <rPr>
            <sz val="12"/>
            <rFont val="Tahoma"/>
            <family val="2"/>
          </rPr>
          <t xml:space="preserve"> seja alterado. 
Trata-se de fórmula circular denominada "</t>
        </r>
        <r>
          <rPr>
            <sz val="12"/>
            <color indexed="10"/>
            <rFont val="Tahoma"/>
            <family val="2"/>
          </rPr>
          <t>CÁLCULO POR DENTRO</t>
        </r>
        <r>
          <rPr>
            <sz val="12"/>
            <rFont val="Tahoma"/>
            <family val="2"/>
          </rPr>
          <t xml:space="preserve">" 
FÓRMULA: 100-8,65/100 = 0,935
                 0,935 / FATURAMENTO = </t>
        </r>
        <r>
          <rPr>
            <u/>
            <sz val="12"/>
            <rFont val="Tahoma"/>
            <family val="2"/>
          </rPr>
          <t>VALOR SOBRE O QUAL SERÁ CALCULADO</t>
        </r>
        <r>
          <rPr>
            <sz val="12"/>
            <rFont val="Tahoma"/>
            <family val="2"/>
          </rPr>
          <t xml:space="preserve"> O </t>
        </r>
        <r>
          <rPr>
            <b/>
            <sz val="12"/>
            <rFont val="Tahoma"/>
            <family val="2"/>
          </rPr>
          <t>PIS,</t>
        </r>
        <r>
          <rPr>
            <sz val="12"/>
            <rFont val="Tahoma"/>
            <family val="2"/>
          </rPr>
          <t xml:space="preserve"> A </t>
        </r>
        <r>
          <rPr>
            <b/>
            <sz val="12"/>
            <rFont val="Tahoma"/>
            <family val="2"/>
          </rPr>
          <t>COFINS</t>
        </r>
        <r>
          <rPr>
            <sz val="12"/>
            <rFont val="Tahoma"/>
            <family val="2"/>
          </rPr>
          <t xml:space="preserve"> E O </t>
        </r>
        <r>
          <rPr>
            <b/>
            <sz val="12"/>
            <rFont val="Tahoma"/>
            <family val="2"/>
          </rPr>
          <t>ISS</t>
        </r>
        <r>
          <rPr>
            <sz val="12"/>
            <rFont val="Tahoma"/>
            <family val="2"/>
          </rPr>
          <t xml:space="preserve">
</t>
        </r>
        <r>
          <rPr>
            <sz val="9"/>
            <rFont val="Tahoma"/>
            <family val="2"/>
          </rPr>
          <t xml:space="preserve">
 </t>
        </r>
      </text>
    </comment>
    <comment ref="F133" authorId="3">
      <text>
        <r>
          <rPr>
            <b/>
            <sz val="9"/>
            <rFont val="Segoe UI"/>
            <family val="2"/>
          </rPr>
          <t xml:space="preserve">Profº Walter S. Gouvêa
</t>
        </r>
        <r>
          <rPr>
            <sz val="9"/>
            <rFont val="Segoe UI"/>
            <family val="2"/>
          </rPr>
          <t xml:space="preserve">
VALE TRANSPORTE - CONTRIBUIÇÃO DO EMPREGADO:  6% CALCULADO SOBRE O PISO SALARIAL (NÃO SOBRE A REMUNERAÇÃO)
</t>
        </r>
      </text>
    </comment>
  </commentList>
</comments>
</file>

<file path=xl/comments3.xml><?xml version="1.0" encoding="utf-8"?>
<comments xmlns="http://schemas.openxmlformats.org/spreadsheetml/2006/main">
  <authors>
    <author>Profº Walter Salomão Gouvêa</author>
    <author>Profº Walter Gouvea</author>
    <author>Walter S Gouvêa</author>
    <author>Profº Walter S. Gouvêa</author>
    <author>Prof. Walter</author>
  </authors>
  <commentList>
    <comment ref="D26" authorId="0">
      <text>
        <r>
          <rPr>
            <b/>
            <sz val="9"/>
            <rFont val="Segoe UI"/>
            <family val="2"/>
          </rPr>
          <t>Profº Walter Salomão Gouvêa:</t>
        </r>
        <r>
          <rPr>
            <sz val="9"/>
            <rFont val="Segoe UI"/>
            <family val="2"/>
          </rPr>
          <t xml:space="preserve">
</t>
        </r>
        <r>
          <rPr>
            <b/>
            <sz val="9"/>
            <color indexed="10"/>
            <rFont val="Segoe UI"/>
            <family val="2"/>
          </rPr>
          <t>Nota 1</t>
        </r>
        <r>
          <rPr>
            <sz val="9"/>
            <rFont val="Segoe UI"/>
            <family val="2"/>
          </rPr>
          <t xml:space="preserve">: O Módulo 1 refere-se ao valor mensal devido ao empregado pela prestação do serviço no período de 12 meses. 
</t>
        </r>
        <r>
          <rPr>
            <b/>
            <sz val="9"/>
            <color indexed="10"/>
            <rFont val="Segoe UI"/>
            <family val="2"/>
          </rPr>
          <t>Nota 2</t>
        </r>
        <r>
          <rPr>
            <sz val="9"/>
            <rFont val="Segoe UI"/>
            <family val="2"/>
          </rPr>
          <t xml:space="preserve">: Para o empregado que labora a jornada 12x36, em caso da não concessão ou concessão parcial do intervalo intrajornada (§ 4º do art. 71 da CLT), o valor a ser pago será inserido na remuneração utilizando a alínea “G”.
</t>
        </r>
        <r>
          <rPr>
            <b/>
            <sz val="9"/>
            <rFont val="Segoe UI"/>
            <family val="2"/>
          </rPr>
          <t xml:space="preserve">CLT Art. 71 § 4º </t>
        </r>
        <r>
          <rPr>
            <sz val="9"/>
            <rFont val="Segoe UI"/>
            <family val="2"/>
          </rPr>
          <t>- Quando o intervalo para repouso e alimentação, previsto neste artigo, não for concedido pelo empregador, este ficará obrigado a remunerar o período correspondente com um</t>
        </r>
        <r>
          <rPr>
            <b/>
            <sz val="9"/>
            <color indexed="12"/>
            <rFont val="Segoe UI"/>
            <family val="2"/>
          </rPr>
          <t xml:space="preserve"> acréscimo de no mínimo 50% (cinqüenta por cento) sobre o valor da remuneração da hora normal de trabalho.     
</t>
        </r>
        <r>
          <rPr>
            <b/>
            <sz val="9"/>
            <color indexed="10"/>
            <rFont val="Segoe UI"/>
            <family val="2"/>
          </rPr>
          <t>CLT ART. 71 § 4 - LEI 13467/17</t>
        </r>
        <r>
          <rPr>
            <b/>
            <sz val="9"/>
            <color indexed="12"/>
            <rFont val="Segoe UI"/>
            <family val="2"/>
          </rPr>
          <t xml:space="preserve"> " A não concessão ou a concessão parcial 
do intervalo intrajornada mínimo, para repouso e alimentação, a empregados urbanos e rurais, implica o pagamento, </t>
        </r>
        <r>
          <rPr>
            <b/>
            <sz val="9"/>
            <color indexed="10"/>
            <rFont val="Segoe UI"/>
            <family val="2"/>
          </rPr>
          <t>de natureza 
indenizatória</t>
        </r>
        <r>
          <rPr>
            <b/>
            <sz val="9"/>
            <color indexed="12"/>
            <rFont val="Segoe UI"/>
            <family val="2"/>
          </rPr>
          <t xml:space="preserve">, apenas do período suprimido, </t>
        </r>
        <r>
          <rPr>
            <b/>
            <sz val="9"/>
            <color indexed="10"/>
            <rFont val="Segoe UI"/>
            <family val="2"/>
          </rPr>
          <t>com acréscimo de 50% (cinquenta por cento)</t>
        </r>
        <r>
          <rPr>
            <b/>
            <sz val="9"/>
            <color indexed="12"/>
            <rFont val="Segoe UI"/>
            <family val="2"/>
          </rPr>
          <t xml:space="preserve"> sobre o valor da remuneração da hora normal 
de trabalho. </t>
        </r>
      </text>
    </comment>
    <comment ref="C32" authorId="1">
      <text>
        <r>
          <rPr>
            <b/>
            <sz val="9"/>
            <rFont val="Segoe UI"/>
            <family val="2"/>
          </rPr>
          <t>Profº Walter Gouvea:</t>
        </r>
        <r>
          <rPr>
            <sz val="9"/>
            <rFont val="Segoe UI"/>
            <family val="2"/>
          </rPr>
          <t xml:space="preserve">
Art. 59-A.  Em exceção ao disposto no art. 59 e em leis específicas, é facultado às partes, por meio de convenção coletiva ou acordo coletivo de trabalho, estabelecer horário de trabalho de doze horas seguidas por trinta e seis horas ininterruptas de descanso, observados ou indenizados os intervalos para repouso e alimentação.                (Redação dada pela Medida Provisória nº 808, de 2017)
§ 1º  A remuneração mensal pactuada pelo horário previsto no caput abrange os pagamentos devidos pelo descanso semanal remunerado e pelo descanso em feriados e serão considerados compensados os feriados e as prorrogações de trabalho noturno, quando houver, de que tratam o art. 70 e o § 5º do art. 73.                (Redação dada pela Medida Provisória nº 808, de 2017)
</t>
        </r>
      </text>
    </comment>
    <comment ref="C33" authorId="1">
      <text>
        <r>
          <rPr>
            <b/>
            <sz val="9"/>
            <rFont val="Segoe UI"/>
            <family val="2"/>
          </rPr>
          <t>Profº Walter Gouvea:</t>
        </r>
        <r>
          <rPr>
            <sz val="9"/>
            <rFont val="Segoe UI"/>
            <family val="2"/>
          </rPr>
          <t xml:space="preserve">
ART. 71 § 4o A não concessão ou a concessão parcial 
do intervalo intrajornada mínimo, para 
repouso e alimentação, a empregados urbanos 
e rurais, </t>
        </r>
        <r>
          <rPr>
            <b/>
            <sz val="9"/>
            <color indexed="10"/>
            <rFont val="Segoe UI"/>
            <family val="2"/>
          </rPr>
          <t xml:space="preserve">implica o pagamento, </t>
        </r>
        <r>
          <rPr>
            <b/>
            <sz val="11"/>
            <color indexed="10"/>
            <rFont val="Segoe UI"/>
            <family val="2"/>
          </rPr>
          <t>de natureza 
indenizatória</t>
        </r>
        <r>
          <rPr>
            <b/>
            <sz val="9"/>
            <color indexed="10"/>
            <rFont val="Segoe UI"/>
            <family val="2"/>
          </rPr>
          <t>,</t>
        </r>
        <r>
          <rPr>
            <sz val="9"/>
            <rFont val="Segoe UI"/>
            <family val="2"/>
          </rPr>
          <t xml:space="preserve"> apenas do período suprimido, 
com acréscimo de 50% (cinquenta por cento) 
sobre o valor da remuneração da hora normal 
de trabalho. 
</t>
        </r>
      </text>
    </comment>
    <comment ref="A36" authorId="2">
      <text>
        <r>
          <rPr>
            <b/>
            <sz val="9"/>
            <rFont val="Tahoma"/>
            <family val="2"/>
          </rPr>
          <t>Walter S Gouvêa:</t>
        </r>
        <r>
          <rPr>
            <sz val="9"/>
            <rFont val="Tahoma"/>
            <family val="2"/>
          </rPr>
          <t xml:space="preserve">
Nota: o valor informado deverá ser o custo real do insumo (descontado o valor eventualmente pago pelo empregado).
</t>
        </r>
      </text>
    </comment>
    <comment ref="D38" authorId="0">
      <text>
        <r>
          <rPr>
            <b/>
            <sz val="9"/>
            <rFont val="Segoe UI"/>
            <family val="2"/>
          </rPr>
          <t xml:space="preserve">Profº Walter Salomão Gouvêa:
</t>
        </r>
        <r>
          <rPr>
            <sz val="9"/>
            <rFont val="Segoe UI"/>
            <family val="2"/>
          </rPr>
          <t xml:space="preserve">
</t>
        </r>
        <r>
          <rPr>
            <b/>
            <sz val="9"/>
            <color indexed="10"/>
            <rFont val="Segoe UI"/>
            <family val="2"/>
          </rPr>
          <t>Nota 1</t>
        </r>
        <r>
          <rPr>
            <b/>
            <sz val="9"/>
            <rFont val="Segoe UI"/>
            <family val="2"/>
          </rPr>
          <t>:</t>
        </r>
        <r>
          <rPr>
            <sz val="9"/>
            <rFont val="Segoe UI"/>
            <family val="2"/>
          </rPr>
          <t xml:space="preserve"> Como a planilha de custos e formação de preços é calculada mensalmente, </t>
        </r>
        <r>
          <rPr>
            <b/>
            <sz val="9"/>
            <color indexed="12"/>
            <rFont val="Segoe UI"/>
            <family val="2"/>
          </rPr>
          <t>provisiona-se proporcionalmente 1/12</t>
        </r>
        <r>
          <rPr>
            <b/>
            <sz val="9"/>
            <rFont val="Segoe UI"/>
            <family val="2"/>
          </rPr>
          <t xml:space="preserve"> </t>
        </r>
        <r>
          <rPr>
            <sz val="9"/>
            <rFont val="Segoe UI"/>
            <family val="2"/>
          </rPr>
          <t xml:space="preserve">(um doze avos) dos valores referentes a  </t>
        </r>
        <r>
          <rPr>
            <b/>
            <sz val="9"/>
            <color indexed="12"/>
            <rFont val="Segoe UI"/>
            <family val="2"/>
          </rPr>
          <t>gratificação natalina e adicional de férias</t>
        </r>
        <r>
          <rPr>
            <sz val="9"/>
            <rFont val="Segoe UI"/>
            <family val="2"/>
          </rPr>
          <t xml:space="preserve">. 
</t>
        </r>
        <r>
          <rPr>
            <b/>
            <sz val="9"/>
            <color indexed="10"/>
            <rFont val="Segoe UI"/>
            <family val="2"/>
          </rPr>
          <t>Nota 2</t>
        </r>
        <r>
          <rPr>
            <sz val="9"/>
            <rFont val="Segoe UI"/>
            <family val="2"/>
          </rPr>
          <t xml:space="preserve">: O </t>
        </r>
        <r>
          <rPr>
            <b/>
            <sz val="9"/>
            <color indexed="12"/>
            <rFont val="Segoe UI"/>
            <family val="2"/>
          </rPr>
          <t>adicional de férias</t>
        </r>
        <r>
          <rPr>
            <sz val="9"/>
            <rFont val="Segoe UI"/>
            <family val="2"/>
          </rPr>
          <t xml:space="preserve"> contido no Submódulo 2.1 </t>
        </r>
        <r>
          <rPr>
            <b/>
            <sz val="9"/>
            <color indexed="12"/>
            <rFont val="Segoe UI"/>
            <family val="2"/>
          </rPr>
          <t>corresponde a 1/3 (um terço) da remuneração</t>
        </r>
        <r>
          <rPr>
            <sz val="9"/>
            <rFont val="Segoe UI"/>
            <family val="2"/>
          </rPr>
          <t xml:space="preserve"> que por sua vez é divido por 12 (doze) conforme Nota 1 acima.
</t>
        </r>
      </text>
    </comment>
    <comment ref="F42" authorId="3">
      <text>
        <r>
          <rPr>
            <b/>
            <sz val="9"/>
            <rFont val="Segoe UI"/>
            <family val="2"/>
          </rPr>
          <t xml:space="preserve">Profº Walter S. Gouvêa
</t>
        </r>
        <r>
          <rPr>
            <sz val="9"/>
            <rFont val="Segoe UI"/>
            <family val="2"/>
          </rPr>
          <t xml:space="preserve">
VALE TRANSPORTE - CONTRIBUIÇÃO DO EMPREGADO:  6% CALCULADO SOBRE O PISO SALARIAL (NÃO SOBRE A REMUNERAÇÃO)
</t>
        </r>
      </text>
    </comment>
    <comment ref="E46" authorId="2">
      <text>
        <r>
          <rPr>
            <b/>
            <sz val="9"/>
            <rFont val="Tahoma"/>
            <family val="2"/>
          </rPr>
          <t>Walter S Gouvêa:</t>
        </r>
        <r>
          <rPr>
            <sz val="9"/>
            <rFont val="Tahoma"/>
            <family val="2"/>
          </rPr>
          <t xml:space="preserve">
</t>
        </r>
        <r>
          <rPr>
            <b/>
            <sz val="9"/>
            <rFont val="Tahoma"/>
            <family val="2"/>
          </rPr>
          <t>EDITAL DO PREGÃO ELETRÔNICO Nº 63/2011 - TCU - VIGILANCIA ARMADA</t>
        </r>
        <r>
          <rPr>
            <sz val="9"/>
            <rFont val="Tahoma"/>
            <family val="2"/>
          </rPr>
          <t xml:space="preserve">
1. </t>
        </r>
        <r>
          <rPr>
            <u/>
            <sz val="9"/>
            <rFont val="Tahoma"/>
            <family val="2"/>
          </rPr>
          <t>Considerando tratar-se de contratação de serviços mediante cessão de mão de obra</t>
        </r>
        <r>
          <rPr>
            <sz val="9"/>
            <rFont val="Tahoma"/>
            <family val="2"/>
          </rPr>
          <t xml:space="preserve">, conforme previsto no art. 31 da Lei nº 8.212, de 24/07/1991 e alterações e nos artigos 112, 115, 117 e 118, da Instrução Normativa - RFB nº 971, de 13/11/2009 e alterações, o licitante Microempresa - ME ou Empresa de Pequeno Porte - EPP </t>
        </r>
        <r>
          <rPr>
            <u/>
            <sz val="9"/>
            <rFont val="Tahoma"/>
            <family val="2"/>
          </rPr>
          <t xml:space="preserve">optante pelo Simples Nacional que porventura venha a ser contratado, </t>
        </r>
        <r>
          <rPr>
            <b/>
            <u/>
            <sz val="9"/>
            <rFont val="Tahoma"/>
            <family val="2"/>
          </rPr>
          <t>não poderá beneficiar-se da condição de optante e estará sujeito à retenção de tributos e contribuições sociais na fonte</t>
        </r>
        <r>
          <rPr>
            <u/>
            <sz val="9"/>
            <rFont val="Tahoma"/>
            <family val="2"/>
          </rPr>
          <t>, conforme legislação em vigor, em decorrência da sua exclusão obrigatória do Simples Nacional a contar do mês seguinte ao da contratação</t>
        </r>
        <r>
          <rPr>
            <sz val="9"/>
            <rFont val="Tahoma"/>
            <family val="2"/>
          </rPr>
          <t xml:space="preserve"> em consequência do que dispõem o art. 17, inciso XII, art. 30, inciso II e art. 31, inciso II, da Lei Complementar nº 123, de 14 de dezembro de 2006 e alterações.
1.1. O licitante optante pelo Simples Nacional, que, porventura, venha a ser contratado, </t>
        </r>
        <r>
          <rPr>
            <u/>
            <sz val="9"/>
            <rFont val="Tahoma"/>
            <family val="2"/>
          </rPr>
          <t>deverá, no prazo de 90 (noventa) dias, contado da data da assinatura do contrato</t>
        </r>
        <r>
          <rPr>
            <sz val="9"/>
            <rFont val="Tahoma"/>
            <family val="2"/>
          </rPr>
          <t>, apresentar cópia dos ofícios, com comprovantes de entrega e recebimento, comunicando a assinatura do contrato de prestação de serviços mediante cessão de mão de obra (</t>
        </r>
        <r>
          <rPr>
            <u/>
            <sz val="9"/>
            <rFont val="Tahoma"/>
            <family val="2"/>
          </rPr>
          <t>situação que gera vedação à opção por tal regime tributário) às respectivas Secretarias Federal, Estadual, Distrital e/ou Municipal</t>
        </r>
        <r>
          <rPr>
            <sz val="9"/>
            <rFont val="Tahoma"/>
            <family val="2"/>
          </rPr>
          <t xml:space="preserve">, no prazo previsto no inciso II do § 1º do artigo 30 da Lei Complementar nº 123, de 14 de dezembro de 2006 e alterações.
1.2. </t>
        </r>
        <r>
          <rPr>
            <u/>
            <sz val="9"/>
            <rFont val="Tahoma"/>
            <family val="2"/>
          </rPr>
          <t>Caso o licitante optante pelo Simples Nacional não efetue a comunicação no prazo assinalado na subcondição anterior, o próprio Tribunal de Contas da União - TCU, em obediência ao princípio da probidade administrativa, efetuará a comunicação à Secretaria da Receita Federal do Brasil - RFB</t>
        </r>
        <r>
          <rPr>
            <sz val="9"/>
            <rFont val="Tahoma"/>
            <family val="2"/>
          </rPr>
          <t xml:space="preserve">, para que esta efetue a exclusão de ofício, conforme disposto no inciso I do artigo 29 da Lei Complementar nº 123, de 14 de dezembro de 2006 e alterações.
2. A vedação de realizar cessão ou locação de mão de obra, de que trata a Condição 5, não se aplica às atividades de que trata o art. 18, § 5º-C, da Lei Complementar nº 123, de 14 de dezembro de 2006 e alterações, conforme dispõe o art. 18, § 5º-H, da mesma Lei Complementar, </t>
        </r>
        <r>
          <rPr>
            <i/>
            <sz val="9"/>
            <rFont val="Tahoma"/>
            <family val="2"/>
          </rPr>
          <t>desde que não exercidas cumulativamente com atividades vedadas.</t>
        </r>
      </text>
    </comment>
    <comment ref="D47" authorId="0">
      <text>
        <r>
          <rPr>
            <b/>
            <sz val="9"/>
            <rFont val="Segoe UI"/>
            <family val="2"/>
          </rPr>
          <t xml:space="preserve">Profº Walter Salomão Gouvêa:
</t>
        </r>
        <r>
          <rPr>
            <b/>
            <sz val="9"/>
            <color indexed="10"/>
            <rFont val="Segoe UI"/>
            <family val="2"/>
          </rPr>
          <t>Nota 1</t>
        </r>
        <r>
          <rPr>
            <sz val="9"/>
            <rFont val="Segoe UI"/>
            <family val="2"/>
          </rPr>
          <t xml:space="preserve">: Os percentuais dos encargos previdenciários, do FGTS e demais contribuições são aqueles estabelecidos pela legislação vigente. </t>
        </r>
        <r>
          <rPr>
            <b/>
            <sz val="9"/>
            <rFont val="Segoe UI"/>
            <family val="2"/>
          </rPr>
          <t xml:space="preserve">
</t>
        </r>
        <r>
          <rPr>
            <b/>
            <sz val="9"/>
            <color indexed="10"/>
            <rFont val="Segoe UI"/>
            <family val="2"/>
          </rPr>
          <t>Nota 2</t>
        </r>
        <r>
          <rPr>
            <b/>
            <sz val="9"/>
            <rFont val="Segoe UI"/>
            <family val="2"/>
          </rPr>
          <t xml:space="preserve">: </t>
        </r>
        <r>
          <rPr>
            <sz val="9"/>
            <rFont val="Segoe UI"/>
            <family val="2"/>
          </rPr>
          <t>O</t>
        </r>
        <r>
          <rPr>
            <b/>
            <sz val="9"/>
            <rFont val="Segoe UI"/>
            <family val="2"/>
          </rPr>
          <t xml:space="preserve"> </t>
        </r>
        <r>
          <rPr>
            <b/>
            <sz val="9"/>
            <color indexed="12"/>
            <rFont val="Segoe UI"/>
            <family val="2"/>
          </rPr>
          <t>SAT</t>
        </r>
        <r>
          <rPr>
            <b/>
            <sz val="9"/>
            <rFont val="Segoe UI"/>
            <family val="2"/>
          </rPr>
          <t xml:space="preserve"> </t>
        </r>
        <r>
          <rPr>
            <sz val="9"/>
            <rFont val="Segoe UI"/>
            <family val="2"/>
          </rPr>
          <t xml:space="preserve">a depender do grau de risco do serviço irá variar entre 1%, para risco leve, de 2%, para risco médio, e de 3% de risco grave. </t>
        </r>
        <r>
          <rPr>
            <b/>
            <sz val="9"/>
            <rFont val="Segoe UI"/>
            <family val="2"/>
          </rPr>
          <t xml:space="preserve">
</t>
        </r>
        <r>
          <rPr>
            <b/>
            <sz val="9"/>
            <color indexed="10"/>
            <rFont val="Segoe UI"/>
            <family val="2"/>
          </rPr>
          <t>Nota 3:</t>
        </r>
        <r>
          <rPr>
            <b/>
            <sz val="9"/>
            <rFont val="Segoe UI"/>
            <family val="2"/>
          </rPr>
          <t xml:space="preserve"> </t>
        </r>
        <r>
          <rPr>
            <b/>
            <sz val="9"/>
            <color indexed="12"/>
            <rFont val="Segoe UI"/>
            <family val="2"/>
          </rPr>
          <t xml:space="preserve">Esses percentuais incidem sobre o </t>
        </r>
        <r>
          <rPr>
            <b/>
            <sz val="9"/>
            <rFont val="Segoe UI"/>
            <family val="2"/>
          </rPr>
          <t xml:space="preserve">
</t>
        </r>
        <r>
          <rPr>
            <b/>
            <sz val="9"/>
            <color indexed="18"/>
            <rFont val="Segoe UI"/>
            <family val="2"/>
          </rPr>
          <t>Módulo 1            =  COMPOSIÇÃO DA REMUNERAÇÃO
Submódulo 2.1 = 13º, FÉRIAS E ADICIONAL DE FÉRIAS
Módulo 3           =  PROVISÃO PARA RESCISÃO
Módulo 4           = CUSTO DE REPOSIÇÃO DO PROFISSIONAL AUSENTE
Módulo 6           = CUSTOS INDIRETOS, TRIBUTOS E LUCRO</t>
        </r>
        <r>
          <rPr>
            <b/>
            <sz val="9"/>
            <rFont val="Segoe UI"/>
            <family val="2"/>
          </rPr>
          <t xml:space="preserve">
</t>
        </r>
      </text>
    </comment>
    <comment ref="F48" authorId="3">
      <text>
        <r>
          <rPr>
            <b/>
            <sz val="9"/>
            <rFont val="Segoe UI"/>
            <family val="2"/>
          </rPr>
          <t xml:space="preserve">Profº Walter S. Gouvêa:
</t>
        </r>
        <r>
          <rPr>
            <sz val="9"/>
            <rFont val="Segoe UI"/>
            <family val="2"/>
          </rPr>
          <t>(COMPENSADO S/ OS 11% DA RETENÇÃO SOBRE O VALOR BRUTO DA FATURA)</t>
        </r>
      </text>
    </comment>
    <comment ref="F50" authorId="3">
      <text>
        <r>
          <rPr>
            <b/>
            <sz val="9"/>
            <rFont val="Segoe UI"/>
            <family val="2"/>
          </rPr>
          <t xml:space="preserve">Profº Walter S. Gouvêa:
</t>
        </r>
        <r>
          <rPr>
            <sz val="9"/>
            <rFont val="Segoe UI"/>
            <family val="2"/>
          </rPr>
          <t>(COMPENSADO S/ OS 11% DA RETENÇÃO SOBRE O VALOR BRUTO DA FATURA)</t>
        </r>
      </text>
    </comment>
    <comment ref="D58" authorId="0">
      <text>
        <r>
          <rPr>
            <b/>
            <sz val="9"/>
            <rFont val="Segoe UI"/>
            <family val="2"/>
          </rPr>
          <t xml:space="preserve">Profº Walter Salomão Gouvêa:
</t>
        </r>
        <r>
          <rPr>
            <sz val="9"/>
            <rFont val="Segoe UI"/>
            <family val="2"/>
          </rPr>
          <t xml:space="preserve">
</t>
        </r>
        <r>
          <rPr>
            <b/>
            <sz val="9"/>
            <color indexed="10"/>
            <rFont val="Segoe UI"/>
            <family val="2"/>
          </rPr>
          <t>Nota 1</t>
        </r>
        <r>
          <rPr>
            <b/>
            <sz val="9"/>
            <rFont val="Segoe UI"/>
            <family val="2"/>
          </rPr>
          <t>:</t>
        </r>
        <r>
          <rPr>
            <sz val="9"/>
            <rFont val="Segoe UI"/>
            <family val="2"/>
          </rPr>
          <t xml:space="preserve">  O valor informado deverá ser o custo real do benefício (</t>
        </r>
        <r>
          <rPr>
            <b/>
            <sz val="9"/>
            <color indexed="12"/>
            <rFont val="Segoe UI"/>
            <family val="2"/>
          </rPr>
          <t>descontado o valor eventualmente pago pelo empregado</t>
        </r>
        <r>
          <rPr>
            <sz val="9"/>
            <rFont val="Segoe UI"/>
            <family val="2"/>
          </rPr>
          <t xml:space="preserve">).
</t>
        </r>
        <r>
          <rPr>
            <b/>
            <sz val="9"/>
            <color indexed="10"/>
            <rFont val="Segoe UI"/>
            <family val="2"/>
          </rPr>
          <t>Nota 2</t>
        </r>
        <r>
          <rPr>
            <sz val="9"/>
            <rFont val="Segoe UI"/>
            <family val="2"/>
          </rPr>
          <t xml:space="preserve">: Observar a previsão dos benefícios contidos em Acordos, Convenções e Dissídios Coletivos de Trabalho e atentar-se ao disposto no art. 6º desta Instrução Normativa.
</t>
        </r>
        <r>
          <rPr>
            <b/>
            <sz val="9"/>
            <rFont val="Segoe UI"/>
            <family val="2"/>
          </rPr>
          <t>Art. 6º da IN 05/17</t>
        </r>
        <r>
          <rPr>
            <sz val="9"/>
            <rFont val="Segoe UI"/>
            <family val="2"/>
          </rPr>
          <t xml:space="preserve">:  A Administração </t>
        </r>
        <r>
          <rPr>
            <b/>
            <u/>
            <sz val="9"/>
            <color indexed="12"/>
            <rFont val="Segoe UI"/>
            <family val="2"/>
          </rPr>
          <t xml:space="preserve">não se vincula </t>
        </r>
        <r>
          <rPr>
            <b/>
            <sz val="9"/>
            <color indexed="12"/>
            <rFont val="Segoe UI"/>
            <family val="2"/>
          </rPr>
          <t>às disposições contidas em Acordos, Convenções</t>
        </r>
        <r>
          <rPr>
            <sz val="9"/>
            <rFont val="Segoe UI"/>
            <family val="2"/>
          </rPr>
          <t xml:space="preserve"> ou Dissídios Coletivos de Trabalho </t>
        </r>
        <r>
          <rPr>
            <b/>
            <sz val="9"/>
            <color indexed="12"/>
            <rFont val="Segoe UI"/>
            <family val="2"/>
          </rPr>
          <t xml:space="preserve">que tratem de pagamento de participação dos trabalhadores nos lucros ou resultados da empresa contratada, </t>
        </r>
        <r>
          <rPr>
            <b/>
            <u/>
            <sz val="10"/>
            <color indexed="12"/>
            <rFont val="Segoe UI"/>
            <family val="2"/>
          </rPr>
          <t>de matéria não trabalhista</t>
        </r>
        <r>
          <rPr>
            <b/>
            <sz val="9"/>
            <color indexed="12"/>
            <rFont val="Segoe UI"/>
            <family val="2"/>
          </rPr>
          <t xml:space="preserve">, ou que estabeleçam direitos não previstos em lei, tais como valores ou índices obrigatórios de encargos sociais ou previdenciários, bem como de preços para os insumos relacionados ao exercício da atividade.
</t>
        </r>
        <r>
          <rPr>
            <sz val="9"/>
            <rFont val="Segoe UI"/>
            <family val="2"/>
          </rPr>
          <t xml:space="preserve">
</t>
        </r>
        <r>
          <rPr>
            <b/>
            <sz val="9"/>
            <rFont val="Segoe UI"/>
            <family val="2"/>
          </rPr>
          <t>Parágrafo único.</t>
        </r>
        <r>
          <rPr>
            <sz val="9"/>
            <rFont val="Segoe UI"/>
            <family val="2"/>
          </rPr>
          <t xml:space="preserve"> </t>
        </r>
        <r>
          <rPr>
            <b/>
            <sz val="9"/>
            <color indexed="12"/>
            <rFont val="Segoe UI"/>
            <family val="2"/>
          </rPr>
          <t>É vedado ao órgão e entidade vincular-se</t>
        </r>
        <r>
          <rPr>
            <b/>
            <sz val="9"/>
            <rFont val="Segoe UI"/>
            <family val="2"/>
          </rPr>
          <t xml:space="preserve"> </t>
        </r>
        <r>
          <rPr>
            <sz val="9"/>
            <rFont val="Segoe UI"/>
            <family val="2"/>
          </rPr>
          <t xml:space="preserve">às disposições previstas nos Acordos, Convenções ou Dissídios Coletivos de Trabalho que </t>
        </r>
        <r>
          <rPr>
            <b/>
            <sz val="9"/>
            <color indexed="12"/>
            <rFont val="Segoe UI"/>
            <family val="2"/>
          </rPr>
          <t>tratem de obrigações e direitos que somente se aplicam aos contratos com a Administração Pública</t>
        </r>
        <r>
          <rPr>
            <sz val="9"/>
            <rFont val="Segoe UI"/>
            <family val="2"/>
          </rPr>
          <t xml:space="preserve">.
</t>
        </r>
      </text>
    </comment>
    <comment ref="E58" authorId="3">
      <text>
        <r>
          <rPr>
            <b/>
            <sz val="9"/>
            <rFont val="Segoe UI"/>
            <family val="2"/>
          </rPr>
          <t>Profº Walter S. Gouvêa:</t>
        </r>
        <r>
          <rPr>
            <sz val="9"/>
            <rFont val="Segoe UI"/>
            <family val="2"/>
          </rPr>
          <t xml:space="preserve">
Nota: o valor informado deverá ser o custo real do insumo (descontado o valor eventualmente pago pelo empregado)</t>
        </r>
      </text>
    </comment>
    <comment ref="D63" authorId="0">
      <text>
        <r>
          <rPr>
            <b/>
            <sz val="9"/>
            <rFont val="Segoe UI"/>
            <family val="2"/>
          </rPr>
          <t>Profº Walter Salomão Gouvêa:</t>
        </r>
        <r>
          <rPr>
            <sz val="9"/>
            <rFont val="Segoe UI"/>
            <family val="2"/>
          </rPr>
          <t xml:space="preserve">
ART. 71 § 4o A não concessão ou a concessão parcial 
do intervalo intrajornada mínimo, para 
repouso e alimentação, a empregados urbanos 
e rurais, implica o pagamento, </t>
        </r>
        <r>
          <rPr>
            <b/>
            <sz val="9"/>
            <rFont val="Segoe UI"/>
            <family val="2"/>
          </rPr>
          <t>DE NATUREZA INDENIZATÓRIA</t>
        </r>
        <r>
          <rPr>
            <sz val="9"/>
            <rFont val="Segoe UI"/>
            <family val="2"/>
          </rPr>
          <t xml:space="preserve">, apenas do período suprimido, 
COM ACRÉSCIMO </t>
        </r>
        <r>
          <rPr>
            <b/>
            <sz val="9"/>
            <rFont val="Segoe UI"/>
            <family val="2"/>
          </rPr>
          <t>DE 50%</t>
        </r>
        <r>
          <rPr>
            <sz val="9"/>
            <rFont val="Segoe UI"/>
            <family val="2"/>
          </rPr>
          <t xml:space="preserve"> (cinquenta por cento) 
</t>
        </r>
        <r>
          <rPr>
            <b/>
            <sz val="9"/>
            <rFont val="Segoe UI"/>
            <family val="2"/>
          </rPr>
          <t>SOBRE O VALOR DA REMUNERAÇÃO DA HORA NORMAL</t>
        </r>
        <r>
          <rPr>
            <sz val="9"/>
            <rFont val="Segoe UI"/>
            <family val="2"/>
          </rPr>
          <t xml:space="preserve"> de trabalho. 
</t>
        </r>
      </text>
    </comment>
    <comment ref="F77" authorId="1">
      <text>
        <r>
          <rPr>
            <b/>
            <sz val="9"/>
            <rFont val="Segoe UI"/>
            <family val="2"/>
          </rPr>
          <t>Profº Walter Gouvea:</t>
        </r>
        <r>
          <rPr>
            <sz val="9"/>
            <rFont val="Segoe UI"/>
            <family val="2"/>
          </rPr>
          <t xml:space="preserve">
ATENÇÃO"! SE TIVERMOS CONTA VINCULADA, SOBRE ESSE VALOR DEVEMOS APLICAR O PERCENTUAL DO SUBMODULO 2.2</t>
        </r>
      </text>
    </comment>
    <comment ref="D78" authorId="0">
      <text>
        <r>
          <rPr>
            <b/>
            <sz val="9"/>
            <rFont val="Segoe UI"/>
            <family val="2"/>
          </rPr>
          <t>Profº Walter Salomão Gouvêa:</t>
        </r>
        <r>
          <rPr>
            <sz val="9"/>
            <rFont val="Segoe UI"/>
            <family val="2"/>
          </rPr>
          <t xml:space="preserve">
TERCEIRIZAÇÃO. </t>
        </r>
        <r>
          <rPr>
            <b/>
            <sz val="12"/>
            <color indexed="10"/>
            <rFont val="Segoe UI"/>
            <family val="2"/>
          </rPr>
          <t>Acórdão nº 1186/2017 - TCU - Plenário</t>
        </r>
        <r>
          <rPr>
            <b/>
            <sz val="12"/>
            <rFont val="Segoe UI"/>
            <family val="2"/>
          </rPr>
          <t>.</t>
        </r>
        <r>
          <rPr>
            <sz val="9"/>
            <rFont val="Segoe UI"/>
            <family val="2"/>
          </rPr>
          <t xml:space="preserve">
9.2. determinar ao Tribunal Regional do Trabalho da 6ª Região que, nas futuras contratações de mão de obra terceirizada, esteja expresso na minuta do contrato que a </t>
        </r>
        <r>
          <rPr>
            <b/>
            <sz val="12"/>
            <color indexed="10"/>
            <rFont val="Segoe UI"/>
            <family val="2"/>
          </rPr>
          <t>parcela mensal a título de aviso prévio trabalhado será no percentual máximo de 1,94% no primeiro ano</t>
        </r>
        <r>
          <rPr>
            <sz val="9"/>
            <rFont val="Segoe UI"/>
            <family val="2"/>
          </rPr>
          <t xml:space="preserve">, nos termos dos Acórdãos 1904/2007-TCU-Plenário e 3006/2010- TCU-Plenário, e, </t>
        </r>
        <r>
          <rPr>
            <b/>
            <sz val="12"/>
            <color indexed="10"/>
            <rFont val="Segoe UI"/>
            <family val="2"/>
          </rPr>
          <t>em caso de prorrogação do contrato, o percentual máximo dessa parcela será de 0,194% a cada ano de prorrogação, a ser incluído por ocasião da formulação do aditivo da prorrogação do contrato</t>
        </r>
        <r>
          <rPr>
            <sz val="9"/>
            <rFont val="Segoe UI"/>
            <family val="2"/>
          </rPr>
          <t>, conforme ditames da Lei 12.506/2011</t>
        </r>
      </text>
    </comment>
    <comment ref="E86" authorId="0">
      <text>
        <r>
          <rPr>
            <b/>
            <sz val="9"/>
            <rFont val="Segoe UI"/>
            <family val="2"/>
          </rPr>
          <t xml:space="preserve">Profº Walter Salomão Gouvêa:
</t>
        </r>
        <r>
          <rPr>
            <sz val="9"/>
            <rFont val="Segoe UI"/>
            <family val="2"/>
          </rPr>
          <t xml:space="preserve">
</t>
        </r>
        <r>
          <rPr>
            <b/>
            <sz val="9"/>
            <color indexed="10"/>
            <rFont val="Segoe UI"/>
            <family val="2"/>
          </rPr>
          <t>Nota 1</t>
        </r>
        <r>
          <rPr>
            <b/>
            <sz val="9"/>
            <rFont val="Segoe UI"/>
            <family val="2"/>
          </rPr>
          <t>:</t>
        </r>
        <r>
          <rPr>
            <sz val="9"/>
            <rFont val="Segoe UI"/>
            <family val="2"/>
          </rPr>
          <t xml:space="preserve">  Os itens que contemplam o módulo 4 se referem ao custo dos dias trabalhados pelo 
</t>
        </r>
        <r>
          <rPr>
            <b/>
            <u/>
            <sz val="9"/>
            <color indexed="12"/>
            <rFont val="Segoe UI"/>
            <family val="2"/>
          </rPr>
          <t>repositor/substitut</t>
        </r>
        <r>
          <rPr>
            <b/>
            <u/>
            <sz val="9"/>
            <rFont val="Segoe UI"/>
            <family val="2"/>
          </rPr>
          <t>o que por ventura venha cobrir o empregado</t>
        </r>
        <r>
          <rPr>
            <sz val="9"/>
            <rFont val="Segoe UI"/>
            <family val="2"/>
          </rPr>
          <t xml:space="preserve"> nos casos de </t>
        </r>
        <r>
          <rPr>
            <b/>
            <sz val="9"/>
            <color indexed="12"/>
            <rFont val="Segoe UI"/>
            <family val="2"/>
          </rPr>
          <t>Ausências Legais 
(Submódulo 4.1)</t>
        </r>
        <r>
          <rPr>
            <sz val="9"/>
            <rFont val="Segoe UI"/>
            <family val="2"/>
          </rPr>
          <t xml:space="preserve"> e/ou na</t>
        </r>
        <r>
          <rPr>
            <b/>
            <sz val="9"/>
            <color indexed="12"/>
            <rFont val="Segoe UI"/>
            <family val="2"/>
          </rPr>
          <t xml:space="preserve"> Intrajornada (Submódulo 4.2)</t>
        </r>
        <r>
          <rPr>
            <sz val="9"/>
            <rFont val="Segoe UI"/>
            <family val="2"/>
          </rPr>
          <t xml:space="preserve">, a depender da prestação do serviço. 
</t>
        </r>
        <r>
          <rPr>
            <b/>
            <sz val="9"/>
            <color indexed="10"/>
            <rFont val="Segoe UI"/>
            <family val="2"/>
          </rPr>
          <t>Nota 2</t>
        </r>
        <r>
          <rPr>
            <sz val="9"/>
            <rFont val="Segoe UI"/>
            <family val="2"/>
          </rPr>
          <t>:</t>
        </r>
        <r>
          <rPr>
            <b/>
            <sz val="9"/>
            <color indexed="12"/>
            <rFont val="Segoe UI"/>
            <family val="2"/>
          </rPr>
          <t xml:space="preserve"> Haverá a incidência do Submódulo 2.2 sobre esse módulo.</t>
        </r>
        <r>
          <rPr>
            <sz val="9"/>
            <rFont val="Segoe UI"/>
            <family val="2"/>
          </rPr>
          <t xml:space="preserve">
</t>
        </r>
      </text>
    </comment>
    <comment ref="D88" authorId="0">
      <text>
        <r>
          <rPr>
            <b/>
            <sz val="9"/>
            <rFont val="Segoe UI"/>
            <family val="2"/>
          </rPr>
          <t xml:space="preserve">Profº Walter Salomão Gouvêa:
</t>
        </r>
        <r>
          <rPr>
            <sz val="9"/>
            <rFont val="Segoe UI"/>
            <family val="2"/>
          </rPr>
          <t xml:space="preserve">
</t>
        </r>
        <r>
          <rPr>
            <b/>
            <sz val="9"/>
            <color indexed="10"/>
            <rFont val="Segoe UI"/>
            <family val="2"/>
          </rPr>
          <t>Nota 1</t>
        </r>
        <r>
          <rPr>
            <b/>
            <sz val="9"/>
            <rFont val="Segoe UI"/>
            <family val="2"/>
          </rPr>
          <t>:</t>
        </r>
        <r>
          <rPr>
            <sz val="9"/>
            <rFont val="Segoe UI"/>
            <family val="2"/>
          </rPr>
          <t xml:space="preserve">  As alíneas de </t>
        </r>
        <r>
          <rPr>
            <b/>
            <sz val="9"/>
            <rFont val="Segoe UI"/>
            <family val="2"/>
          </rPr>
          <t>"A" a "F"</t>
        </r>
        <r>
          <rPr>
            <sz val="9"/>
            <rFont val="Segoe UI"/>
            <family val="2"/>
          </rPr>
          <t xml:space="preserve"> referem-se </t>
        </r>
        <r>
          <rPr>
            <b/>
            <u/>
            <sz val="9"/>
            <color indexed="12"/>
            <rFont val="Segoe UI"/>
            <family val="2"/>
          </rPr>
          <t>SOMENTE</t>
        </r>
        <r>
          <rPr>
            <b/>
            <sz val="9"/>
            <color indexed="12"/>
            <rFont val="Segoe UI"/>
            <family val="2"/>
          </rPr>
          <t xml:space="preserve"> ao custo que será pago ao repositor pelos dias trabalhados quando da necessidade de substituir a mão de obra alocada na prestação do serviços.
ANEXO IX - DA VIGÊNCIA E DA PRORROGAÇÃO:
9. A Administração deverá realizar negociação contratual para a redução e/ou eliminação dos custos fixos ou variáveis não renováveis que já tenham sido amortizados ou pagos no primeiro ano da contratação.</t>
        </r>
      </text>
    </comment>
    <comment ref="D97" authorId="0">
      <text>
        <r>
          <rPr>
            <b/>
            <sz val="9"/>
            <rFont val="Segoe UI"/>
            <family val="2"/>
          </rPr>
          <t xml:space="preserve">Profº Walter Salomão Gouvêa:
</t>
        </r>
        <r>
          <rPr>
            <sz val="9"/>
            <rFont val="Segoe UI"/>
            <family val="2"/>
          </rPr>
          <t xml:space="preserve">
</t>
        </r>
        <r>
          <rPr>
            <b/>
            <sz val="9"/>
            <color indexed="10"/>
            <rFont val="Segoe UI"/>
            <family val="2"/>
          </rPr>
          <t>Nota 1</t>
        </r>
        <r>
          <rPr>
            <b/>
            <sz val="9"/>
            <rFont val="Segoe UI"/>
            <family val="2"/>
          </rPr>
          <t>:</t>
        </r>
        <r>
          <rPr>
            <sz val="9"/>
            <rFont val="Segoe UI"/>
            <family val="2"/>
          </rPr>
          <t xml:space="preserve">  </t>
        </r>
        <r>
          <rPr>
            <b/>
            <u/>
            <sz val="9"/>
            <color indexed="12"/>
            <rFont val="Segoe UI"/>
            <family val="2"/>
          </rPr>
          <t xml:space="preserve">quando houver </t>
        </r>
        <r>
          <rPr>
            <b/>
            <sz val="9"/>
            <color indexed="12"/>
            <rFont val="Segoe UI"/>
            <family val="2"/>
          </rPr>
          <t xml:space="preserve">necessidade de reposição de um empregado durante sua ausência nos casos de intervalo para repouso ou alimentação </t>
        </r>
        <r>
          <rPr>
            <b/>
            <u/>
            <sz val="9"/>
            <color indexed="12"/>
            <rFont val="Segoe UI"/>
            <family val="2"/>
          </rPr>
          <t>deve-se contemplar o Submódulo 4.2</t>
        </r>
      </text>
    </comment>
    <comment ref="D107" authorId="0">
      <text>
        <r>
          <rPr>
            <b/>
            <sz val="9"/>
            <rFont val="Segoe UI"/>
            <family val="2"/>
          </rPr>
          <t xml:space="preserve">Profº Walter Salomão Gouvêa:
</t>
        </r>
        <r>
          <rPr>
            <sz val="9"/>
            <rFont val="Segoe UI"/>
            <family val="2"/>
          </rPr>
          <t xml:space="preserve">
</t>
        </r>
        <r>
          <rPr>
            <b/>
            <sz val="9"/>
            <color indexed="10"/>
            <rFont val="Segoe UI"/>
            <family val="2"/>
          </rPr>
          <t>Nota 1</t>
        </r>
        <r>
          <rPr>
            <b/>
            <sz val="9"/>
            <rFont val="Segoe UI"/>
            <family val="2"/>
          </rPr>
          <t>:</t>
        </r>
        <r>
          <rPr>
            <sz val="9"/>
            <rFont val="Segoe UI"/>
            <family val="2"/>
          </rPr>
          <t xml:space="preserve"> valores mensais por empregado.</t>
        </r>
      </text>
    </comment>
    <comment ref="D120" authorId="0">
      <text>
        <r>
          <rPr>
            <b/>
            <sz val="9"/>
            <rFont val="Segoe UI"/>
            <family val="2"/>
          </rPr>
          <t xml:space="preserve">Profº Walter Salomão Gouvêa:
</t>
        </r>
        <r>
          <rPr>
            <sz val="9"/>
            <rFont val="Segoe UI"/>
            <family val="2"/>
          </rPr>
          <t xml:space="preserve">
</t>
        </r>
        <r>
          <rPr>
            <b/>
            <sz val="9"/>
            <color indexed="10"/>
            <rFont val="Segoe UI"/>
            <family val="2"/>
          </rPr>
          <t>Nota 1</t>
        </r>
        <r>
          <rPr>
            <b/>
            <sz val="9"/>
            <rFont val="Segoe UI"/>
            <family val="2"/>
          </rPr>
          <t>:</t>
        </r>
        <r>
          <rPr>
            <sz val="9"/>
            <rFont val="Segoe UI"/>
            <family val="2"/>
          </rPr>
          <t xml:space="preserve">  Custos Indiretos, Tributos e Lucro por empregado. 
</t>
        </r>
        <r>
          <rPr>
            <b/>
            <sz val="9"/>
            <color indexed="10"/>
            <rFont val="Segoe UI"/>
            <family val="2"/>
          </rPr>
          <t>Nota 2</t>
        </r>
        <r>
          <rPr>
            <sz val="9"/>
            <rFont val="Segoe UI"/>
            <family val="2"/>
          </rPr>
          <t>:</t>
        </r>
        <r>
          <rPr>
            <b/>
            <sz val="9"/>
            <color indexed="12"/>
            <rFont val="Segoe UI"/>
            <family val="2"/>
          </rPr>
          <t xml:space="preserve"> O valor referente a TRIBUTOS é obtido aplicando-se o percentual sobre o valor do FATURAMENTO. </t>
        </r>
        <r>
          <rPr>
            <sz val="9"/>
            <rFont val="Segoe UI"/>
            <family val="2"/>
          </rPr>
          <t xml:space="preserve">
</t>
        </r>
      </text>
    </comment>
    <comment ref="C123" authorId="4">
      <text>
        <r>
          <rPr>
            <b/>
            <sz val="12"/>
            <rFont val="Tahoma"/>
            <family val="2"/>
          </rPr>
          <t>Prof. Walter:</t>
        </r>
        <r>
          <rPr>
            <sz val="12"/>
            <rFont val="Tahoma"/>
            <family val="2"/>
          </rPr>
          <t xml:space="preserve">
Os tributos são calculados sobre o FATURAMENTO. 
COMO? Somam-se os tributos (</t>
        </r>
        <r>
          <rPr>
            <b/>
            <sz val="12"/>
            <rFont val="Tahoma"/>
            <family val="2"/>
          </rPr>
          <t>por ex</t>
        </r>
        <r>
          <rPr>
            <sz val="12"/>
            <rFont val="Tahoma"/>
            <family val="2"/>
          </rPr>
          <t xml:space="preserve">.: PIS, COFINS e ISS = 8,65) subtrai-se de 100 obtendo-se 9,135/100 = 0,9135, que representa os tributos a serem pagos </t>
        </r>
        <r>
          <rPr>
            <u/>
            <sz val="12"/>
            <rFont val="Tahoma"/>
            <family val="2"/>
          </rPr>
          <t>sem que o faturamento</t>
        </r>
        <r>
          <rPr>
            <sz val="12"/>
            <rFont val="Tahoma"/>
            <family val="2"/>
          </rPr>
          <t xml:space="preserve"> seja alterado. 
Trata-se de fórmula circular denominada "</t>
        </r>
        <r>
          <rPr>
            <sz val="12"/>
            <color indexed="10"/>
            <rFont val="Tahoma"/>
            <family val="2"/>
          </rPr>
          <t>CÁLCULO POR DENTRO</t>
        </r>
        <r>
          <rPr>
            <sz val="12"/>
            <rFont val="Tahoma"/>
            <family val="2"/>
          </rPr>
          <t xml:space="preserve">" 
FÓRMULA: 100-8,65/100 = 0,935
                 0,935 / FATURAMENTO = </t>
        </r>
        <r>
          <rPr>
            <u/>
            <sz val="12"/>
            <rFont val="Tahoma"/>
            <family val="2"/>
          </rPr>
          <t>VALOR SOBRE O QUAL SERÁ CALCULADO</t>
        </r>
        <r>
          <rPr>
            <sz val="12"/>
            <rFont val="Tahoma"/>
            <family val="2"/>
          </rPr>
          <t xml:space="preserve"> O </t>
        </r>
        <r>
          <rPr>
            <b/>
            <sz val="12"/>
            <rFont val="Tahoma"/>
            <family val="2"/>
          </rPr>
          <t>PIS,</t>
        </r>
        <r>
          <rPr>
            <sz val="12"/>
            <rFont val="Tahoma"/>
            <family val="2"/>
          </rPr>
          <t xml:space="preserve"> A </t>
        </r>
        <r>
          <rPr>
            <b/>
            <sz val="12"/>
            <rFont val="Tahoma"/>
            <family val="2"/>
          </rPr>
          <t>COFINS</t>
        </r>
        <r>
          <rPr>
            <sz val="12"/>
            <rFont val="Tahoma"/>
            <family val="2"/>
          </rPr>
          <t xml:space="preserve"> E O </t>
        </r>
        <r>
          <rPr>
            <b/>
            <sz val="12"/>
            <rFont val="Tahoma"/>
            <family val="2"/>
          </rPr>
          <t>ISS</t>
        </r>
        <r>
          <rPr>
            <sz val="12"/>
            <rFont val="Tahoma"/>
            <family val="2"/>
          </rPr>
          <t xml:space="preserve">
</t>
        </r>
        <r>
          <rPr>
            <sz val="9"/>
            <rFont val="Tahoma"/>
            <family val="2"/>
          </rPr>
          <t xml:space="preserve">
 </t>
        </r>
      </text>
    </comment>
    <comment ref="F133" authorId="3">
      <text>
        <r>
          <rPr>
            <b/>
            <sz val="9"/>
            <rFont val="Segoe UI"/>
            <family val="2"/>
          </rPr>
          <t xml:space="preserve">Profº Walter S. Gouvêa
</t>
        </r>
        <r>
          <rPr>
            <sz val="9"/>
            <rFont val="Segoe UI"/>
            <family val="2"/>
          </rPr>
          <t xml:space="preserve">
VALE TRANSPORTE - CONTRIBUIÇÃO DO EMPREGADO:  6% CALCULADO SOBRE O PISO SALARIAL (NÃO SOBRE A REMUNERAÇÃO)
</t>
        </r>
      </text>
    </comment>
  </commentList>
</comments>
</file>

<file path=xl/comments4.xml><?xml version="1.0" encoding="utf-8"?>
<comments xmlns="http://schemas.openxmlformats.org/spreadsheetml/2006/main">
  <authors>
    <author>Gurgel</author>
    <author>ALDICEIA E VALMIR</author>
  </authors>
  <commentList>
    <comment ref="K13" authorId="0">
      <text>
        <r>
          <rPr>
            <b/>
            <sz val="9"/>
            <color indexed="81"/>
            <rFont val="Segoe UI"/>
            <family val="2"/>
          </rPr>
          <t>Produtividade  IN05/2017
Pisos frios: 800 m² a 1200 m2</t>
        </r>
      </text>
    </comment>
    <comment ref="K17" authorId="0">
      <text>
        <r>
          <rPr>
            <b/>
            <sz val="9"/>
            <color indexed="81"/>
            <rFont val="Segoe UI"/>
            <family val="2"/>
          </rPr>
          <t>IN05/2017
 Banheiros: 200 m² a 300 m²</t>
        </r>
      </text>
    </comment>
    <comment ref="K21" authorId="0">
      <text>
        <r>
          <rPr>
            <b/>
            <sz val="9"/>
            <color indexed="81"/>
            <rFont val="Segoe UI"/>
            <family val="2"/>
          </rPr>
          <t xml:space="preserve">Produtividade IN05/2017
Laboratórios: 360 m² a 450 m2 
</t>
        </r>
      </text>
    </comment>
    <comment ref="K25" authorId="0">
      <text>
        <r>
          <rPr>
            <b/>
            <sz val="9"/>
            <color indexed="81"/>
            <rFont val="Segoe UI"/>
            <family val="2"/>
          </rPr>
          <t xml:space="preserve">Produtividade IN05/2017
Laboratórios: 360 m² a 450 m2 
</t>
        </r>
      </text>
    </comment>
    <comment ref="K29" authorId="0">
      <text>
        <r>
          <rPr>
            <b/>
            <sz val="9"/>
            <color indexed="81"/>
            <rFont val="Segoe UI"/>
            <family val="2"/>
          </rPr>
          <t>Produtividade IN05/2017
Almoxarifados/galpões: 1500 m² a 2500 m2</t>
        </r>
      </text>
    </comment>
    <comment ref="K33" authorId="0">
      <text>
        <r>
          <rPr>
            <b/>
            <sz val="9"/>
            <color indexed="81"/>
            <rFont val="Segoe UI"/>
            <family val="2"/>
          </rPr>
          <t>Produtividade IN05/2017
Oficinas: 1200 m² a 1800 m2</t>
        </r>
      </text>
    </comment>
    <comment ref="K37" authorId="0">
      <text>
        <r>
          <rPr>
            <b/>
            <sz val="9"/>
            <color indexed="81"/>
            <rFont val="Segoe UI"/>
            <family val="2"/>
          </rPr>
          <t xml:space="preserve">Produtividade IN05/2017
Áreas com espaços livres - saguão, hall e salão: 1000 m²a 1500 m2 </t>
        </r>
      </text>
    </comment>
    <comment ref="K44" authorId="0">
      <text>
        <r>
          <rPr>
            <b/>
            <sz val="9"/>
            <color indexed="81"/>
            <rFont val="Segoe UI"/>
            <family val="2"/>
          </rPr>
          <t>PRODUTIVIDADE IN05/2017
Pisos pavimentados adjacentes/contíguos às edificações:1800 m² a 2700 m2 ;</t>
        </r>
      </text>
    </comment>
    <comment ref="K51" authorId="0">
      <text>
        <r>
          <rPr>
            <b/>
            <sz val="9"/>
            <color indexed="81"/>
            <rFont val="Segoe UI"/>
            <family val="2"/>
          </rPr>
          <t>PRODUTIVIDADE IN05/2017
Pátios e áreas verdes com baixa frequência: 1800 m² a2700 m2</t>
        </r>
      </text>
    </comment>
    <comment ref="K58" authorId="0">
      <text>
        <r>
          <rPr>
            <b/>
            <sz val="9"/>
            <color indexed="81"/>
            <rFont val="Segoe UI"/>
            <family val="2"/>
          </rPr>
          <t>PRODUTIVIDADE IN05/2017
Pátios e áreas verdes com média frequência: 1800 m² a2700 m2</t>
        </r>
      </text>
    </comment>
    <comment ref="K65" authorId="0">
      <text>
        <r>
          <rPr>
            <b/>
            <sz val="9"/>
            <color indexed="81"/>
            <rFont val="Segoe UI"/>
            <family val="2"/>
          </rPr>
          <t>Pátios e áreas verdes com alta frequência: 1800 m² a 2700 m2 ;</t>
        </r>
      </text>
    </comment>
    <comment ref="K69" authorId="0">
      <text>
        <r>
          <rPr>
            <b/>
            <sz val="9"/>
            <color indexed="81"/>
            <rFont val="Segoe UI"/>
            <family val="2"/>
          </rPr>
          <t>Varrição de passeios e arruamentos: 6000 m² a 9000m2;</t>
        </r>
      </text>
    </comment>
    <comment ref="K73" authorId="0">
      <text>
        <r>
          <rPr>
            <b/>
            <sz val="9"/>
            <color indexed="81"/>
            <rFont val="Segoe UI"/>
            <family val="2"/>
          </rPr>
          <t>coleta de detritos em pátios e áreas verdes com frequênciadiária: 100.000 m2</t>
        </r>
        <r>
          <rPr>
            <sz val="9"/>
            <color indexed="81"/>
            <rFont val="Segoe UI"/>
            <family val="2"/>
          </rPr>
          <t xml:space="preserve">
</t>
        </r>
      </text>
    </comment>
    <comment ref="AE81" authorId="1">
      <text>
        <r>
          <rPr>
            <b/>
            <sz val="9"/>
            <rFont val="Segoe UI"/>
            <family val="2"/>
          </rPr>
          <t>ALDICEIA: ver com Israel como  realizar este cálculo, pois fiquei em dúvida.</t>
        </r>
        <r>
          <rPr>
            <sz val="9"/>
            <rFont val="Segoe UI"/>
            <family val="2"/>
          </rPr>
          <t xml:space="preserve">
</t>
        </r>
      </text>
    </comment>
    <comment ref="K84" authorId="0">
      <text>
        <r>
          <rPr>
            <b/>
            <sz val="9"/>
            <color indexed="81"/>
            <rFont val="Segoe UI"/>
            <family val="2"/>
          </rPr>
          <t>face externa sem exposição a situação de risco: 300 m² a380 m²</t>
        </r>
      </text>
    </comment>
    <comment ref="K88" authorId="0">
      <text>
        <r>
          <rPr>
            <b/>
            <sz val="9"/>
            <color indexed="81"/>
            <rFont val="Segoe UI"/>
            <family val="2"/>
          </rPr>
          <t>) face externa com exposição a situação de risco: 130 m² a160 m²;</t>
        </r>
      </text>
    </comment>
    <comment ref="K92" authorId="0">
      <text>
        <r>
          <rPr>
            <b/>
            <sz val="9"/>
            <color indexed="81"/>
            <rFont val="Segoe UI"/>
            <family val="2"/>
          </rPr>
          <t>face interna: 300 m² a 380 m².</t>
        </r>
      </text>
    </comment>
    <comment ref="K100" authorId="0">
      <text>
        <r>
          <rPr>
            <sz val="9"/>
            <color indexed="81"/>
            <rFont val="Segoe UI"/>
            <family val="2"/>
          </rPr>
          <t xml:space="preserve">
Fachadas Envidraçadas: 130 m2 a 160 m</t>
        </r>
      </text>
    </comment>
    <comment ref="C152" authorId="1">
      <text>
        <r>
          <rPr>
            <b/>
            <sz val="9"/>
            <rFont val="Segoe UI"/>
            <family val="2"/>
          </rPr>
          <t>ALDICEIA: atentar para essa área, pois ela deve prêver insalubridade.</t>
        </r>
        <r>
          <rPr>
            <sz val="9"/>
            <rFont val="Segoe UI"/>
            <family val="2"/>
          </rPr>
          <t xml:space="preserve">
</t>
        </r>
      </text>
    </comment>
  </commentList>
</comments>
</file>

<file path=xl/sharedStrings.xml><?xml version="1.0" encoding="utf-8"?>
<sst xmlns="http://schemas.openxmlformats.org/spreadsheetml/2006/main" count="1516" uniqueCount="453">
  <si>
    <t>Encarregado</t>
  </si>
  <si>
    <t>Função</t>
  </si>
  <si>
    <t>Salário</t>
  </si>
  <si>
    <t>Periculosidade</t>
  </si>
  <si>
    <t>Insalubridade</t>
  </si>
  <si>
    <t>Auxílio Alimentação</t>
  </si>
  <si>
    <t>Unid.</t>
  </si>
  <si>
    <t>Informações iniciais</t>
  </si>
  <si>
    <t>Servente</t>
  </si>
  <si>
    <t xml:space="preserve">Servente </t>
  </si>
  <si>
    <t>Planilha de Orçamento de Uniformes</t>
  </si>
  <si>
    <t>Nº</t>
  </si>
  <si>
    <t xml:space="preserve">Descrição </t>
  </si>
  <si>
    <t>Domissanitários</t>
  </si>
  <si>
    <t>Equipamentos</t>
  </si>
  <si>
    <t xml:space="preserve">RELAÇÃO DE  EQUIPAMENTOS </t>
  </si>
  <si>
    <t>VALOR MENSAL DA DEPRECIAÇÃO DOS EQUIPAMENTOS</t>
  </si>
  <si>
    <t>P2</t>
  </si>
  <si>
    <t>P3</t>
  </si>
  <si>
    <t>Categoria</t>
  </si>
  <si>
    <t>Item</t>
  </si>
  <si>
    <t>Relação dos Produtos de Limpeza</t>
  </si>
  <si>
    <t>Ferramentas / Utensílios</t>
  </si>
  <si>
    <t>Espátula, material lâmina metal, material cabo madeira, tamanho 10, aplicação massa e raspagem, 10cm</t>
  </si>
  <si>
    <t>Escova, material aço, material cabo madeira, diâmetro fio 40, quantidade fios aço 15 x 3 (fileiras), aplicação solda</t>
  </si>
  <si>
    <t>Esponja de limpeza, lã de aço – pacote com 8(oito) unidades</t>
  </si>
  <si>
    <t>Água sanitária, composição química hipoclorito de sódio, hidróxido de sódio, cloreto, teor cloro ativo varia de 2 a 2,50%, classe corrosivo classe 8, número risco 85, risco saúde 3, corrosividade 1, peso molecular cloro 74,50, densidade de 1,20 a 1, cor amarela esverdeada bastante fraca, aplicação lavagem e alvejante de roupas, banheiras, pias, envasado em recipiente de 1L.</t>
  </si>
  <si>
    <t>Sabão em barra, glicerinado, embalagem com 5(cinco) unidades de 200g</t>
  </si>
  <si>
    <t>Lustrador móveis, componentes ceras naturais, aroma lavanda, aplicação móveis e superfícies lisas; frasco de 200ml</t>
  </si>
  <si>
    <t>Sabão pó, aplicação limpeza geral, aditivos alvejante, características adicionais biodegradável; caixa de 1kg</t>
  </si>
  <si>
    <t>Sabonete líquido, aspecto físico líquido cremoso perolado, aplicação assepsia das mãos, características adicionais ph neutro, densidade 0,9 a 1,05 g/m3, composição agentes emolientes e hidratantes, compostos de sais; bombona de 5L</t>
  </si>
  <si>
    <t>Desentupidor de vaso sanitário, borracha flexível, preta, 10cm, 16cm, madeira, 50cm</t>
  </si>
  <si>
    <t>Cera, tipo líquida, origem ceras naturais, composição resina natural alcalinizada/perfume/corante/água, características adicionais acrílica, aplicação pisos cerâmicos, granitos, mármore e Paviflex; frasco de 750ml</t>
  </si>
  <si>
    <t>Inseticida aerosol. Composição:  Imiprotrina (0,02%), Permetrina (0,05%), Esbiotrina (0,1%), ingredientes ativos, solvente, antioxidante, emulsificante, veículo e propelentes. Validade mínima de 01 ano a partir da data de fornecimento; frasco de 300ml</t>
  </si>
  <si>
    <t>Foice, material aço, dureza 42 a 46 RC, tratamento superficial pintura envernizada, tipo roçadeira, comprimento lâmina 280mm, comprimento olho 95mm, olho 30mm, peso 610g, com cabo</t>
  </si>
  <si>
    <t>Ancinho jardinagem, material chapa de ferro, quantidade de dentes 14, altura dentes 405, largura total 38cm, espessura dentes 3,5, com cabo de madeira</t>
  </si>
  <si>
    <t>Tesoura poda, material lâmina aço, material cabo madeira, peso 660, comprimento cabo 21,50, tipo uso para cerca viva, aplicação jardinagem</t>
  </si>
  <si>
    <t>Carrinho mão, material caçamba chapa aço, material chassi tudo aço com luva para proteção das mãos, material pés chapa aço repuxada, material travessa chapa aço, tipo travessa suporte dianteiro caçamba, material eixo aço, material arruela fixação aço, material braçadeira aço, quantidade roda 1, tipo roda pneu com câmara, medida 3,25 x 8, espessura caçamba 0,60, capacidade caçamba 55L, comprimento eixo 1 POL, espessura chapa reforço eixo 2 mm, diâmetro tubo chassi 1 1/4 POL, espessura chapa pé 2mm, espessura travessa 2mm, material reforço eixo chapa aço</t>
  </si>
  <si>
    <t>Capacete segurança, material plástico, tipo aba frontal, tipo copa lisa, cor cinza, aplicação construção civil/cia eletricidade e indústrias, características adicionais dupla suspensão e jugular</t>
  </si>
  <si>
    <t>Cinto segurança, material poliéster, uso paraquedista, comprimento 1,90, largura 45, características adicionais acessórios com regulagem, componentes 03 meia-argolas / 05 fivelas duplas / 02 laços frontais</t>
  </si>
  <si>
    <t>Vassoura jardinagem (ciscador), tipo regulável, material cerdas aço SAE 1070, características adicionais comprimento cabo: 120cm/cerdas redondas, quantidade lâminas 22</t>
  </si>
  <si>
    <t>Facão, material lâmina aço, material cabo polipropileno, comprimento 12, tipo para mato</t>
  </si>
  <si>
    <t>Estrovenga, material aço carbono, tipo PESADA, comprimento 238, diâmetro OLHO 35, material cabo madeira, tratamento superficial pintura em verniz transparente</t>
  </si>
  <si>
    <t>Picareta estreita metálica, 5 libras, com olho de 70 x 45 mm e cabo de madeira de 90 cm</t>
  </si>
  <si>
    <t>Enxada, material aço alto carbono 1070, material encaixe cabo ferro fundido, largura 30, altura 18, peso 0,965, material cabo madeira</t>
  </si>
  <si>
    <t>Chibanca, material aço carbono, material encaixe cabo aço carbono, material cabo madeira, largura 9,80, altura 38, aplicação construção civil</t>
  </si>
  <si>
    <t>Pá, material cabo madeira, aplicação jardinagem, material aço carbono, formato de bico, tamanho 320 x 270, características adicionais terminal d em plástico, pintura eletrostática a pó. COMPRIMENTO CABO 71 cm</t>
  </si>
  <si>
    <t>Pá, material cabo madeira, aplicação construção civil, material aço, formato quadrada, tamanho 160x250, comprimento cabo 71cm, característica adicional: terminal ‘D’ em plástico</t>
  </si>
  <si>
    <t>Sacho, material sacho aço carbono, material cabo madeira, acabamento sacho pintura eletrostática, cor sacho laranja, formato coração, quantidade pontas 1, comprimento cabo 110, comprimento sacho 267, largura sacho 95, peso 400, aplicação jardinagem, características adicionais com luva soldada</t>
  </si>
  <si>
    <t>Lima manual, tipo murça, formato quadrada, comprimento 10´, características adicionais com picado duplo</t>
  </si>
  <si>
    <t>Marreta, material ferro, material cabo madeira, peso 1.000</t>
  </si>
  <si>
    <t>Máscara multiuso, descartável, proteção contra pó, semifacial  – caixa com 50 unidades</t>
  </si>
  <si>
    <t>Detergente, composição agente alcalino soluente e detergente sintético, componente ativo linear alquibenzeno sulfonato de sódio, aplicação: remoção de gordura e sujeira em geral, aroma neutro, características adicionais contém tensoativo biodegradável; envasado em recipiente de 5L</t>
  </si>
  <si>
    <t>Tabela de Formação de Preços (Estimativa) - Câmpus Pombal</t>
  </si>
  <si>
    <t>Total a Inserir na Planilha</t>
  </si>
  <si>
    <t>Composição da Remuneração</t>
  </si>
  <si>
    <t>Valor (R$)</t>
  </si>
  <si>
    <t>A</t>
  </si>
  <si>
    <t>B</t>
  </si>
  <si>
    <t>C</t>
  </si>
  <si>
    <t>D</t>
  </si>
  <si>
    <t>Adicional Noturno</t>
  </si>
  <si>
    <t>E</t>
  </si>
  <si>
    <t>F</t>
  </si>
  <si>
    <t>G</t>
  </si>
  <si>
    <t>13º (décimo terceiro) Salário</t>
  </si>
  <si>
    <t>TOTAL</t>
  </si>
  <si>
    <t>SALÁRIO EDUCAÇÃO</t>
  </si>
  <si>
    <t>SEBRAE</t>
  </si>
  <si>
    <t>INCRA</t>
  </si>
  <si>
    <t>H</t>
  </si>
  <si>
    <t>FGTS</t>
  </si>
  <si>
    <t>Benefícios Mensais e Diários</t>
  </si>
  <si>
    <t>Ausências Legais</t>
  </si>
  <si>
    <t>Intrajornada</t>
  </si>
  <si>
    <t>Outros</t>
  </si>
  <si>
    <t>Tributos</t>
  </si>
  <si>
    <t>C.2 Tributos Estaduais (especificar)</t>
  </si>
  <si>
    <t>UNIVERSIDADE FEDERAL DE CAMPINA GRANDE</t>
  </si>
  <si>
    <t>VALOR TOTAL POR EMPREGADO</t>
  </si>
  <si>
    <t>Código</t>
  </si>
  <si>
    <t>Preço 1</t>
  </si>
  <si>
    <t>Preço 2</t>
  </si>
  <si>
    <t>Preço 3</t>
  </si>
  <si>
    <t>Média</t>
  </si>
  <si>
    <t>Qtde.</t>
  </si>
  <si>
    <t xml:space="preserve">Calça comprida na cor azul escuro (marinho), em brim, com bolsos frontais </t>
  </si>
  <si>
    <t>Custo Total MENSAL dos Uniformes (por posto)</t>
  </si>
  <si>
    <t xml:space="preserve">Camisa branca de mangas curtas, modelo polo em malha Piquet com composição 50% algodão e 50% poliéster, contendo a identificação da empresa contratada </t>
  </si>
  <si>
    <t>Und.</t>
  </si>
  <si>
    <t>Par</t>
  </si>
  <si>
    <t>Custo Mensal</t>
  </si>
  <si>
    <t xml:space="preserve">Meias em algodão, cor preta </t>
  </si>
  <si>
    <t xml:space="preserve">Bota de borracha e antiderrapante, cano médio, na cor branca </t>
  </si>
  <si>
    <t>Blusa azul escuro/marinho de mangas curtas, em tecido tricoline extra fio 50, 50% algodão e 50% poliéster, abotoamento frontal contendo a identificação da empresa contratada</t>
  </si>
  <si>
    <t>Calça comprida na cor preta, modelo social, em oxford</t>
  </si>
  <si>
    <t>Sapato tipo social, cor preta com solado antiderrapante em couro maleável</t>
  </si>
  <si>
    <t xml:space="preserve">Botina de segurança, preta, confeccionado em couro, forração em tecido não tecido respirável, fechamento em elástico, palmilha de montagem em E.V.A fixada/costurada junto ao cabedal, solado em PU bidensidade com sistema de absorção de impacto, injetado diretamente ao cabedal </t>
  </si>
  <si>
    <t>EQUIPAMENTOS</t>
  </si>
  <si>
    <t>Cotação</t>
  </si>
  <si>
    <t>Produtividade</t>
  </si>
  <si>
    <t>Mão de Obra</t>
  </si>
  <si>
    <t>Carro coletor de lixo (Girica), capacidade 160 litros, com 2 pneus e dois pés trazeiros</t>
  </si>
  <si>
    <t>(1)</t>
  </si>
  <si>
    <t>(2)</t>
  </si>
  <si>
    <t>(3)</t>
  </si>
  <si>
    <t>(4)</t>
  </si>
  <si>
    <t>(5)</t>
  </si>
  <si>
    <t>Frequência no mês (horas)</t>
  </si>
  <si>
    <t>Pisos acarpetados</t>
  </si>
  <si>
    <t xml:space="preserve">Pisos frios </t>
  </si>
  <si>
    <t>Laboratórios</t>
  </si>
  <si>
    <t>Oficinas</t>
  </si>
  <si>
    <t>Varrições de passeios e arruamentos</t>
  </si>
  <si>
    <t>Pátios e áreas verdes alta frequência</t>
  </si>
  <si>
    <t>Pátios e áreas verdes média frequência</t>
  </si>
  <si>
    <t>Pátios e áreas verdes baixa frequência</t>
  </si>
  <si>
    <t>Coleta de detritos em pátios e áreas verdes com frequência diária</t>
  </si>
  <si>
    <t>Face externa com exposição à situação de risco</t>
  </si>
  <si>
    <t>Face externa sem exposição à situação de risco</t>
  </si>
  <si>
    <t>Face interna</t>
  </si>
  <si>
    <t>Fachadas envidraçadas</t>
  </si>
  <si>
    <t>Área hospitalares - Administrativo</t>
  </si>
  <si>
    <t>TOTAL MENSAL DO SERVIÇO</t>
  </si>
  <si>
    <t>Cotação - Seguro de Vida</t>
  </si>
  <si>
    <t>MÉDIA DA COTAÇÃO DO SEGURO DE VIDA</t>
  </si>
  <si>
    <t>COTAÇÃO DO SEGURO DE VIDA</t>
  </si>
  <si>
    <t>VALOR TOTAL MENSAL</t>
  </si>
  <si>
    <t>VALOR TOTAL POR POSTO</t>
  </si>
  <si>
    <t xml:space="preserve">Observação: </t>
  </si>
  <si>
    <t>De acordo com o entendimento do TCU no Acórdão n.º 1.186/2017 - Plenário, a parcela mensal a título de aviso prévio trabalhado será no percentual máximo de 1,94% no primeiro ano e, em caso de prorrogação do contrato, o percentual máximo dessa parcela será de 0,194% a cada ano de prorrogação, a ser incluído por ocasião da formulação do Termo Aditivo, nos termos da Lei n.º 12.506/2011.</t>
  </si>
  <si>
    <t>Centro de Ciências e Tecnologia Agroalimentar</t>
  </si>
  <si>
    <r>
      <rPr>
        <b/>
        <i/>
        <sz val="16"/>
        <color indexed="8"/>
        <rFont val="Calibri"/>
        <family val="2"/>
      </rPr>
      <t>Campus</t>
    </r>
    <r>
      <rPr>
        <b/>
        <sz val="16"/>
        <color indexed="8"/>
        <rFont val="Calibri"/>
        <family val="2"/>
      </rPr>
      <t xml:space="preserve"> Pombal - PB</t>
    </r>
  </si>
  <si>
    <t>OBS.: Informação salarial conforme Convenção Coletiva de Trabalho registrada no MTE sob n.º PB000041/2020.</t>
  </si>
  <si>
    <t>Vale Alimentação - Tickets Alimentação</t>
  </si>
  <si>
    <t>Desconto Empresa (coparticipação funcionário)</t>
  </si>
  <si>
    <t>OBS. 01: Infomação do auxílio alimentação conforme Convenção Coletiva de Trabalho registrada no MTE sob n.º PB000041/2020.</t>
  </si>
  <si>
    <t>OBS. 02: A escolha da opção do vale alimentação por "tickets alimentação" é devido o seu valor não ser variável, enquanto que as demais opções previstas na CCT, cesta básica e refeição in natura, seus valores podem variar, uma vez que os itens que compõem estas opções dependem de preços de mercado.</t>
  </si>
  <si>
    <r>
      <t xml:space="preserve">OBS. 03: Caso a CONTRATADA opte por fornecer vale alimentação que têm seus valores variáves, ou seja, fornecimento de cesta básica ou refeição </t>
    </r>
    <r>
      <rPr>
        <b/>
        <i/>
        <sz val="9"/>
        <rFont val="Calibri"/>
        <family val="2"/>
        <scheme val="minor"/>
      </rPr>
      <t>in natu</t>
    </r>
    <r>
      <rPr>
        <b/>
        <sz val="9"/>
        <rFont val="Calibri"/>
        <family val="2"/>
        <scheme val="minor"/>
      </rPr>
      <t>ra</t>
    </r>
    <r>
      <rPr>
        <b/>
        <i/>
        <sz val="9"/>
        <rFont val="Calibri"/>
        <family val="2"/>
        <scheme val="minor"/>
      </rPr>
      <t xml:space="preserve">, </t>
    </r>
    <r>
      <rPr>
        <b/>
        <sz val="9"/>
        <rFont val="Calibri"/>
        <family val="2"/>
        <scheme val="minor"/>
      </rPr>
      <t>a CONTRATANTE fará pesquisa de preços, nos moldes da Portaria n.º 804, de 13 de novembro de 2018, para estimar o valor da opção do vale alimentação escolhido pela CONTRATADA, cujo valor será o utilizado na planilha de custos.</t>
    </r>
  </si>
  <si>
    <t>P1</t>
  </si>
  <si>
    <t>Pesquisa de Preços - Painel de Preços</t>
  </si>
  <si>
    <t>MÉDIA</t>
  </si>
  <si>
    <t xml:space="preserve">Preço Referencial </t>
  </si>
  <si>
    <t>Und</t>
  </si>
  <si>
    <t>UNIDADE</t>
  </si>
  <si>
    <t>Custo p/06 meses</t>
  </si>
  <si>
    <t>Custo Total PARA 06(SEIS) MESES dos Uniformes (por posto)</t>
  </si>
  <si>
    <t>Pregão 06/2020 - UASG 158.195 - Empresa: Servebem Cons. e Limpeza de Prédios Eireli - CNPJ 15.309.324/0001-83</t>
  </si>
  <si>
    <t>Pregão 14/2019 - UASG 158.469 - Empresa: Clarear Com. e Serviço de Mão de Obra Eireli - CNPJ 02.567.270/0001-04</t>
  </si>
  <si>
    <t>Pregão 17/2020 - UASG 070.008 - Empresa: Clarear Com. e Serviço de Mão de Obra Eireli - CNPJ 02.567.270/0001-04</t>
  </si>
  <si>
    <t>ITEM</t>
  </si>
  <si>
    <t>CÓDIGO</t>
  </si>
  <si>
    <t>DESCRIÇÃO</t>
  </si>
  <si>
    <r>
      <rPr>
        <b/>
        <sz val="10"/>
        <color indexed="8"/>
        <rFont val="Calibri"/>
        <family val="2"/>
        <scheme val="minor"/>
      </rPr>
      <t>ROÇADEIRA À GASOLINA,</t>
    </r>
    <r>
      <rPr>
        <sz val="10"/>
        <color indexed="8"/>
        <rFont val="Calibri"/>
        <family val="2"/>
        <scheme val="minor"/>
      </rPr>
      <t xml:space="preserve"> </t>
    </r>
    <r>
      <rPr>
        <b/>
        <sz val="10"/>
        <color indexed="8"/>
        <rFont val="Calibri"/>
        <family val="2"/>
        <scheme val="minor"/>
      </rPr>
      <t>MOTOR 4 TEMPOS</t>
    </r>
    <r>
      <rPr>
        <sz val="10"/>
        <color indexed="8"/>
        <rFont val="Calibri"/>
        <family val="2"/>
        <scheme val="minor"/>
      </rPr>
      <t>, POTÊNCIA 1,6 HP (1,18kW) ou superior, com kit de ferramentas, cinto de apoio, carretel fio de nylon tipo bate libera, funil e lâmina. Garantia mínima de 6 meses.</t>
    </r>
  </si>
  <si>
    <r>
      <rPr>
        <b/>
        <sz val="10"/>
        <color indexed="8"/>
        <rFont val="Calibri"/>
        <family val="2"/>
        <scheme val="minor"/>
      </rPr>
      <t xml:space="preserve">ROÇADEIRA ELÉTRICA, </t>
    </r>
    <r>
      <rPr>
        <sz val="10"/>
        <color indexed="8"/>
        <rFont val="Calibri"/>
        <family val="2"/>
        <scheme val="minor"/>
      </rPr>
      <t>motor universal com escovas, POTÊNCIA 1500W ou superior, 220v ou bivolt, monofásico, com kit de ferramentas, cinto de apoio, carretel fio de nylon tipo bate libera, funil e lâmina. Garantia mínima de 6 meses.</t>
    </r>
  </si>
  <si>
    <r>
      <rPr>
        <b/>
        <sz val="10"/>
        <color indexed="8"/>
        <rFont val="Calibri"/>
        <family val="2"/>
        <scheme val="minor"/>
      </rPr>
      <t>PODADOR DE GALHOS/ALTURA ELÉTRICO</t>
    </r>
    <r>
      <rPr>
        <sz val="10"/>
        <color indexed="8"/>
        <rFont val="Calibri"/>
        <family val="2"/>
        <scheme val="minor"/>
      </rPr>
      <t>, TIPO LANÇA, motor universal com escovas, POTÊNCIA 710W ou superior, 220v ou bivolt, monofásico, com sabre de 8" ou superior. Garantia  mínima de 6 meses.</t>
    </r>
  </si>
  <si>
    <r>
      <rPr>
        <b/>
        <sz val="10"/>
        <color indexed="8"/>
        <rFont val="Calibri"/>
        <family val="2"/>
        <scheme val="minor"/>
      </rPr>
      <t>LAVADORA DE ALTA PRESSÃO,</t>
    </r>
    <r>
      <rPr>
        <sz val="10"/>
        <color indexed="8"/>
        <rFont val="Calibri"/>
        <family val="2"/>
        <scheme val="minor"/>
      </rPr>
      <t xml:space="preserve"> ELÉTRICA, POTÊNCIA 1.800W ou superior, 220v ou bivolt, monofásico, com cabo elétrico de 5m ou superior, contendo mangueira, pistola, lança com bico regulável, aplicador de detergente e engate rápido. Garantia mínima de 6 meses.</t>
    </r>
  </si>
  <si>
    <t>QTDE.</t>
  </si>
  <si>
    <t>PREÇO UNITÁRIO REFERENCIAL</t>
  </si>
  <si>
    <t>VIDA ÚTIL             (em meses)</t>
  </si>
  <si>
    <t>DEPRECIAÇÃO</t>
  </si>
  <si>
    <r>
      <t xml:space="preserve">OBS.: Foi aplicado depreciação com base em 05 anos (sessenta meses) de vida útil e valor residual de 20%, conforme IN SRF n.º 162/1998. Para o cálculo da depreciação foi utilizado a seguinte fórmula: </t>
    </r>
    <r>
      <rPr>
        <b/>
        <sz val="9"/>
        <color rgb="FFC00000"/>
        <rFont val="Calibri"/>
        <family val="2"/>
        <scheme val="minor"/>
      </rPr>
      <t>Depreciação = (preço unitário referencial – valor residual de 20%) / Vida útil em meses</t>
    </r>
    <r>
      <rPr>
        <b/>
        <sz val="9"/>
        <rFont val="Calibri"/>
        <family val="2"/>
        <scheme val="minor"/>
      </rPr>
      <t>.</t>
    </r>
  </si>
  <si>
    <t>Gratificação Adicional (Cláusula 3ª, Grupo VI, CCT-PB000041/2020 - 2020/2020)</t>
  </si>
  <si>
    <t>Benefício Odontológico (Cláusula 14ª, CCT-PB000041/2020 - 2020/2020)</t>
  </si>
  <si>
    <t>PLANILHA DE CUSTOS E FORMAÇÃO DE PREÇOS</t>
  </si>
  <si>
    <t>Álcool etílico, tipo hidratado, apresentação em GEL, concentração 70% (70º GL); frasco de 1L</t>
  </si>
  <si>
    <t>Desinfetante, composição à base de quaternário de amônio, características adicionais com aroma, princípio ativo cloreto alquil dimetil benzil + tensioativos, teor ativo em torno de 0,4%; envasado em recipiente de 2L.</t>
  </si>
  <si>
    <t>MATERIAIS DOMISSANITÁRIOS E FERRAMENTAS/UTENSÍLIOS</t>
  </si>
  <si>
    <t>Esponja limpeza, material espuma/fibra sintética, formato retangular, abrasividade alta/mínima, aplicação limpeza geral, caracterísicas adicionais dupla face, comprimento mínimo 110mm, largura mínima 75mm e espessura mínima 20mm; embalagem com 1 unidade</t>
  </si>
  <si>
    <t>Flanela, material algodão, comprimento 40cm e largura 30cm, cor laranja, características adicionais acabamento nas bordas</t>
  </si>
  <si>
    <t>Luva de proteção, material látex, aplicação limpeza, tamanho único, caracterísicas adicionais palma antiderrapante, interior liso e talcado, multiuso; par</t>
  </si>
  <si>
    <t>Pano limpeza, pano de chão, material 100% algodão, comprimento 80cm, largura 50cm, característica adicional alvejado</t>
  </si>
  <si>
    <t>Desodorizador sanitário, composição paradicloro benzeno, essência e corante, peso líquido 35 g, aspecto físico tablete sólido, características adicionais suporte plástico para vaso sanitário</t>
  </si>
  <si>
    <t>Balde plástico, capacidade 15 litros, polietileno de alta densidade, alta resitência a impacto, paredes e fundos reforçados, alça em aço zincado, cor preta, com dados de identificação do produto e marca do fabricante</t>
  </si>
  <si>
    <t>Rodo, material cepa plástico com 02 borrachas de comprimento 40cm, com cabo de madeira na dimensão de 120cm</t>
  </si>
  <si>
    <t>Saco plástico de lixo, capacidade 200L, cor preta, largura 90cm, altura 120cm, pacote com 10 unidades</t>
  </si>
  <si>
    <t>Vassoura de nylon 30cm com cabo de madeira plastificado de 120cm</t>
  </si>
  <si>
    <t>Vassoura piaçava gari 50cm com cabo de madeira de 120cm</t>
  </si>
  <si>
    <t>Rodo limpador de vidro, confeccionado em metal, 2 em 1, dupla face (borracha especial e esponja sintética), cabo com 50cm</t>
  </si>
  <si>
    <t>Limpa-vidro, aspecto físico líquido, composição lauril éter, sulfato de sódio, características adicionais pulverizado com gatilho, validade mínima de 03 anos, franco de 500ml</t>
  </si>
  <si>
    <t>Aromatizante ambiental, tipo líquido, aroma lavanda, aplicação geral, apresentação aerossol, características adicionais biodegradável; frasco de 400ml</t>
  </si>
  <si>
    <t>Pá coletora de lixo, material plástico, cabo de mageira e plástico, comprimento cabo 90cm, modelo sem tampa</t>
  </si>
  <si>
    <t>Vassoura de nylon, material corpo plástico, material cerdas polipropileno, características adicionais copo plástico, aplicação vaso sanitário</t>
  </si>
  <si>
    <r>
      <t xml:space="preserve">Álcool etílico, aspecto físico LÍQUIDO, fórmula química </t>
    </r>
    <r>
      <rPr>
        <b/>
        <sz val="10"/>
        <color theme="1"/>
        <rFont val="Calibri"/>
        <family val="2"/>
        <scheme val="minor"/>
      </rPr>
      <t>C</t>
    </r>
    <r>
      <rPr>
        <sz val="8"/>
        <color theme="1"/>
        <rFont val="Calibri"/>
        <family val="2"/>
        <scheme val="minor"/>
      </rPr>
      <t>2</t>
    </r>
    <r>
      <rPr>
        <b/>
        <sz val="10"/>
        <color theme="1"/>
        <rFont val="Calibri"/>
        <family val="2"/>
        <scheme val="minor"/>
      </rPr>
      <t>H</t>
    </r>
    <r>
      <rPr>
        <sz val="8"/>
        <color theme="1"/>
        <rFont val="Calibri"/>
        <family val="2"/>
        <scheme val="minor"/>
      </rPr>
      <t>6</t>
    </r>
    <r>
      <rPr>
        <b/>
        <sz val="10"/>
        <color theme="1"/>
        <rFont val="Calibri"/>
        <family val="2"/>
        <scheme val="minor"/>
      </rPr>
      <t>O</t>
    </r>
    <r>
      <rPr>
        <sz val="10"/>
        <color theme="1"/>
        <rFont val="Calibri"/>
        <family val="2"/>
        <scheme val="minor"/>
      </rPr>
      <t>, pelo molecular 46,07 G/Mol, grau de pureza mínima de 96%, número de ref. química CAS 64-17-5, envasado em recipiente de 1L.</t>
    </r>
  </si>
  <si>
    <t>Saco plástico de lixo, capacidade 40L, cor preta, pacote com 100 unidades</t>
  </si>
  <si>
    <t>Toalha de papel, material 100% celulose virgem, tipo folha 2 dobras, comprimento 23, largura 21, cor branca, características adicionais interfolhada; pacote/fardo com 1000 folhas</t>
  </si>
  <si>
    <t>MEDIANA</t>
  </si>
  <si>
    <t>VALOR TOTAL (para 06 meses)</t>
  </si>
  <si>
    <t>Pesquisa realizada entre os dias 21 e 22/10/2020</t>
  </si>
  <si>
    <t>EXEQUIBILIDADE</t>
  </si>
  <si>
    <t>REPACTUAÇÃO</t>
  </si>
  <si>
    <t>n1</t>
  </si>
  <si>
    <t>n2</t>
  </si>
  <si>
    <r>
      <rPr>
        <b/>
        <sz val="11"/>
        <rFont val="Calibri"/>
        <family val="2"/>
      </rPr>
      <t>N</t>
    </r>
    <r>
      <rPr>
        <b/>
        <strike/>
        <sz val="11"/>
        <rFont val="Calibri"/>
        <family val="2"/>
      </rPr>
      <t>º</t>
    </r>
    <r>
      <rPr>
        <b/>
        <sz val="11"/>
        <rFont val="Calibri"/>
        <family val="2"/>
      </rPr>
      <t xml:space="preserve"> Processo</t>
    </r>
  </si>
  <si>
    <r>
      <rPr>
        <b/>
        <sz val="11"/>
        <rFont val="Calibri"/>
        <family val="2"/>
      </rPr>
      <t>Licitação N</t>
    </r>
    <r>
      <rPr>
        <b/>
        <strike/>
        <sz val="11"/>
        <rFont val="Calibri"/>
        <family val="2"/>
      </rPr>
      <t>º</t>
    </r>
    <r>
      <rPr>
        <b/>
        <sz val="11"/>
        <rFont val="Calibri"/>
        <family val="2"/>
      </rPr>
      <t xml:space="preserve"> </t>
    </r>
  </si>
  <si>
    <t>Discriminação dos Serviços (dados referentes à contratação)</t>
  </si>
  <si>
    <t>Data de apresentação da proposta (dia/mês/ano)</t>
  </si>
  <si>
    <t>ETAPA I</t>
  </si>
  <si>
    <t>Município/UF</t>
  </si>
  <si>
    <t>CUSTOS OBRIGATÓRIOS (C.O.)</t>
  </si>
  <si>
    <t>Convenção Coletiva de Trabalho (CCT - 2019/2019</t>
  </si>
  <si>
    <t>TOTAL ETAPA I</t>
  </si>
  <si>
    <t>Número de meses de execução contratual</t>
  </si>
  <si>
    <t>06 MESES</t>
  </si>
  <si>
    <t>Identificação do Serviço</t>
  </si>
  <si>
    <t>ETAPA II</t>
  </si>
  <si>
    <t>Tipo de Serviço</t>
  </si>
  <si>
    <t>Unidade de Medida</t>
  </si>
  <si>
    <t>Quantidade Total a Contratar (em função da Unidade de Medida)</t>
  </si>
  <si>
    <t>RETENÇÕES, DEDUÇÕES E AMORTIZAÇÕES</t>
  </si>
  <si>
    <t>m²</t>
  </si>
  <si>
    <t xml:space="preserve">INSS </t>
  </si>
  <si>
    <t>DEDUÇÕES</t>
  </si>
  <si>
    <t>VALE TRANSPORTE</t>
  </si>
  <si>
    <t>MÃO DE OBRA</t>
  </si>
  <si>
    <t>VALE ALIMENTAÇÃO</t>
  </si>
  <si>
    <t>Mão de obra vinculada à execução contratual</t>
  </si>
  <si>
    <r>
      <rPr>
        <sz val="14"/>
        <rFont val="Calibri"/>
        <family val="2"/>
      </rPr>
      <t xml:space="preserve">INSUMOS </t>
    </r>
    <r>
      <rPr>
        <i/>
        <u/>
        <sz val="14"/>
        <rFont val="Calibri"/>
        <family val="2"/>
      </rPr>
      <t>(sem uniformes)</t>
    </r>
  </si>
  <si>
    <t>Dados para composição dos custos referente à mão de obra</t>
  </si>
  <si>
    <t>TOTAL DAS DEDUÇÕES</t>
  </si>
  <si>
    <t>Tipo de Serviço (mesmo serviço com características distintas) ou Cargo</t>
  </si>
  <si>
    <t>VALOR TOTAL EMPREG.</t>
  </si>
  <si>
    <t xml:space="preserve">Classificação Brasileira de Ocupações (CBO) </t>
  </si>
  <si>
    <t>5143-20</t>
  </si>
  <si>
    <t>VALOR INCIDÊNCIA 11% INSS</t>
  </si>
  <si>
    <t>Salário Normativo da Categoria Profissional (R$)</t>
  </si>
  <si>
    <t>Total</t>
  </si>
  <si>
    <t>Categoria Profissional (vinculada à execução contratual)</t>
  </si>
  <si>
    <t xml:space="preserve">SINTEG-PB </t>
  </si>
  <si>
    <t xml:space="preserve">IRPJ </t>
  </si>
  <si>
    <t>Data-Base da Categoria (dia/mês/ano)</t>
  </si>
  <si>
    <t>COM MATERIAL: 1,2%</t>
  </si>
  <si>
    <t>MÓDULO 1 : COMPOSIÇÃO DA REMUNERAÇÃO</t>
  </si>
  <si>
    <t>SEM MATERIAL: 4,8%</t>
  </si>
  <si>
    <t>(NOTA 1 e 2)</t>
  </si>
  <si>
    <t>VALOR TOTAL EMPREG. (1,2%)</t>
  </si>
  <si>
    <t>Salário-Base</t>
  </si>
  <si>
    <r>
      <rPr>
        <b/>
        <sz val="18"/>
        <rFont val="Calibri"/>
        <family val="2"/>
      </rPr>
      <t xml:space="preserve">Total </t>
    </r>
    <r>
      <rPr>
        <b/>
        <sz val="18"/>
        <color indexed="10"/>
        <rFont val="Calibri"/>
        <family val="2"/>
      </rPr>
      <t>(1,2%)</t>
    </r>
  </si>
  <si>
    <t>M, CCT</t>
  </si>
  <si>
    <t>Adicional de Periculosidade</t>
  </si>
  <si>
    <r>
      <rPr>
        <b/>
        <sz val="11"/>
        <rFont val="Calibri"/>
        <family val="2"/>
      </rPr>
      <t xml:space="preserve">30% sobre o salário-base </t>
    </r>
    <r>
      <rPr>
        <b/>
        <sz val="11"/>
        <color indexed="9"/>
        <rFont val="Calibri"/>
        <family val="2"/>
      </rPr>
      <t>'</t>
    </r>
  </si>
  <si>
    <t>CSLL</t>
  </si>
  <si>
    <t>NM</t>
  </si>
  <si>
    <t>Adicional de Insalubridade</t>
  </si>
  <si>
    <t>10%,20%,40% s/ Salário Mínimo OU conforme a CCT</t>
  </si>
  <si>
    <r>
      <rPr>
        <b/>
        <sz val="11"/>
        <rFont val="Calibri"/>
        <family val="2"/>
      </rPr>
      <t xml:space="preserve">20% sobre  a hora diurna </t>
    </r>
    <r>
      <rPr>
        <b/>
        <sz val="11"/>
        <color indexed="10"/>
        <rFont val="Calibri"/>
        <family val="2"/>
      </rPr>
      <t>(considerar SOMENTE o intervalo das 22h às 05h, sem extensão do adiconal após as 05h - CLT art. 59-A §1º)</t>
    </r>
  </si>
  <si>
    <t xml:space="preserve">Adicional de Hora Noturna Reduzida </t>
  </si>
  <si>
    <t>+ 1 hora por dia trabalhado</t>
  </si>
  <si>
    <t>COFINS</t>
  </si>
  <si>
    <t>Adicional de Hora Extra no Feriado Trabalhado</t>
  </si>
  <si>
    <r>
      <rPr>
        <b/>
        <sz val="11"/>
        <rFont val="Calibri"/>
        <family val="2"/>
      </rPr>
      <t xml:space="preserve">100% sobre a hora normal </t>
    </r>
    <r>
      <rPr>
        <b/>
        <sz val="11"/>
        <color indexed="10"/>
        <rFont val="Calibri"/>
        <family val="2"/>
      </rPr>
      <t>(excluir esse adicional - CLT art. 59-A §1º)</t>
    </r>
  </si>
  <si>
    <t xml:space="preserve">Outros: Intervalo Intrajornada (Nota 2) </t>
  </si>
  <si>
    <r>
      <rPr>
        <b/>
        <sz val="11"/>
        <rFont val="Calibri"/>
        <family val="2"/>
      </rPr>
      <t xml:space="preserve">50% sobre a hora normal </t>
    </r>
    <r>
      <rPr>
        <b/>
        <sz val="11"/>
        <color indexed="10"/>
        <rFont val="Calibri"/>
        <family val="2"/>
      </rPr>
      <t>(EXCLUIR do Mod. 1, caráter indenizatório- art. 71 § 4º CLT, INSERI-LO NO MODULO 2.3 "BENEFÍCIOS MENSAIS E DIÁRIOS"</t>
    </r>
  </si>
  <si>
    <t>PIS/PASEP</t>
  </si>
  <si>
    <t>MÓDULO 1:   TOTAL</t>
  </si>
  <si>
    <t xml:space="preserve"> MÓDULO 2: ENCARGOS E BENEFÍCIOS ANUAIS, MENSAIS E DIÁRIOS</t>
  </si>
  <si>
    <t>SUBMÓDULO 2.1   -  DÉCIMO TERCEIRO SALÁRIO, FÉRIAS E ADICIONAL DE FÉRIAS</t>
  </si>
  <si>
    <t>ISSQN ( 2% a 5%) vide planilha</t>
  </si>
  <si>
    <t>2.1</t>
  </si>
  <si>
    <t>13º  Salário, Férias e Adicional de Férias</t>
  </si>
  <si>
    <t>Férias e Adicional de Férias</t>
  </si>
  <si>
    <t>TOTAL - ETAPA II</t>
  </si>
  <si>
    <t>SUBMÓDULO 2.1:   TOTAL</t>
  </si>
  <si>
    <r>
      <rPr>
        <b/>
        <sz val="18"/>
        <color indexed="30"/>
        <rFont val="Calibri"/>
        <family val="2"/>
      </rPr>
      <t>ETAPA I + ETAPA II (</t>
    </r>
    <r>
      <rPr>
        <b/>
        <sz val="18"/>
        <color indexed="10"/>
        <rFont val="Calibri"/>
        <family val="2"/>
      </rPr>
      <t>TOTAL "E1E2"</t>
    </r>
    <r>
      <rPr>
        <b/>
        <sz val="18"/>
        <color indexed="30"/>
        <rFont val="Calibri"/>
        <family val="2"/>
      </rPr>
      <t>)</t>
    </r>
  </si>
  <si>
    <t xml:space="preserve">BASE DE CÁLCULO PARA O MÓDULO 2.2 </t>
  </si>
  <si>
    <t xml:space="preserve"> MÓDULO 1</t>
  </si>
  <si>
    <t>TOTAL: CUSTOS OBRIGATÓRIOS + RETENÇÕES</t>
  </si>
  <si>
    <t xml:space="preserve"> MÓDULO 2.1</t>
  </si>
  <si>
    <t>SUBMÓDULO 2.2 – ENCARGOS PREVIDENCIÁRIOS (GPS), FUNDO DE GARANTIA POR TEMPO DE SERVIÇOS (FGTS) E OUTRAS CONTRIBUIÇÕES</t>
  </si>
  <si>
    <t>2.2</t>
  </si>
  <si>
    <t>GPS, FGTS e outras contribuições</t>
  </si>
  <si>
    <t>(NOTA 1, 2, e 3)</t>
  </si>
  <si>
    <t>RETENÇÃO 11% - IN 971</t>
  </si>
  <si>
    <r>
      <rPr>
        <b/>
        <sz val="11"/>
        <rFont val="Arial"/>
        <family val="2"/>
      </rPr>
      <t xml:space="preserve">SAT </t>
    </r>
    <r>
      <rPr>
        <sz val="11"/>
        <rFont val="Arial"/>
        <family val="2"/>
      </rPr>
      <t>(+ FAP de 0,5 a 2,0) (VARIAÇÃO: 0,5% a 6%)</t>
    </r>
  </si>
  <si>
    <t xml:space="preserve">ETAPA III </t>
  </si>
  <si>
    <t>SESI / SESC</t>
  </si>
  <si>
    <t>DEMONSTRAÇÃO DA EXEQUIBILIDADE</t>
  </si>
  <si>
    <t>SENAI / SENAC</t>
  </si>
  <si>
    <t>Nº DE POSTOS DO CONTRATO</t>
  </si>
  <si>
    <r>
      <rPr>
        <b/>
        <sz val="16"/>
        <rFont val="Calibri"/>
        <family val="2"/>
      </rPr>
      <t>TOTAL POR POSTO "</t>
    </r>
    <r>
      <rPr>
        <b/>
        <sz val="16"/>
        <color indexed="10"/>
        <rFont val="Calibri"/>
        <family val="2"/>
      </rPr>
      <t>E1E2</t>
    </r>
    <r>
      <rPr>
        <b/>
        <sz val="16"/>
        <rFont val="Calibri"/>
        <family val="2"/>
      </rPr>
      <t xml:space="preserve">": </t>
    </r>
    <r>
      <rPr>
        <i/>
        <sz val="10"/>
        <color indexed="10"/>
        <rFont val="Calibri"/>
        <family val="2"/>
      </rPr>
      <t>(CUSTO HOMEM/MÊS) -</t>
    </r>
    <r>
      <rPr>
        <b/>
        <sz val="14"/>
        <rFont val="Calibri"/>
        <family val="2"/>
      </rPr>
      <t xml:space="preserve"> </t>
    </r>
    <r>
      <rPr>
        <i/>
        <sz val="10"/>
        <color indexed="10"/>
        <rFont val="Calibri"/>
        <family val="2"/>
      </rPr>
      <t>(C.O. + RETENÇÕES)</t>
    </r>
  </si>
  <si>
    <t>VALOR MENSAL DO CONTRATO</t>
  </si>
  <si>
    <t>SUBMÓDULO 2.3   -  BENEFÍCIOS MENSAIS E DIÁRIOS</t>
  </si>
  <si>
    <r>
      <rPr>
        <b/>
        <sz val="16"/>
        <rFont val="Calibri"/>
        <family val="2"/>
      </rPr>
      <t>TOTAL MENSAL "</t>
    </r>
    <r>
      <rPr>
        <b/>
        <sz val="16"/>
        <color indexed="10"/>
        <rFont val="Calibri"/>
        <family val="2"/>
      </rPr>
      <t>E1+E2</t>
    </r>
    <r>
      <rPr>
        <b/>
        <sz val="16"/>
        <rFont val="Calibri"/>
        <family val="2"/>
      </rPr>
      <t>"</t>
    </r>
  </si>
  <si>
    <t>2.3</t>
  </si>
  <si>
    <t>SALDO DA EXEQUIBILIDADE</t>
  </si>
  <si>
    <t xml:space="preserve">Transporte </t>
  </si>
  <si>
    <t>M, DEC.</t>
  </si>
  <si>
    <t xml:space="preserve">Auxílio Refeição/Alimentação </t>
  </si>
  <si>
    <t>Assistência Médica e Familiar (Plano Odontológico)</t>
  </si>
  <si>
    <r>
      <rPr>
        <b/>
        <sz val="16"/>
        <rFont val="Calibri"/>
        <family val="2"/>
      </rPr>
      <t>O "</t>
    </r>
    <r>
      <rPr>
        <b/>
        <sz val="16"/>
        <color indexed="10"/>
        <rFont val="Calibri"/>
        <family val="2"/>
      </rPr>
      <t>SALDO DA EXEQUIBILIDADE</t>
    </r>
    <r>
      <rPr>
        <b/>
        <sz val="16"/>
        <rFont val="Calibri"/>
        <family val="2"/>
      </rPr>
      <t xml:space="preserve">" REPRESENTA O VALOR RESTANTE DA PLANILHA QUE NÃO FOI CONTABILIZADO PELOS CUSTOS OBRIGATÓRIOS (ETAPA I) E PELAS RETENÇÕES TRIBUTÁRIAS (ETAPA II). O LICITANTE TERÁ QUE  COMPROVAR QUE O "SALDO DA EXEQUIBILIDADE" SERÁ </t>
    </r>
    <r>
      <rPr>
        <b/>
        <sz val="16"/>
        <color indexed="10"/>
        <rFont val="Calibri"/>
        <family val="2"/>
      </rPr>
      <t>SUFICIENTE PARA SUPRIR OS DEMAIS CUSTOS</t>
    </r>
    <r>
      <rPr>
        <b/>
        <sz val="16"/>
        <rFont val="Calibri"/>
        <family val="2"/>
      </rPr>
      <t>.</t>
    </r>
  </si>
  <si>
    <t>Seguro de Vida</t>
  </si>
  <si>
    <t>Auxílio Funeral</t>
  </si>
  <si>
    <t xml:space="preserve">TOTAL </t>
  </si>
  <si>
    <t>QUADRO-RESUMO DO MÓDULO 2 - ENCARGOS E BENEFÍCIOS ANUAIS, MENSAIS E DIÁRIOS</t>
  </si>
  <si>
    <t xml:space="preserve"> Encargos e Benefícios Anuais, Mensais e Diários </t>
  </si>
  <si>
    <t>MÓDULO 3 - PROVISÃO PARA RESCISÃO</t>
  </si>
  <si>
    <t>Provisão para Rescisão</t>
  </si>
  <si>
    <t>Aviso Prévio Indenizado</t>
  </si>
  <si>
    <r>
      <rPr>
        <sz val="11"/>
        <rFont val="Calibri"/>
        <family val="2"/>
      </rPr>
      <t xml:space="preserve">Incidência do FGTS </t>
    </r>
    <r>
      <rPr>
        <b/>
        <sz val="11"/>
        <rFont val="Calibri"/>
        <family val="2"/>
      </rPr>
      <t>sobre Aviso Prévio Indenizado</t>
    </r>
    <r>
      <rPr>
        <sz val="11"/>
        <rFont val="Calibri"/>
        <family val="2"/>
      </rPr>
      <t xml:space="preserve"> </t>
    </r>
  </si>
  <si>
    <r>
      <rPr>
        <sz val="11"/>
        <rFont val="Calibri"/>
        <family val="2"/>
      </rPr>
      <t xml:space="preserve"> Multa do FGTS e Contribuição Social sobre o Aviso Prévio Indenizado </t>
    </r>
    <r>
      <rPr>
        <b/>
        <sz val="11"/>
        <color indexed="10"/>
        <rFont val="Calibri"/>
        <family val="2"/>
      </rPr>
      <t xml:space="preserve">(sobre a Remuneração) </t>
    </r>
  </si>
  <si>
    <t>Aviso Prévio Trabalhado</t>
  </si>
  <si>
    <t>M APÓS PRORROGAÇÃO = 0.194%</t>
  </si>
  <si>
    <t xml:space="preserve">Incidência dos encargos do submódulo 2.2 sobre o Aviso Prévio Trabalhado </t>
  </si>
  <si>
    <t>Considerando que haverá o cumprimento do APT</t>
  </si>
  <si>
    <r>
      <rPr>
        <sz val="11"/>
        <rFont val="Calibri"/>
        <family val="2"/>
      </rPr>
      <t xml:space="preserve"> Multa do FGTS e contribuição social sobre o Aviso Prévio Trabalhado </t>
    </r>
    <r>
      <rPr>
        <b/>
        <sz val="11"/>
        <color indexed="10"/>
        <rFont val="Calibri"/>
        <family val="2"/>
      </rPr>
      <t xml:space="preserve">(sobre a Remuneração) </t>
    </r>
  </si>
  <si>
    <t>BASE DE CÁLCULO PARA O MÓDULO 4 = MÓDULO 1 + MÓDULO 2 + MÓDULO 3</t>
  </si>
  <si>
    <t>MÓDULO 2</t>
  </si>
  <si>
    <t xml:space="preserve"> MÓDULO 3</t>
  </si>
  <si>
    <t>MÓDULO 4 - CUSTO DE REPOSIÇÃO DO PROFISSIONAL AUSENTE</t>
  </si>
  <si>
    <t>SUBMÓDULO 4.1 - AUSÊNCIAS LEGAIS</t>
  </si>
  <si>
    <t>4.1</t>
  </si>
  <si>
    <t>Substituto nas Ausências Legais (IN 07/18)</t>
  </si>
  <si>
    <t>(NOTA 1)</t>
  </si>
  <si>
    <t>Substituto na cobertura de Férias (IN 07/18)</t>
  </si>
  <si>
    <t>Substituto na cobertura de Ausências Legais (IN 07/18)</t>
  </si>
  <si>
    <t>Substituto na cobertura de Licença-Paternidade (IN 07/18)</t>
  </si>
  <si>
    <t>Substituto na cobertura de Ausência por acidente de trabalho (IN 07/18)</t>
  </si>
  <si>
    <t>Substituto na cobertura de Afastamento Maternidade (IN 07/18)</t>
  </si>
  <si>
    <t>Substituto na cobertura de Outras ausências (especificar) (IN 07/18)</t>
  </si>
  <si>
    <t>SUBMÓDULO 4.2 - INTRAJORNADA</t>
  </si>
  <si>
    <t>4.2</t>
  </si>
  <si>
    <r>
      <rPr>
        <b/>
        <sz val="11"/>
        <rFont val="Calibri"/>
        <family val="2"/>
      </rPr>
      <t xml:space="preserve">Intervalo para repouso ou alimentação </t>
    </r>
    <r>
      <rPr>
        <b/>
        <sz val="11"/>
        <color indexed="10"/>
        <rFont val="Calibri"/>
        <family val="2"/>
      </rPr>
      <t>(Nota: APLICADO PARA quando o TITULAR do posto USUFRUIR do descanso intrajornada e o posto de trabalho NÃO PUDER FICAR DESCOBERTO)</t>
    </r>
  </si>
  <si>
    <t>QUADRO-RESUMO DO MÓDULO 4 - CUSTO DE REPOSIÇÃO DO PROFISSIONAL AUSENTE</t>
  </si>
  <si>
    <t>Custo de Reposição do Profissional Ausente</t>
  </si>
  <si>
    <t>MÓDULO 4:   TOTAL</t>
  </si>
  <si>
    <t>MÓDULO 5 - INSUMOS DIVERSOS</t>
  </si>
  <si>
    <t>Insumos Diversos</t>
  </si>
  <si>
    <t>Uniformes</t>
  </si>
  <si>
    <t>M, APL. IND.</t>
  </si>
  <si>
    <t xml:space="preserve"> </t>
  </si>
  <si>
    <r>
      <rPr>
        <b/>
        <sz val="11"/>
        <rFont val="Calibri"/>
        <family val="2"/>
      </rPr>
      <t>Equipamentos</t>
    </r>
    <r>
      <rPr>
        <sz val="11"/>
        <rFont val="Calibri"/>
        <family val="2"/>
      </rPr>
      <t xml:space="preserve"> </t>
    </r>
  </si>
  <si>
    <t>Outros (EPI'S)</t>
  </si>
  <si>
    <t>TOTAL DE INSUMOS DIVERSOS</t>
  </si>
  <si>
    <t>BASE DE CÁLCULO PARA O MÓDULO 6 = MÓDULO 1 + MÓDULO 2 + MÓDULO 3 + MÓDULO 4 + MÓDULO 5</t>
  </si>
  <si>
    <t>MÓDULO 4</t>
  </si>
  <si>
    <t>MÓDULO 5</t>
  </si>
  <si>
    <t xml:space="preserve">MÓDULO 6 – CUSTOS INDIRETOS, TRIBUTOS E LUCRO </t>
  </si>
  <si>
    <t>Custos Indiretos, Tributos e Lucro</t>
  </si>
  <si>
    <t>Custos Indiretos</t>
  </si>
  <si>
    <t>Lucro (MT + M6.A)</t>
  </si>
  <si>
    <t xml:space="preserve">  FATURAMENTO  (MT + M6A + M6B)</t>
  </si>
  <si>
    <t>CÁLCULO POR DENTRO</t>
  </si>
  <si>
    <t>C1. Tributos Federais</t>
  </si>
  <si>
    <r>
      <rPr>
        <sz val="11"/>
        <rFont val="Calibri"/>
        <family val="2"/>
      </rPr>
      <t xml:space="preserve">C1-A  </t>
    </r>
    <r>
      <rPr>
        <b/>
        <sz val="11"/>
        <rFont val="Calibri"/>
        <family val="2"/>
      </rPr>
      <t xml:space="preserve">(PIS) </t>
    </r>
    <r>
      <rPr>
        <sz val="11"/>
        <rFont val="Calibri"/>
        <family val="2"/>
      </rPr>
      <t xml:space="preserve">  </t>
    </r>
  </si>
  <si>
    <r>
      <rPr>
        <sz val="11"/>
        <rFont val="Calibri"/>
        <family val="2"/>
      </rPr>
      <t xml:space="preserve">C1. B  </t>
    </r>
    <r>
      <rPr>
        <b/>
        <sz val="11"/>
        <rFont val="Calibri"/>
        <family val="2"/>
      </rPr>
      <t>(COFINS)</t>
    </r>
    <r>
      <rPr>
        <sz val="11"/>
        <rFont val="Calibri"/>
        <family val="2"/>
      </rPr>
      <t xml:space="preserve">  </t>
    </r>
  </si>
  <si>
    <t xml:space="preserve">C.3 Tributos Municipais </t>
  </si>
  <si>
    <r>
      <rPr>
        <sz val="11"/>
        <rFont val="Calibri"/>
        <family val="2"/>
      </rPr>
      <t xml:space="preserve">C3-A </t>
    </r>
    <r>
      <rPr>
        <b/>
        <sz val="11"/>
        <rFont val="Calibri"/>
        <family val="2"/>
      </rPr>
      <t xml:space="preserve">(ISS) </t>
    </r>
    <r>
      <rPr>
        <sz val="11"/>
        <rFont val="Calibri"/>
        <family val="2"/>
      </rPr>
      <t xml:space="preserve"> </t>
    </r>
  </si>
  <si>
    <t>SOMA DOS TRIBUTOS</t>
  </si>
  <si>
    <t>TOTAL DOS CUSTOS INDIRETOS, TRIBUTOS E LUCRO</t>
  </si>
  <si>
    <t>MÓDULO 6:   TOTAL</t>
  </si>
  <si>
    <t xml:space="preserve">QUADRO-RESUMO DO CUSTO POR EMPREGADO </t>
  </si>
  <si>
    <t>Mão-de-obra vinculada à execução contratual (valor por empregado)</t>
  </si>
  <si>
    <t>Módulo 1 – Composição da Remuneração</t>
  </si>
  <si>
    <t xml:space="preserve">Módulo 2 - Encargos e Benefícios Anuais, Mensais e Diários </t>
  </si>
  <si>
    <t xml:space="preserve"> Módulo 3 - Provisão para Rescisão </t>
  </si>
  <si>
    <t xml:space="preserve">Módulo 4 - Custo de Reposição do Profissional Ausente </t>
  </si>
  <si>
    <t xml:space="preserve">Módulo 5 - Insumos Diversos </t>
  </si>
  <si>
    <t>Subtotal (A + B + C + D + E)</t>
  </si>
  <si>
    <t>Módulo 6 – Custos indiretos, tributos e lucro</t>
  </si>
  <si>
    <t>POMBAL - PB</t>
  </si>
  <si>
    <t xml:space="preserve"> PB000041/2020</t>
  </si>
  <si>
    <t>CONTRATAÇÃO EMERGENCIAL DE SERVIÇO DE LIMPEZA E CONSERVAÇÃO PARA O CAMPUS DE POMBAL</t>
  </si>
  <si>
    <t>01 DE JANEIRO DE 2020</t>
  </si>
  <si>
    <t xml:space="preserve"> SERVENTE DE LIMPEZA</t>
  </si>
  <si>
    <t>SERVENTE DE LIMPEZA</t>
  </si>
  <si>
    <t>Outros (EPI's)</t>
  </si>
  <si>
    <t>nota1</t>
  </si>
  <si>
    <t>nota 2</t>
  </si>
  <si>
    <t>POMBAL</t>
  </si>
  <si>
    <t>Convenção Coletiva de Trabalho (CCT - 2020)</t>
  </si>
  <si>
    <t xml:space="preserve"> 23096.043291/2020-66</t>
  </si>
  <si>
    <t>4101-05</t>
  </si>
  <si>
    <t xml:space="preserve"> SERVENTE DE LIMPEZA INSALUBRE</t>
  </si>
  <si>
    <t>SERVENTE DE LIMPEZA INSALUBRE</t>
  </si>
  <si>
    <t>(Redação dada pela Instrução Normativa nº 5/2017)</t>
  </si>
  <si>
    <t>Complemento dos serviços de limpeza e conservação</t>
  </si>
  <si>
    <t>PREÇO MENSAL UNITÁRIO POR M²  (metro quadrado)</t>
  </si>
  <si>
    <t>I - Área interna</t>
  </si>
  <si>
    <t>Preço Homem Mês - R$</t>
  </si>
  <si>
    <t>SUBTOTAL</t>
  </si>
  <si>
    <t xml:space="preserve"> (1/m²)</t>
  </si>
  <si>
    <t>R$/m²)</t>
  </si>
  <si>
    <t>(a)</t>
  </si>
  <si>
    <t>(b)</t>
  </si>
  <si>
    <t>Encarregados</t>
  </si>
  <si>
    <t>Servente Limpeza</t>
  </si>
  <si>
    <t>Pisos frios</t>
  </si>
  <si>
    <t>Banheiros c/ insalubridade</t>
  </si>
  <si>
    <t>Laboratórios com  insalubridade</t>
  </si>
  <si>
    <t>Servente Limpeza com insalubridade</t>
  </si>
  <si>
    <t>Almoxarifados/galpões</t>
  </si>
  <si>
    <t xml:space="preserve">Áreas com espaços livre - saguão, hall e salão </t>
  </si>
  <si>
    <t>II -Área Externa</t>
  </si>
  <si>
    <t>Piso pavimentados adjacentes/contiguos às edeficiações</t>
  </si>
  <si>
    <t>Varrição de passeios e arruamenteos</t>
  </si>
  <si>
    <t>Coleta de destritos em pátios e áreas verdes com frequência diária</t>
  </si>
  <si>
    <t>III -Exquadrias externas</t>
  </si>
  <si>
    <t>Produtividade     (1/m²)</t>
  </si>
  <si>
    <t>Jornada de Trabalho no Mês (horas) (1/188,76)</t>
  </si>
  <si>
    <t>(1X 2 X 3)</t>
  </si>
  <si>
    <r>
      <rPr>
        <b/>
        <sz val="11"/>
        <color indexed="8"/>
        <rFont val="Times New Roman"/>
        <family val="1"/>
      </rPr>
      <t>SUBTOTAL   R$ / m²)</t>
    </r>
  </si>
  <si>
    <t>Face externa sem exposição a risco</t>
  </si>
  <si>
    <t>Face externa com exposição a risco</t>
  </si>
  <si>
    <t>Face Interna</t>
  </si>
  <si>
    <t>IV - Fachadas envidraçadas</t>
  </si>
  <si>
    <t>Jornada de Trabalho no MÊS (horas) (1/188,76)</t>
  </si>
  <si>
    <r>
      <rPr>
        <b/>
        <sz val="8"/>
        <color indexed="8"/>
        <rFont val="Times New Roman"/>
        <family val="1"/>
      </rPr>
      <t xml:space="preserve">SUBTOTAL   </t>
    </r>
    <r>
      <rPr>
        <b/>
        <sz val="10"/>
        <color indexed="8"/>
        <rFont val="Times New Roman"/>
        <family val="1"/>
      </rPr>
      <t>R$ / m²)</t>
    </r>
  </si>
  <si>
    <t>Face interna e externa sem exposição a risco</t>
  </si>
  <si>
    <t>-</t>
  </si>
  <si>
    <t>VI - Áreas Hospitalares e assemelhadas</t>
  </si>
  <si>
    <t>Ambiente administrativo</t>
  </si>
  <si>
    <t>Ambientes cirúrgisco, enfermarias, ambulatórios, farmácias, etc..</t>
  </si>
  <si>
    <t>VALOR MENSAL DOS SERVIÇOS</t>
  </si>
  <si>
    <t>CUSTO MENSAL E SEMESTRAL DO SERVIÇOS POR M²</t>
  </si>
  <si>
    <t>AMBIENTES</t>
  </si>
  <si>
    <t>Produti- vidade  IN05/2017</t>
  </si>
  <si>
    <t>ÁREAS -( m²)</t>
  </si>
  <si>
    <t>Valor  mensal do m²</t>
  </si>
  <si>
    <r>
      <rPr>
        <b/>
        <sz val="10"/>
        <rFont val="Times New Roman"/>
        <family val="1"/>
      </rPr>
      <t>Valor Mensal do serviço (R$)</t>
    </r>
    <r>
      <rPr>
        <b/>
        <vertAlign val="superscript"/>
        <sz val="10"/>
        <rFont val="Times New Roman"/>
        <family val="1"/>
      </rPr>
      <t>1</t>
    </r>
  </si>
  <si>
    <t>Quantidade estimada de serventes + encarregado</t>
  </si>
  <si>
    <t>Serventes com insalubridade</t>
  </si>
  <si>
    <t>Medidas
  m²</t>
  </si>
  <si>
    <t>Produção mensal estimada p/Frequência</t>
  </si>
  <si>
    <t>I - Áreas Internas</t>
  </si>
  <si>
    <t>prod</t>
  </si>
  <si>
    <t>freq</t>
  </si>
  <si>
    <t>jornada</t>
  </si>
  <si>
    <t>valor</t>
  </si>
  <si>
    <t>custo funcionário</t>
  </si>
  <si>
    <t xml:space="preserve">  Laboratórios (com insalubridade)</t>
  </si>
  <si>
    <t xml:space="preserve">Almoxarifado e Galpões  </t>
  </si>
  <si>
    <r>
      <rPr>
        <b/>
        <sz val="10"/>
        <color theme="1"/>
        <rFont val="Times New Roman"/>
        <family val="1"/>
      </rPr>
      <t xml:space="preserve">Áreas Com espaços Livres - saguão, </t>
    </r>
    <r>
      <rPr>
        <b/>
        <i/>
        <sz val="10"/>
        <color indexed="8"/>
        <rFont val="Times New Roman"/>
        <family val="1"/>
      </rPr>
      <t>hall</t>
    </r>
    <r>
      <rPr>
        <b/>
        <sz val="10"/>
        <color indexed="8"/>
        <rFont val="Times New Roman"/>
        <family val="1"/>
      </rPr>
      <t xml:space="preserve"> e salão  Setor I</t>
    </r>
  </si>
  <si>
    <t>Sub totais</t>
  </si>
  <si>
    <t>II - Áreas Externas</t>
  </si>
  <si>
    <t>Pisos pavimentados adjacentes/contiguos às edificações</t>
  </si>
  <si>
    <t>Área média diária</t>
  </si>
  <si>
    <t>Valor conf. IN</t>
  </si>
  <si>
    <t>III -Esquadrias externas</t>
  </si>
  <si>
    <t>V - Áreas Hospitalares e
  assemelhadas</t>
  </si>
  <si>
    <t>TOTAL SEMESTRAL DO SERVIÇO</t>
  </si>
  <si>
    <t>Serventes</t>
  </si>
  <si>
    <t>Total de Trabalhadores</t>
  </si>
  <si>
    <t>Nota 1- O valor mensal do serviço é obtido pelo produto do valor mensal do metro quadrado, pelo quociente da Produção mensal estimada p/Frequência multiplicado pelo índice 20,8363
              O índice de 20,8363 correponde ao média de dias efetivos dos serviços durante o mês (metodologia indicada no caderno de logística do MPOG (https://www.comprasgovernamentais.gov.br/images/conteudo/ArquivosCGNOR/servicos_vigilancia.pdf)</t>
  </si>
  <si>
    <t>Os serviços objeto da contratação em tela,serão consideradosos valores de referência indicados pela Secretaria de Gestão(SEGES), por meio da Portaria nº 7, de 13 de abril de 2015.  Os valores de referencia divulgados são específicos para o Estado da Paraíba e atualizados anualmente. Tais valores observaram os índices de produtividade por servente em jornada de oito horas diárias expressos na IN nº 05/2017.</t>
  </si>
  <si>
    <t>Matrícula Siape: 3067783</t>
  </si>
  <si>
    <t>CRC PB 011646/O-9</t>
  </si>
  <si>
    <t>VALOR EQUIPAMENTOS / QUANTIDADE DE EMPREGADOS (21)</t>
  </si>
  <si>
    <t>Matrícula Siape: 1072191</t>
  </si>
  <si>
    <t>Revisado por: Luciclécio da Cunha Sousa</t>
  </si>
  <si>
    <t>Materiais (Domissanitários e Ferr.)</t>
  </si>
  <si>
    <t>Elaborada por: Marina Souza Miguel do Amara Gurgel</t>
  </si>
  <si>
    <t>____________________________________________________</t>
  </si>
  <si>
    <t>Elaborada por: Marina Souza M. Amaral Gurgel</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</si>
</sst>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44" formatCode="_-&quot;R$&quot;\ * #,##0.00_-;\-&quot;R$&quot;\ * #,##0.00_-;_-&quot;R$&quot;\ * &quot;-&quot;??_-;_-@_-"/>
    <numFmt numFmtId="43" formatCode="_-* #,##0.00_-;\-* #,##0.00_-;_-* &quot;-&quot;??_-;_-@_-"/>
    <numFmt numFmtId="164" formatCode="&quot; R$ &quot;#,##0.00\ ;&quot; R$ (&quot;#,##0.00\);&quot; R$ -&quot;#\ ;@\ "/>
    <numFmt numFmtId="165" formatCode="&quot; $&quot;#,##0.00\ ;&quot; $(&quot;#,##0.00\);&quot; $-&quot;#\ ;@\ "/>
    <numFmt numFmtId="166" formatCode="[$R$-416]\ #,##0.00;[Red]\-[$R$-416]\ #,##0.00"/>
    <numFmt numFmtId="167" formatCode="#,##0.00\ ;&quot; (&quot;#,##0.00\);&quot; -&quot;#\ ;@\ "/>
    <numFmt numFmtId="168" formatCode="#,##0.00\ ;\-#,##0.00\ ;&quot; -&quot;#\ ;@\ "/>
    <numFmt numFmtId="169" formatCode="_(&quot;R$ &quot;* #,##0.00_);_(&quot;R$ &quot;* \(#,##0.00\);_(&quot;R$ &quot;* &quot;-&quot;??_);_(@_)"/>
    <numFmt numFmtId="170" formatCode="_-[$R$-416]\ * #,##0.00_-;\-[$R$-416]\ * #,##0.00_-;_-[$R$-416]\ * &quot;-&quot;??_-;_-@_-"/>
    <numFmt numFmtId="171" formatCode="&quot; R$ &quot;#,##0.00\ ;&quot;-R$ &quot;#,##0.00\ ;&quot; R$ -&quot;#\ ;@\ "/>
    <numFmt numFmtId="172" formatCode="0.0000"/>
    <numFmt numFmtId="173" formatCode="0.00000000"/>
    <numFmt numFmtId="174" formatCode="0.000000000"/>
    <numFmt numFmtId="175" formatCode="_(&quot;$&quot;* #,##0.00_);_(&quot;$&quot;* \(#,##0.00\);_(&quot;$&quot;* &quot;-&quot;??_);_(@_)"/>
    <numFmt numFmtId="176" formatCode="_ * #,##0.00_ ;_ * \-#,##0.00_ ;_ * &quot;-&quot;??_ ;_ @_ "/>
    <numFmt numFmtId="177" formatCode="&quot;Pombal - PB, &quot;dd&quot; de &quot;mmmm&quot; de &quot;yyyy"/>
    <numFmt numFmtId="178" formatCode="0.000%"/>
    <numFmt numFmtId="179" formatCode="0.00000"/>
    <numFmt numFmtId="180" formatCode="0.000000000000000"/>
    <numFmt numFmtId="181" formatCode="0.000"/>
    <numFmt numFmtId="182" formatCode="0.0"/>
    <numFmt numFmtId="183" formatCode="0.0000000"/>
    <numFmt numFmtId="184" formatCode="0.0000%"/>
    <numFmt numFmtId="185" formatCode="_-&quot;R$&quot;\ * #,##0_-;\-&quot;R$&quot;\ * #,##0_-;_-&quot;R$&quot;\ * &quot;-&quot;??_-;_-@_-"/>
    <numFmt numFmtId="186" formatCode="_-&quot;R$&quot;\ * #,##0.000_-;\-&quot;R$&quot;\ * #,##0.000_-;_-&quot;R$&quot;\ * &quot;-&quot;??_-;_-@_-"/>
    <numFmt numFmtId="187" formatCode="_-&quot;R$&quot;\ * #,##0.0000_-;\-&quot;R$&quot;\ * #,##0.0000_-;_-&quot;R$&quot;\ * &quot;-&quot;????_-;_-@_-"/>
    <numFmt numFmtId="188" formatCode="_-&quot;R$&quot;\ * #,##0.0000_-;\-&quot;R$&quot;\ * #,##0.0000_-;_-&quot;R$&quot;\ * &quot;-&quot;??_-;_-@_-"/>
    <numFmt numFmtId="189" formatCode="_(* #,##0.00_);_(* \(#,##0.00\);_(* &quot;-&quot;??_);_(@_)"/>
    <numFmt numFmtId="190" formatCode="#,##0.0000000"/>
  </numFmts>
  <fonts count="152">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b/>
      <i/>
      <sz val="16"/>
      <color indexed="8"/>
      <name val="Arial"/>
      <family val="2"/>
    </font>
    <font>
      <sz val="11"/>
      <color indexed="20"/>
      <name val="Calibri"/>
      <family val="2"/>
    </font>
    <font>
      <sz val="11"/>
      <color indexed="60"/>
      <name val="Calibri"/>
      <family val="2"/>
    </font>
    <font>
      <sz val="10"/>
      <name val="Arial"/>
      <family val="2"/>
    </font>
    <font>
      <sz val="10"/>
      <color indexed="8"/>
      <name val="Arial1"/>
    </font>
    <font>
      <sz val="11"/>
      <color indexed="8"/>
      <name val="Arial"/>
      <family val="2"/>
    </font>
    <font>
      <b/>
      <i/>
      <u/>
      <sz val="11"/>
      <color indexed="8"/>
      <name val="Arial"/>
      <family val="2"/>
    </font>
    <font>
      <b/>
      <sz val="11"/>
      <color indexed="63"/>
      <name val="Calibri"/>
      <family val="2"/>
    </font>
    <font>
      <b/>
      <sz val="15"/>
      <color indexed="56"/>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56"/>
      <name val="Calibri"/>
      <family val="2"/>
    </font>
    <font>
      <b/>
      <sz val="11"/>
      <color indexed="8"/>
      <name val="Calibri"/>
      <family val="2"/>
    </font>
    <font>
      <sz val="18"/>
      <color indexed="54"/>
      <name val="Calibri Light"/>
      <family val="2"/>
    </font>
    <font>
      <b/>
      <sz val="15"/>
      <color indexed="54"/>
      <name val="Calibri"/>
      <family val="2"/>
    </font>
    <font>
      <b/>
      <sz val="13"/>
      <color indexed="54"/>
      <name val="Calibri"/>
      <family val="2"/>
    </font>
    <font>
      <b/>
      <sz val="11"/>
      <color indexed="54"/>
      <name val="Calibri"/>
      <family val="2"/>
    </font>
    <font>
      <sz val="11"/>
      <color indexed="8"/>
      <name val="Calibri"/>
      <family val="2"/>
    </font>
    <font>
      <sz val="12"/>
      <name val="Times New Roman"/>
      <family val="1"/>
    </font>
    <font>
      <sz val="10"/>
      <color indexed="8"/>
      <name val="Calibri"/>
      <family val="2"/>
    </font>
    <font>
      <b/>
      <sz val="11"/>
      <color theme="1"/>
      <name val="Calibri"/>
      <family val="2"/>
      <scheme val="minor"/>
    </font>
    <font>
      <b/>
      <sz val="11"/>
      <name val="Calibri"/>
      <family val="2"/>
      <scheme val="minor"/>
    </font>
    <font>
      <b/>
      <sz val="10"/>
      <name val="Calibri"/>
      <family val="2"/>
      <scheme val="minor"/>
    </font>
    <font>
      <sz val="10"/>
      <color rgb="FF000000"/>
      <name val="Calibri"/>
      <family val="2"/>
      <scheme val="minor"/>
    </font>
    <font>
      <sz val="10"/>
      <color indexed="8"/>
      <name val="Calibri"/>
      <family val="2"/>
      <scheme val="minor"/>
    </font>
    <font>
      <sz val="10"/>
      <name val="Calibri"/>
      <family val="2"/>
      <scheme val="minor"/>
    </font>
    <font>
      <sz val="11"/>
      <color indexed="8"/>
      <name val="Calibri"/>
      <family val="2"/>
      <scheme val="minor"/>
    </font>
    <font>
      <b/>
      <sz val="12"/>
      <name val="Calibri"/>
      <family val="2"/>
      <scheme val="minor"/>
    </font>
    <font>
      <b/>
      <sz val="9"/>
      <name val="Calibri"/>
      <family val="2"/>
      <scheme val="minor"/>
    </font>
    <font>
      <sz val="12"/>
      <color indexed="8"/>
      <name val="Calibri"/>
      <family val="2"/>
      <scheme val="minor"/>
    </font>
    <font>
      <sz val="9"/>
      <name val="Calibri"/>
      <family val="2"/>
      <scheme val="minor"/>
    </font>
    <font>
      <sz val="9"/>
      <color rgb="FF000000"/>
      <name val="Calibri"/>
      <family val="2"/>
      <scheme val="minor"/>
    </font>
    <font>
      <sz val="9"/>
      <color theme="1"/>
      <name val="Calibri"/>
      <family val="2"/>
      <scheme val="minor"/>
    </font>
    <font>
      <b/>
      <i/>
      <sz val="9"/>
      <name val="Calibri"/>
      <family val="2"/>
      <scheme val="minor"/>
    </font>
    <font>
      <sz val="12"/>
      <name val="Calibri"/>
      <family val="2"/>
      <scheme val="minor"/>
    </font>
    <font>
      <b/>
      <sz val="16"/>
      <color indexed="8"/>
      <name val="Calibri"/>
      <family val="2"/>
      <scheme val="minor"/>
    </font>
    <font>
      <sz val="11"/>
      <name val="Calibri"/>
      <family val="2"/>
      <scheme val="minor"/>
    </font>
    <font>
      <b/>
      <sz val="16"/>
      <name val="Calibri"/>
      <family val="2"/>
      <scheme val="minor"/>
    </font>
    <font>
      <sz val="10"/>
      <color theme="1"/>
      <name val="Calibri"/>
      <family val="2"/>
      <scheme val="minor"/>
    </font>
    <font>
      <b/>
      <sz val="10"/>
      <color indexed="8"/>
      <name val="Calibri"/>
      <family val="2"/>
      <scheme val="minor"/>
    </font>
    <font>
      <b/>
      <sz val="20"/>
      <name val="Calibri"/>
      <family val="2"/>
      <scheme val="minor"/>
    </font>
    <font>
      <b/>
      <sz val="18"/>
      <color indexed="8"/>
      <name val="Calibri"/>
      <family val="2"/>
      <scheme val="minor"/>
    </font>
    <font>
      <b/>
      <sz val="10"/>
      <color indexed="8"/>
      <name val="Calibri"/>
      <family val="2"/>
    </font>
    <font>
      <b/>
      <sz val="16"/>
      <color indexed="8"/>
      <name val="Calibri"/>
      <family val="2"/>
    </font>
    <font>
      <b/>
      <sz val="11"/>
      <color rgb="FF000000"/>
      <name val="Calibri"/>
      <family val="2"/>
      <scheme val="minor"/>
    </font>
    <font>
      <b/>
      <sz val="12"/>
      <color theme="1"/>
      <name val="Calibri"/>
      <family val="2"/>
      <scheme val="minor"/>
    </font>
    <font>
      <b/>
      <sz val="18"/>
      <color indexed="8"/>
      <name val="Calibri"/>
      <family val="2"/>
    </font>
    <font>
      <b/>
      <sz val="20"/>
      <color indexed="8"/>
      <name val="Calibri"/>
      <family val="2"/>
    </font>
    <font>
      <b/>
      <i/>
      <sz val="16"/>
      <color indexed="8"/>
      <name val="Calibri"/>
      <family val="2"/>
    </font>
    <font>
      <b/>
      <sz val="10"/>
      <color theme="1"/>
      <name val="Calibri"/>
      <family val="2"/>
      <scheme val="minor"/>
    </font>
    <font>
      <b/>
      <sz val="9"/>
      <color rgb="FFC00000"/>
      <name val="Calibri"/>
      <family val="2"/>
      <scheme val="minor"/>
    </font>
    <font>
      <sz val="8"/>
      <color theme="1"/>
      <name val="Calibri"/>
      <family val="2"/>
      <scheme val="minor"/>
    </font>
    <font>
      <b/>
      <sz val="9"/>
      <color indexed="81"/>
      <name val="Segoe UI"/>
      <family val="2"/>
    </font>
    <font>
      <b/>
      <sz val="20"/>
      <color rgb="FFFF0000"/>
      <name val="Calibri"/>
      <family val="2"/>
      <scheme val="minor"/>
    </font>
    <font>
      <b/>
      <sz val="22"/>
      <name val="Calibri"/>
      <family val="2"/>
      <scheme val="minor"/>
    </font>
    <font>
      <b/>
      <sz val="24"/>
      <name val="Calibri"/>
      <family val="2"/>
      <scheme val="minor"/>
    </font>
    <font>
      <b/>
      <sz val="11"/>
      <name val="Calibri"/>
      <family val="2"/>
    </font>
    <font>
      <b/>
      <strike/>
      <sz val="11"/>
      <name val="Calibri"/>
      <family val="2"/>
    </font>
    <font>
      <sz val="11"/>
      <color theme="0"/>
      <name val="Calibri"/>
      <family val="2"/>
      <scheme val="minor"/>
    </font>
    <font>
      <b/>
      <sz val="11"/>
      <color theme="0"/>
      <name val="Calibri"/>
      <family val="2"/>
      <scheme val="minor"/>
    </font>
    <font>
      <b/>
      <sz val="18"/>
      <color rgb="FF0033CC"/>
      <name val="Calibri"/>
      <family val="2"/>
      <scheme val="minor"/>
    </font>
    <font>
      <b/>
      <sz val="18"/>
      <color rgb="FFFF0000"/>
      <name val="Calibri"/>
      <family val="2"/>
      <scheme val="minor"/>
    </font>
    <font>
      <sz val="10"/>
      <color rgb="FF000000"/>
      <name val="Segoe UI"/>
      <family val="2"/>
    </font>
    <font>
      <b/>
      <i/>
      <sz val="11"/>
      <name val="Calibri"/>
      <family val="2"/>
      <scheme val="minor"/>
    </font>
    <font>
      <b/>
      <sz val="14"/>
      <name val="Calibri"/>
      <family val="2"/>
      <scheme val="minor"/>
    </font>
    <font>
      <sz val="14"/>
      <name val="Ebrima"/>
    </font>
    <font>
      <sz val="14"/>
      <name val="Calibri"/>
      <family val="2"/>
      <scheme val="minor"/>
    </font>
    <font>
      <b/>
      <sz val="12"/>
      <color theme="0"/>
      <name val="Calibri"/>
      <family val="2"/>
      <scheme val="minor"/>
    </font>
    <font>
      <sz val="14"/>
      <name val="Calibri"/>
      <family val="2"/>
    </font>
    <font>
      <i/>
      <u/>
      <sz val="14"/>
      <name val="Calibri"/>
      <family val="2"/>
    </font>
    <font>
      <b/>
      <sz val="11"/>
      <color rgb="FFFF0000"/>
      <name val="Calibri"/>
      <family val="2"/>
      <scheme val="minor"/>
    </font>
    <font>
      <b/>
      <u/>
      <sz val="14"/>
      <name val="Calibri"/>
      <family val="2"/>
      <scheme val="minor"/>
    </font>
    <font>
      <b/>
      <sz val="18"/>
      <name val="Calibri"/>
      <family val="2"/>
      <scheme val="minor"/>
    </font>
    <font>
      <sz val="14"/>
      <color rgb="FFFF0000"/>
      <name val="Calibri"/>
      <family val="2"/>
      <scheme val="minor"/>
    </font>
    <font>
      <b/>
      <sz val="18"/>
      <name val="Calibri"/>
      <family val="2"/>
    </font>
    <font>
      <b/>
      <sz val="18"/>
      <color indexed="10"/>
      <name val="Calibri"/>
      <family val="2"/>
    </font>
    <font>
      <b/>
      <sz val="11"/>
      <color indexed="10"/>
      <name val="Calibri"/>
      <family val="2"/>
    </font>
    <font>
      <sz val="12"/>
      <color theme="1"/>
      <name val="Maiandra GD"/>
      <charset val="134"/>
    </font>
    <font>
      <b/>
      <sz val="18"/>
      <color indexed="30"/>
      <name val="Calibri"/>
      <family val="2"/>
    </font>
    <font>
      <b/>
      <sz val="18"/>
      <color theme="0"/>
      <name val="Calibri"/>
      <family val="2"/>
      <scheme val="minor"/>
    </font>
    <font>
      <b/>
      <sz val="16"/>
      <color theme="0"/>
      <name val="Calibri"/>
      <family val="2"/>
      <scheme val="minor"/>
    </font>
    <font>
      <b/>
      <sz val="20"/>
      <color rgb="FF0033CC"/>
      <name val="Calibri"/>
      <family val="2"/>
      <scheme val="minor"/>
    </font>
    <font>
      <b/>
      <sz val="11"/>
      <name val="Arial"/>
      <family val="2"/>
    </font>
    <font>
      <sz val="11"/>
      <name val="Arial"/>
      <family val="2"/>
    </font>
    <font>
      <b/>
      <sz val="16"/>
      <name val="Calibri"/>
      <family val="2"/>
    </font>
    <font>
      <b/>
      <sz val="16"/>
      <color indexed="10"/>
      <name val="Calibri"/>
      <family val="2"/>
    </font>
    <font>
      <i/>
      <sz val="10"/>
      <color indexed="10"/>
      <name val="Calibri"/>
      <family val="2"/>
    </font>
    <font>
      <b/>
      <sz val="14"/>
      <name val="Calibri"/>
      <family val="2"/>
    </font>
    <font>
      <sz val="11"/>
      <name val="Calibri"/>
      <family val="2"/>
    </font>
    <font>
      <u/>
      <sz val="10"/>
      <color indexed="12"/>
      <name val="Arial"/>
      <family val="2"/>
    </font>
    <font>
      <u/>
      <sz val="11"/>
      <name val="Arial"/>
      <family val="2"/>
    </font>
    <font>
      <b/>
      <sz val="10"/>
      <color rgb="FFFF0000"/>
      <name val="Calibri"/>
      <family val="2"/>
      <scheme val="minor"/>
    </font>
    <font>
      <b/>
      <sz val="10"/>
      <color rgb="FF162937"/>
      <name val="Arial"/>
      <family val="2"/>
    </font>
    <font>
      <b/>
      <sz val="16"/>
      <color rgb="FFFF0000"/>
      <name val="Calibri"/>
      <family val="2"/>
      <scheme val="minor"/>
    </font>
    <font>
      <b/>
      <sz val="14"/>
      <color rgb="FF0033CC"/>
      <name val="Calibri"/>
      <family val="2"/>
      <scheme val="minor"/>
    </font>
    <font>
      <b/>
      <sz val="9"/>
      <name val="Segoe UI"/>
      <family val="2"/>
    </font>
    <font>
      <sz val="9"/>
      <name val="Segoe UI"/>
      <family val="2"/>
    </font>
    <font>
      <b/>
      <sz val="9"/>
      <color indexed="10"/>
      <name val="Segoe UI"/>
      <family val="2"/>
    </font>
    <font>
      <b/>
      <sz val="9"/>
      <color indexed="12"/>
      <name val="Segoe UI"/>
      <family val="2"/>
    </font>
    <font>
      <b/>
      <sz val="11"/>
      <color indexed="10"/>
      <name val="Segoe UI"/>
      <family val="2"/>
    </font>
    <font>
      <b/>
      <sz val="9"/>
      <name val="Tahoma"/>
      <family val="2"/>
    </font>
    <font>
      <sz val="9"/>
      <name val="Tahoma"/>
      <family val="2"/>
    </font>
    <font>
      <u/>
      <sz val="9"/>
      <name val="Tahoma"/>
      <family val="2"/>
    </font>
    <font>
      <b/>
      <u/>
      <sz val="9"/>
      <name val="Tahoma"/>
      <family val="2"/>
    </font>
    <font>
      <i/>
      <sz val="9"/>
      <name val="Tahoma"/>
      <family val="2"/>
    </font>
    <font>
      <b/>
      <sz val="9"/>
      <color indexed="18"/>
      <name val="Segoe UI"/>
      <family val="2"/>
    </font>
    <font>
      <b/>
      <u/>
      <sz val="9"/>
      <color indexed="12"/>
      <name val="Segoe UI"/>
      <family val="2"/>
    </font>
    <font>
      <b/>
      <u/>
      <sz val="10"/>
      <color indexed="12"/>
      <name val="Segoe UI"/>
      <family val="2"/>
    </font>
    <font>
      <b/>
      <sz val="12"/>
      <color indexed="10"/>
      <name val="Segoe UI"/>
      <family val="2"/>
    </font>
    <font>
      <b/>
      <sz val="12"/>
      <name val="Segoe UI"/>
      <family val="2"/>
    </font>
    <font>
      <b/>
      <u/>
      <sz val="9"/>
      <name val="Segoe UI"/>
      <family val="2"/>
    </font>
    <font>
      <b/>
      <sz val="12"/>
      <name val="Tahoma"/>
      <family val="2"/>
    </font>
    <font>
      <sz val="12"/>
      <name val="Tahoma"/>
      <family val="2"/>
    </font>
    <font>
      <u/>
      <sz val="12"/>
      <name val="Tahoma"/>
      <family val="2"/>
    </font>
    <font>
      <sz val="12"/>
      <color indexed="10"/>
      <name val="Tahoma"/>
      <family val="2"/>
    </font>
    <font>
      <b/>
      <sz val="9"/>
      <color indexed="81"/>
      <name val="Segoe UI"/>
      <charset val="1"/>
    </font>
    <font>
      <sz val="9"/>
      <color indexed="81"/>
      <name val="Segoe UI"/>
      <family val="2"/>
    </font>
    <font>
      <b/>
      <sz val="10"/>
      <color theme="1"/>
      <name val="Times New Roman"/>
      <family val="1"/>
    </font>
    <font>
      <sz val="10"/>
      <color theme="1"/>
      <name val="Times New Roman"/>
      <family val="1"/>
    </font>
    <font>
      <b/>
      <sz val="10"/>
      <name val="Times New Roman"/>
      <family val="1"/>
    </font>
    <font>
      <sz val="9"/>
      <color theme="1"/>
      <name val="Times New Roman"/>
      <family val="1"/>
    </font>
    <font>
      <b/>
      <sz val="8"/>
      <color theme="1"/>
      <name val="Times New Roman"/>
      <family val="1"/>
    </font>
    <font>
      <sz val="10"/>
      <color theme="1"/>
      <name val="Georgia"/>
      <family val="1"/>
    </font>
    <font>
      <sz val="10"/>
      <name val="Times New Roman"/>
      <family val="1"/>
    </font>
    <font>
      <b/>
      <sz val="12"/>
      <color theme="1"/>
      <name val="Times New Roman"/>
      <family val="1"/>
    </font>
    <font>
      <b/>
      <sz val="11"/>
      <color theme="1"/>
      <name val="Times New Roman"/>
      <family val="1"/>
    </font>
    <font>
      <b/>
      <sz val="11"/>
      <color indexed="8"/>
      <name val="Times New Roman"/>
      <family val="1"/>
    </font>
    <font>
      <b/>
      <sz val="8"/>
      <color indexed="8"/>
      <name val="Times New Roman"/>
      <family val="1"/>
    </font>
    <font>
      <b/>
      <sz val="10"/>
      <color indexed="8"/>
      <name val="Times New Roman"/>
      <family val="1"/>
    </font>
    <font>
      <b/>
      <sz val="10"/>
      <color rgb="FFFF0000"/>
      <name val="Times New Roman"/>
      <family val="1"/>
    </font>
    <font>
      <b/>
      <vertAlign val="superscript"/>
      <sz val="10"/>
      <name val="Times New Roman"/>
      <family val="1"/>
    </font>
    <font>
      <sz val="16"/>
      <color rgb="FFFF0000"/>
      <name val="Times New Roman"/>
      <family val="1"/>
    </font>
    <font>
      <b/>
      <i/>
      <sz val="10"/>
      <color indexed="8"/>
      <name val="Times New Roman"/>
      <family val="1"/>
    </font>
    <font>
      <sz val="10"/>
      <color rgb="FFFF0000"/>
      <name val="Times New Roman"/>
      <family val="1"/>
    </font>
    <font>
      <b/>
      <sz val="12"/>
      <name val="Times New Roman"/>
      <family val="1"/>
    </font>
    <font>
      <sz val="10"/>
      <color rgb="FFFF0000"/>
      <name val="Calibri"/>
      <family val="2"/>
      <scheme val="minor"/>
    </font>
    <font>
      <sz val="10"/>
      <color theme="0"/>
      <name val="Calibri"/>
      <family val="2"/>
      <scheme val="minor"/>
    </font>
    <font>
      <b/>
      <sz val="10"/>
      <color theme="0"/>
      <name val="Calibri"/>
      <family val="2"/>
      <scheme val="minor"/>
    </font>
    <font>
      <sz val="11"/>
      <color theme="0"/>
      <name val="Calibri"/>
      <family val="2"/>
    </font>
  </fonts>
  <fills count="63">
    <fill>
      <patternFill patternType="none"/>
    </fill>
    <fill>
      <patternFill patternType="gray125"/>
    </fill>
    <fill>
      <patternFill patternType="solid">
        <fgColor indexed="31"/>
        <bgColor indexed="41"/>
      </patternFill>
    </fill>
    <fill>
      <patternFill patternType="solid">
        <fgColor indexed="27"/>
        <bgColor indexed="42"/>
      </patternFill>
    </fill>
    <fill>
      <patternFill patternType="solid">
        <fgColor indexed="45"/>
        <bgColor indexed="29"/>
      </patternFill>
    </fill>
    <fill>
      <patternFill patternType="solid">
        <fgColor indexed="47"/>
        <bgColor indexed="41"/>
      </patternFill>
    </fill>
    <fill>
      <patternFill patternType="solid">
        <fgColor indexed="42"/>
        <bgColor indexed="27"/>
      </patternFill>
    </fill>
    <fill>
      <patternFill patternType="solid">
        <fgColor indexed="9"/>
        <bgColor indexed="26"/>
      </patternFill>
    </fill>
    <fill>
      <patternFill patternType="solid">
        <fgColor indexed="46"/>
        <bgColor indexed="24"/>
      </patternFill>
    </fill>
    <fill>
      <patternFill patternType="solid">
        <fgColor indexed="26"/>
        <bgColor indexed="9"/>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22"/>
        <bgColor indexed="41"/>
      </patternFill>
    </fill>
    <fill>
      <patternFill patternType="solid">
        <fgColor indexed="43"/>
        <bgColor indexed="26"/>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7"/>
        <bgColor indexed="2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3"/>
        <bgColor indexed="52"/>
      </patternFill>
    </fill>
    <fill>
      <patternFill patternType="solid">
        <fgColor rgb="FFFFFF00"/>
        <bgColor indexed="64"/>
      </patternFill>
    </fill>
    <fill>
      <patternFill patternType="solid">
        <fgColor theme="3" tint="0.59999389629810485"/>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9" tint="0.79992065187536243"/>
        <bgColor indexed="64"/>
      </patternFill>
    </fill>
    <fill>
      <patternFill patternType="solid">
        <fgColor rgb="FF00FF00"/>
        <bgColor indexed="64"/>
      </patternFill>
    </fill>
    <fill>
      <patternFill patternType="solid">
        <fgColor theme="3" tint="0.79992065187536243"/>
        <bgColor indexed="64"/>
      </patternFill>
    </fill>
    <fill>
      <patternFill patternType="solid">
        <fgColor rgb="FF0066FF"/>
        <bgColor indexed="64"/>
      </patternFill>
    </fill>
    <fill>
      <patternFill patternType="solid">
        <fgColor rgb="FFFF0000"/>
        <bgColor indexed="64"/>
      </patternFill>
    </fill>
    <fill>
      <patternFill patternType="solid">
        <fgColor theme="2"/>
        <bgColor indexed="64"/>
      </patternFill>
    </fill>
    <fill>
      <patternFill patternType="solid">
        <fgColor theme="0" tint="-0.14993743705557422"/>
        <bgColor indexed="64"/>
      </patternFill>
    </fill>
    <fill>
      <patternFill patternType="lightGrid">
        <bgColor theme="8" tint="-0.499984740745262"/>
      </patternFill>
    </fill>
    <fill>
      <patternFill patternType="solid">
        <fgColor rgb="FFFFFF99"/>
        <bgColor indexed="64"/>
      </patternFill>
    </fill>
    <fill>
      <patternFill patternType="solid">
        <fgColor theme="4" tint="0.59999389629810485"/>
        <bgColor indexed="64"/>
      </patternFill>
    </fill>
    <fill>
      <patternFill patternType="solid">
        <fgColor theme="7" tint="0.39991454817346722"/>
        <bgColor indexed="64"/>
      </patternFill>
    </fill>
    <fill>
      <patternFill patternType="solid">
        <fgColor theme="7" tint="0.79992065187536243"/>
        <bgColor indexed="64"/>
      </patternFill>
    </fill>
    <fill>
      <patternFill patternType="solid">
        <fgColor theme="9" tint="0.39991454817346722"/>
        <bgColor indexed="64"/>
      </patternFill>
    </fill>
    <fill>
      <patternFill patternType="solid">
        <fgColor theme="0" tint="-4.9989318521683403E-2"/>
        <bgColor indexed="64"/>
      </patternFill>
    </fill>
    <fill>
      <patternFill patternType="solid">
        <fgColor theme="4" tint="0.79995117038483843"/>
        <bgColor indexed="64"/>
      </patternFill>
    </fill>
    <fill>
      <patternFill patternType="solid">
        <fgColor theme="0" tint="-0.14996795556505021"/>
        <bgColor indexed="64"/>
      </patternFill>
    </fill>
    <fill>
      <patternFill patternType="gray0625">
        <bgColor theme="7" tint="0.39994506668294322"/>
      </patternFill>
    </fill>
    <fill>
      <patternFill patternType="gray0625">
        <bgColor theme="8" tint="0.59999389629810485"/>
      </patternFill>
    </fill>
    <fill>
      <patternFill patternType="solid">
        <fgColor theme="7" tint="0.39994506668294322"/>
        <bgColor indexed="64"/>
      </patternFill>
    </fill>
  </fills>
  <borders count="10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44"/>
      </bottom>
      <diagonal/>
    </border>
    <border>
      <left/>
      <right/>
      <top/>
      <bottom style="medium">
        <color indexed="30"/>
      </bottom>
      <diagonal/>
    </border>
    <border>
      <left/>
      <right/>
      <top/>
      <bottom style="medium">
        <color indexed="44"/>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ck">
        <color theme="0"/>
      </bottom>
      <diagonal/>
    </border>
    <border>
      <left/>
      <right/>
      <top style="thin">
        <color auto="1"/>
      </top>
      <bottom style="thick">
        <color theme="0"/>
      </bottom>
      <diagonal/>
    </border>
    <border>
      <left/>
      <right style="thin">
        <color auto="1"/>
      </right>
      <top style="thin">
        <color auto="1"/>
      </top>
      <bottom style="thick">
        <color theme="0"/>
      </bottom>
      <diagonal/>
    </border>
    <border>
      <left/>
      <right/>
      <top style="thick">
        <color theme="0"/>
      </top>
      <bottom/>
      <diagonal/>
    </border>
    <border>
      <left/>
      <right style="thick">
        <color theme="0"/>
      </right>
      <top style="thick">
        <color theme="0"/>
      </top>
      <bottom/>
      <diagonal/>
    </border>
    <border>
      <left style="thick">
        <color theme="0"/>
      </left>
      <right style="thick">
        <color theme="0"/>
      </right>
      <top style="thick">
        <color theme="0"/>
      </top>
      <bottom style="thick">
        <color theme="0"/>
      </bottom>
      <diagonal/>
    </border>
    <border>
      <left/>
      <right style="thick">
        <color theme="0"/>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n">
        <color auto="1"/>
      </left>
      <right/>
      <top style="thick">
        <color theme="0"/>
      </top>
      <bottom style="thin">
        <color auto="1"/>
      </bottom>
      <diagonal/>
    </border>
    <border>
      <left/>
      <right style="thin">
        <color auto="1"/>
      </right>
      <top style="thick">
        <color theme="0"/>
      </top>
      <bottom style="thin">
        <color auto="1"/>
      </bottom>
      <diagonal/>
    </border>
    <border>
      <left style="thin">
        <color auto="1"/>
      </left>
      <right style="medium">
        <color auto="1"/>
      </right>
      <top style="medium">
        <color auto="1"/>
      </top>
      <bottom style="medium">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style="double">
        <color auto="1"/>
      </top>
      <bottom/>
      <diagonal/>
    </border>
    <border>
      <left/>
      <right style="double">
        <color auto="1"/>
      </right>
      <top/>
      <bottom/>
      <diagonal/>
    </border>
    <border>
      <left style="double">
        <color auto="1"/>
      </left>
      <right style="thin">
        <color auto="1"/>
      </right>
      <top/>
      <bottom/>
      <diagonal/>
    </border>
    <border>
      <left style="double">
        <color auto="1"/>
      </left>
      <right style="thin">
        <color auto="1"/>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s>
  <cellStyleXfs count="354">
    <xf numFmtId="0" fontId="0" fillId="0" borderId="0"/>
    <xf numFmtId="0" fontId="30" fillId="2"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2"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8"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5"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2"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8"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6"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19"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7" fillId="13" borderId="1" applyNumberFormat="0" applyAlignment="0" applyProtection="0"/>
    <xf numFmtId="0" fontId="7" fillId="13" borderId="1" applyNumberFormat="0" applyAlignment="0" applyProtection="0"/>
    <xf numFmtId="0" fontId="7" fillId="13" borderId="1" applyNumberFormat="0" applyAlignment="0" applyProtection="0"/>
    <xf numFmtId="0" fontId="7" fillId="13" borderId="1" applyNumberFormat="0" applyAlignment="0" applyProtection="0"/>
    <xf numFmtId="0" fontId="7" fillId="13" borderId="1" applyNumberFormat="0" applyAlignment="0" applyProtection="0"/>
    <xf numFmtId="0" fontId="7" fillId="13" borderId="1" applyNumberFormat="0" applyAlignment="0" applyProtection="0"/>
    <xf numFmtId="0" fontId="8" fillId="21" borderId="2" applyNumberFormat="0" applyAlignment="0" applyProtection="0"/>
    <xf numFmtId="0" fontId="8" fillId="21" borderId="2" applyNumberFormat="0" applyAlignment="0" applyProtection="0"/>
    <xf numFmtId="0" fontId="8" fillId="21" borderId="2" applyNumberFormat="0" applyAlignment="0" applyProtection="0"/>
    <xf numFmtId="0" fontId="8" fillId="21" borderId="2" applyNumberFormat="0" applyAlignment="0" applyProtection="0"/>
    <xf numFmtId="0" fontId="8" fillId="21" borderId="2" applyNumberFormat="0" applyAlignment="0" applyProtection="0"/>
    <xf numFmtId="0" fontId="8" fillId="21" borderId="2" applyNumberFormat="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5" fillId="22" borderId="0" applyNumberFormat="0" applyBorder="0" applyAlignment="0" applyProtection="0"/>
    <xf numFmtId="0" fontId="5" fillId="22"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3"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0"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18"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10" fillId="5" borderId="1" applyNumberFormat="0" applyAlignment="0" applyProtection="0"/>
    <xf numFmtId="0" fontId="10" fillId="5" borderId="1" applyNumberFormat="0" applyAlignment="0" applyProtection="0"/>
    <xf numFmtId="0" fontId="10" fillId="5" borderId="1" applyNumberFormat="0" applyAlignment="0" applyProtection="0"/>
    <xf numFmtId="0" fontId="10" fillId="5" borderId="1" applyNumberFormat="0" applyAlignment="0" applyProtection="0"/>
    <xf numFmtId="0" fontId="10" fillId="5" borderId="1" applyNumberFormat="0" applyAlignment="0" applyProtection="0"/>
    <xf numFmtId="0" fontId="10" fillId="5" borderId="1" applyNumberFormat="0" applyAlignment="0" applyProtection="0"/>
    <xf numFmtId="0" fontId="30" fillId="0" borderId="0" applyNumberFormat="0" applyBorder="0" applyProtection="0"/>
    <xf numFmtId="0" fontId="30" fillId="0" borderId="0" applyNumberFormat="0" applyBorder="0" applyProtection="0"/>
    <xf numFmtId="0" fontId="30" fillId="0" borderId="0" applyNumberFormat="0" applyBorder="0" applyProtection="0"/>
    <xf numFmtId="9" fontId="15" fillId="0" borderId="0" applyBorder="0" applyProtection="0"/>
    <xf numFmtId="0" fontId="11" fillId="0" borderId="0" applyNumberFormat="0" applyBorder="0" applyProtection="0">
      <alignment horizontal="center"/>
    </xf>
    <xf numFmtId="0" fontId="11" fillId="0" borderId="0" applyNumberFormat="0" applyBorder="0" applyProtection="0">
      <alignment horizontal="center"/>
    </xf>
    <xf numFmtId="0" fontId="11" fillId="0" borderId="0" applyNumberFormat="0" applyBorder="0" applyProtection="0">
      <alignment horizontal="center"/>
    </xf>
    <xf numFmtId="0" fontId="11" fillId="0" borderId="0" applyNumberFormat="0" applyBorder="0" applyProtection="0">
      <alignment horizontal="center" textRotation="90"/>
    </xf>
    <xf numFmtId="0" fontId="11" fillId="0" borderId="0" applyNumberFormat="0" applyBorder="0" applyProtection="0">
      <alignment horizontal="center" textRotation="90"/>
    </xf>
    <xf numFmtId="0" fontId="11" fillId="0" borderId="0" applyNumberFormat="0" applyBorder="0" applyProtection="0">
      <alignment horizontal="center" textRotation="90"/>
    </xf>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164" fontId="30" fillId="0" borderId="0" applyFill="0" applyBorder="0" applyAlignment="0" applyProtection="0"/>
    <xf numFmtId="164" fontId="30" fillId="0" borderId="0" applyFill="0" applyBorder="0" applyAlignment="0" applyProtection="0"/>
    <xf numFmtId="164" fontId="30" fillId="0" borderId="0" applyFill="0" applyBorder="0" applyAlignment="0" applyProtection="0"/>
    <xf numFmtId="165" fontId="30" fillId="0" borderId="0" applyFill="0" applyBorder="0" applyAlignment="0" applyProtection="0"/>
    <xf numFmtId="165" fontId="30" fillId="0" borderId="0" applyFill="0" applyBorder="0" applyAlignment="0" applyProtection="0"/>
    <xf numFmtId="165" fontId="30" fillId="0" borderId="0" applyFill="0" applyBorder="0" applyAlignment="0" applyProtection="0"/>
    <xf numFmtId="164" fontId="30" fillId="0" borderId="0" applyFill="0" applyBorder="0" applyAlignment="0" applyProtection="0"/>
    <xf numFmtId="164" fontId="30" fillId="0" borderId="0" applyFill="0" applyBorder="0" applyAlignment="0" applyProtection="0"/>
    <xf numFmtId="164" fontId="30" fillId="0" borderId="0" applyFill="0" applyBorder="0" applyAlignment="0" applyProtection="0"/>
    <xf numFmtId="164" fontId="30" fillId="0" borderId="0" applyFill="0" applyBorder="0" applyAlignment="0" applyProtection="0"/>
    <xf numFmtId="164" fontId="30" fillId="0" borderId="0" applyFill="0" applyBorder="0" applyAlignment="0" applyProtection="0"/>
    <xf numFmtId="164" fontId="30" fillId="0" borderId="0" applyFill="0" applyBorder="0" applyAlignment="0" applyProtection="0"/>
    <xf numFmtId="164" fontId="30" fillId="0" borderId="0" applyFill="0" applyBorder="0" applyAlignment="0" applyProtection="0"/>
    <xf numFmtId="164" fontId="30" fillId="0" borderId="0" applyFill="0" applyBorder="0" applyAlignment="0" applyProtection="0"/>
    <xf numFmtId="164" fontId="30" fillId="0" borderId="0" applyFill="0" applyBorder="0" applyAlignment="0" applyProtection="0"/>
    <xf numFmtId="164" fontId="30" fillId="0" borderId="0" applyFill="0" applyBorder="0" applyAlignment="0" applyProtection="0"/>
    <xf numFmtId="164" fontId="30" fillId="0" borderId="0" applyFill="0" applyBorder="0" applyAlignment="0" applyProtection="0"/>
    <xf numFmtId="164" fontId="30" fillId="0" borderId="0" applyFill="0" applyBorder="0" applyAlignment="0" applyProtection="0"/>
    <xf numFmtId="169" fontId="14" fillId="0" borderId="0" applyFont="0" applyFill="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30" fillId="0" borderId="0"/>
    <xf numFmtId="0" fontId="30" fillId="0" borderId="0"/>
    <xf numFmtId="0" fontId="14" fillId="0" borderId="0"/>
    <xf numFmtId="0" fontId="14" fillId="0" borderId="0"/>
    <xf numFmtId="0" fontId="14" fillId="0" borderId="0"/>
    <xf numFmtId="0" fontId="14" fillId="0" borderId="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30" fillId="0" borderId="0"/>
    <xf numFmtId="0" fontId="3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xf numFmtId="0" fontId="16" fillId="0" borderId="0"/>
    <xf numFmtId="0" fontId="16" fillId="0" borderId="0"/>
    <xf numFmtId="0" fontId="30" fillId="0" borderId="0"/>
    <xf numFmtId="0" fontId="30" fillId="0" borderId="0"/>
    <xf numFmtId="0" fontId="30" fillId="0" borderId="0"/>
    <xf numFmtId="0" fontId="30" fillId="9" borderId="4" applyNumberFormat="0" applyAlignment="0" applyProtection="0"/>
    <xf numFmtId="0" fontId="30" fillId="9" borderId="4" applyNumberFormat="0" applyAlignment="0" applyProtection="0"/>
    <xf numFmtId="0" fontId="30" fillId="9" borderId="4" applyNumberFormat="0" applyAlignment="0" applyProtection="0"/>
    <xf numFmtId="0" fontId="30" fillId="9" borderId="4" applyNumberFormat="0" applyAlignment="0" applyProtection="0"/>
    <xf numFmtId="0" fontId="30" fillId="9" borderId="4" applyNumberFormat="0" applyAlignment="0" applyProtection="0"/>
    <xf numFmtId="0" fontId="30" fillId="9" borderId="4" applyNumberFormat="0" applyAlignment="0" applyProtection="0"/>
    <xf numFmtId="9" fontId="4" fillId="0" borderId="0" applyFill="0" applyBorder="0" applyAlignment="0" applyProtection="0"/>
    <xf numFmtId="9" fontId="30" fillId="0" borderId="0" applyFill="0" applyBorder="0" applyAlignment="0" applyProtection="0"/>
    <xf numFmtId="9" fontId="30" fillId="0" borderId="0" applyFill="0" applyBorder="0" applyAlignment="0" applyProtection="0"/>
    <xf numFmtId="9" fontId="30" fillId="0" borderId="0" applyFill="0" applyBorder="0" applyAlignment="0" applyProtection="0"/>
    <xf numFmtId="9" fontId="30" fillId="0" borderId="0" applyFill="0" applyBorder="0" applyAlignment="0" applyProtection="0"/>
    <xf numFmtId="9" fontId="30" fillId="0" borderId="0" applyFill="0" applyBorder="0" applyAlignment="0" applyProtection="0"/>
    <xf numFmtId="9" fontId="30" fillId="0" borderId="0" applyFill="0" applyBorder="0" applyAlignment="0" applyProtection="0"/>
    <xf numFmtId="0" fontId="17" fillId="0" borderId="0" applyNumberFormat="0" applyBorder="0" applyProtection="0"/>
    <xf numFmtId="0" fontId="17" fillId="0" borderId="0" applyNumberFormat="0" applyBorder="0" applyProtection="0"/>
    <xf numFmtId="0" fontId="17" fillId="0" borderId="0" applyNumberFormat="0" applyBorder="0" applyProtection="0"/>
    <xf numFmtId="166" fontId="17" fillId="0" borderId="0" applyBorder="0" applyProtection="0"/>
    <xf numFmtId="166" fontId="17" fillId="0" borderId="0" applyBorder="0" applyProtection="0"/>
    <xf numFmtId="166" fontId="17" fillId="0" borderId="0" applyBorder="0" applyProtection="0"/>
    <xf numFmtId="0" fontId="18" fillId="13" borderId="5" applyNumberFormat="0" applyAlignment="0" applyProtection="0"/>
    <xf numFmtId="0" fontId="18" fillId="13" borderId="5" applyNumberFormat="0" applyAlignment="0" applyProtection="0"/>
    <xf numFmtId="0" fontId="18" fillId="13" borderId="5" applyNumberFormat="0" applyAlignment="0" applyProtection="0"/>
    <xf numFmtId="0" fontId="18" fillId="13" borderId="5" applyNumberFormat="0" applyAlignment="0" applyProtection="0"/>
    <xf numFmtId="0" fontId="18" fillId="13" borderId="5" applyNumberFormat="0" applyAlignment="0" applyProtection="0"/>
    <xf numFmtId="0" fontId="18" fillId="13" borderId="5" applyNumberFormat="0" applyAlignment="0" applyProtection="0"/>
    <xf numFmtId="167" fontId="30" fillId="0" borderId="0" applyFill="0" applyBorder="0" applyAlignment="0" applyProtection="0"/>
    <xf numFmtId="167" fontId="30" fillId="0" borderId="0" applyFill="0" applyBorder="0" applyAlignment="0" applyProtection="0"/>
    <xf numFmtId="167" fontId="30" fillId="0" borderId="0" applyFill="0" applyBorder="0" applyAlignment="0" applyProtection="0"/>
    <xf numFmtId="167" fontId="30" fillId="0" borderId="0" applyFill="0" applyBorder="0" applyAlignment="0" applyProtection="0"/>
    <xf numFmtId="167" fontId="30" fillId="0" borderId="0" applyFill="0" applyBorder="0" applyAlignment="0" applyProtection="0"/>
    <xf numFmtId="167" fontId="30" fillId="0" borderId="0" applyFill="0" applyBorder="0" applyAlignment="0" applyProtection="0"/>
    <xf numFmtId="168" fontId="30" fillId="0" borderId="0" applyFill="0" applyBorder="0" applyAlignment="0" applyProtection="0"/>
    <xf numFmtId="168" fontId="30" fillId="0" borderId="0" applyFill="0" applyBorder="0" applyAlignment="0" applyProtection="0"/>
    <xf numFmtId="168" fontId="30" fillId="0" borderId="0" applyFill="0" applyBorder="0" applyAlignment="0" applyProtection="0"/>
    <xf numFmtId="167" fontId="14" fillId="0" borderId="0" applyFill="0" applyBorder="0" applyAlignment="0" applyProtection="0"/>
    <xf numFmtId="167" fontId="14" fillId="0" borderId="0" applyFill="0" applyBorder="0" applyAlignment="0" applyProtection="0"/>
    <xf numFmtId="167" fontId="14" fillId="0" borderId="0" applyFill="0" applyBorder="0" applyAlignment="0" applyProtection="0"/>
    <xf numFmtId="167" fontId="14" fillId="0" borderId="0" applyFill="0" applyBorder="0" applyAlignment="0" applyProtection="0"/>
    <xf numFmtId="0" fontId="19" fillId="0" borderId="6" applyAlignment="0" applyProtection="0"/>
    <xf numFmtId="0" fontId="19" fillId="0" borderId="6" applyAlignment="0" applyProtection="0"/>
    <xf numFmtId="0" fontId="19" fillId="0" borderId="6"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19" fillId="0" borderId="6"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3" fillId="0" borderId="8" applyNumberFormat="0" applyFill="0" applyAlignment="0" applyProtection="0"/>
    <xf numFmtId="0" fontId="24" fillId="0" borderId="10" applyNumberFormat="0" applyFill="0" applyAlignment="0" applyProtection="0"/>
    <xf numFmtId="0" fontId="24" fillId="0" borderId="10" applyNumberFormat="0" applyFill="0" applyAlignment="0" applyProtection="0"/>
    <xf numFmtId="0" fontId="29" fillId="0" borderId="11" applyNumberFormat="0" applyFill="0" applyAlignment="0" applyProtection="0"/>
    <xf numFmtId="0" fontId="29" fillId="0" borderId="11" applyNumberFormat="0" applyFill="0" applyAlignment="0" applyProtection="0"/>
    <xf numFmtId="0" fontId="29" fillId="0" borderId="11" applyNumberFormat="0" applyFill="0" applyAlignment="0" applyProtection="0"/>
    <xf numFmtId="0" fontId="24" fillId="0" borderId="10"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4" fillId="0" borderId="0" applyNumberFormat="0" applyFill="0" applyBorder="0" applyAlignment="0" applyProtection="0"/>
    <xf numFmtId="0" fontId="22"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2" fillId="0" borderId="0" applyNumberFormat="0" applyFill="0" applyBorder="0" applyAlignment="0" applyProtection="0"/>
    <xf numFmtId="0" fontId="25" fillId="0" borderId="12" applyNumberFormat="0" applyFill="0" applyAlignment="0" applyProtection="0"/>
    <xf numFmtId="0" fontId="25" fillId="0" borderId="12"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5" fillId="0" borderId="12" applyNumberFormat="0" applyFill="0" applyAlignment="0" applyProtection="0"/>
    <xf numFmtId="168" fontId="30" fillId="0" borderId="0" applyFill="0" applyBorder="0" applyAlignment="0" applyProtection="0"/>
    <xf numFmtId="168" fontId="30" fillId="0" borderId="0" applyFill="0" applyBorder="0" applyAlignment="0" applyProtection="0"/>
    <xf numFmtId="168" fontId="30" fillId="0" borderId="0" applyFill="0" applyBorder="0" applyAlignment="0" applyProtection="0"/>
    <xf numFmtId="43" fontId="30" fillId="0" borderId="0" applyFont="0" applyFill="0" applyBorder="0" applyAlignment="0" applyProtection="0"/>
    <xf numFmtId="171" fontId="30" fillId="0" borderId="0" applyFill="0" applyBorder="0" applyAlignment="0" applyProtection="0"/>
    <xf numFmtId="43" fontId="14" fillId="0" borderId="0" applyFill="0" applyBorder="0" applyAlignment="0" applyProtection="0"/>
    <xf numFmtId="43" fontId="4" fillId="0" borderId="0" applyFill="0" applyBorder="0" applyAlignment="0" applyProtection="0"/>
    <xf numFmtId="9" fontId="14" fillId="0" borderId="0" applyFill="0" applyBorder="0" applyAlignment="0" applyProtection="0"/>
    <xf numFmtId="171" fontId="30" fillId="0" borderId="0" applyFill="0" applyBorder="0" applyAlignment="0" applyProtection="0"/>
    <xf numFmtId="44" fontId="30" fillId="0" borderId="0" applyFont="0" applyFill="0" applyBorder="0" applyAlignment="0" applyProtection="0"/>
    <xf numFmtId="176" fontId="51" fillId="0" borderId="0" applyFont="0" applyFill="0" applyBorder="0" applyAlignment="0" applyProtection="0">
      <alignment vertical="center"/>
    </xf>
    <xf numFmtId="9" fontId="51" fillId="0" borderId="0" applyFont="0" applyFill="0" applyBorder="0" applyAlignment="0" applyProtection="0">
      <alignment vertical="center"/>
    </xf>
    <xf numFmtId="175" fontId="51" fillId="0" borderId="0" applyFont="0" applyFill="0" applyBorder="0" applyAlignment="0" applyProtection="0">
      <alignment vertical="center"/>
    </xf>
    <xf numFmtId="0" fontId="102" fillId="0" borderId="0" applyNumberFormat="0" applyFill="0" applyBorder="0" applyAlignment="0" applyProtection="0">
      <alignment vertical="top"/>
      <protection locked="0"/>
    </xf>
  </cellStyleXfs>
  <cellXfs count="1050">
    <xf numFmtId="0" fontId="0" fillId="0" borderId="0" xfId="0"/>
    <xf numFmtId="0" fontId="31" fillId="0" borderId="0" xfId="0" applyFont="1" applyBorder="1" applyAlignment="1">
      <alignment vertical="center"/>
    </xf>
    <xf numFmtId="4" fontId="31" fillId="0" borderId="0" xfId="0" applyNumberFormat="1" applyFont="1" applyBorder="1" applyAlignment="1">
      <alignment horizontal="center" vertical="center"/>
    </xf>
    <xf numFmtId="0" fontId="32" fillId="0" borderId="0" xfId="0" applyFont="1"/>
    <xf numFmtId="0" fontId="3" fillId="0" borderId="0" xfId="216" applyFont="1" applyProtection="1"/>
    <xf numFmtId="0" fontId="3" fillId="0" borderId="0" xfId="216" applyFont="1" applyAlignment="1" applyProtection="1">
      <alignment vertical="center"/>
    </xf>
    <xf numFmtId="0" fontId="43" fillId="0" borderId="14" xfId="216" applyFont="1" applyBorder="1" applyAlignment="1" applyProtection="1">
      <alignment horizontal="center" vertical="center"/>
    </xf>
    <xf numFmtId="0" fontId="45" fillId="0" borderId="14" xfId="218" applyFont="1" applyFill="1" applyBorder="1" applyAlignment="1">
      <alignment vertical="center" wrapText="1"/>
    </xf>
    <xf numFmtId="0" fontId="37" fillId="0" borderId="0" xfId="0" applyFont="1" applyAlignment="1">
      <alignment vertical="center"/>
    </xf>
    <xf numFmtId="0" fontId="42" fillId="0" borderId="0" xfId="0" applyFont="1" applyAlignment="1">
      <alignment vertical="center"/>
    </xf>
    <xf numFmtId="43" fontId="37" fillId="0" borderId="0" xfId="0" applyNumberFormat="1" applyFont="1" applyAlignment="1">
      <alignment vertical="center"/>
    </xf>
    <xf numFmtId="0" fontId="43" fillId="0" borderId="0" xfId="216" applyFont="1" applyAlignment="1" applyProtection="1">
      <alignment vertical="center"/>
    </xf>
    <xf numFmtId="0" fontId="43" fillId="0" borderId="14" xfId="216" applyFont="1" applyBorder="1" applyAlignment="1" applyProtection="1">
      <alignment horizontal="center" vertical="center" wrapText="1"/>
    </xf>
    <xf numFmtId="0" fontId="43" fillId="0" borderId="0" xfId="216" applyFont="1" applyAlignment="1" applyProtection="1">
      <alignment horizontal="center" vertical="center"/>
    </xf>
    <xf numFmtId="0" fontId="37" fillId="0" borderId="0" xfId="0" applyFont="1" applyAlignment="1">
      <alignment horizontal="center" vertical="center"/>
    </xf>
    <xf numFmtId="0" fontId="40" fillId="30" borderId="24" xfId="0" applyFont="1" applyFill="1" applyBorder="1" applyAlignment="1">
      <alignment horizontal="center" vertical="center"/>
    </xf>
    <xf numFmtId="0" fontId="40" fillId="30" borderId="25" xfId="0" applyFont="1" applyFill="1" applyBorder="1" applyAlignment="1">
      <alignment horizontal="center" vertical="center"/>
    </xf>
    <xf numFmtId="0" fontId="40" fillId="30" borderId="26" xfId="0" applyFont="1" applyFill="1" applyBorder="1" applyAlignment="1">
      <alignment horizontal="center" vertical="center"/>
    </xf>
    <xf numFmtId="0" fontId="47" fillId="0" borderId="27" xfId="0" applyFont="1" applyBorder="1" applyAlignment="1">
      <alignment vertical="center"/>
    </xf>
    <xf numFmtId="43" fontId="47" fillId="0" borderId="20" xfId="343" applyFont="1" applyFill="1" applyBorder="1" applyAlignment="1">
      <alignment horizontal="center" vertical="center"/>
    </xf>
    <xf numFmtId="43" fontId="47" fillId="0" borderId="20" xfId="343" applyFont="1" applyFill="1" applyBorder="1" applyAlignment="1">
      <alignment vertical="center"/>
    </xf>
    <xf numFmtId="43" fontId="47" fillId="0" borderId="28" xfId="343" applyFont="1" applyFill="1" applyBorder="1" applyAlignment="1">
      <alignment vertical="center"/>
    </xf>
    <xf numFmtId="0" fontId="47" fillId="0" borderId="27" xfId="0" applyFont="1" applyFill="1" applyBorder="1" applyAlignment="1">
      <alignment vertical="center"/>
    </xf>
    <xf numFmtId="4" fontId="47" fillId="0" borderId="28" xfId="0" applyNumberFormat="1" applyFont="1" applyFill="1" applyBorder="1" applyAlignment="1">
      <alignment horizontal="center" vertical="center"/>
    </xf>
    <xf numFmtId="0" fontId="47" fillId="0" borderId="31" xfId="0" applyFont="1" applyBorder="1" applyAlignment="1">
      <alignment vertical="center"/>
    </xf>
    <xf numFmtId="43" fontId="47" fillId="0" borderId="33" xfId="343" applyFont="1" applyFill="1" applyBorder="1" applyAlignment="1">
      <alignment horizontal="center" vertical="center"/>
    </xf>
    <xf numFmtId="43" fontId="47" fillId="0" borderId="33" xfId="343" applyFont="1" applyFill="1" applyBorder="1" applyAlignment="1">
      <alignment vertical="center"/>
    </xf>
    <xf numFmtId="43" fontId="47" fillId="0" borderId="32" xfId="343" applyFont="1" applyFill="1" applyBorder="1" applyAlignment="1">
      <alignment vertical="center"/>
    </xf>
    <xf numFmtId="44" fontId="43" fillId="0" borderId="14" xfId="349" applyFont="1" applyBorder="1" applyAlignment="1" applyProtection="1">
      <alignment horizontal="center" vertical="center" wrapText="1"/>
    </xf>
    <xf numFmtId="44" fontId="43" fillId="0" borderId="14" xfId="349" applyFont="1" applyBorder="1" applyAlignment="1" applyProtection="1">
      <alignment horizontal="center" vertical="center"/>
    </xf>
    <xf numFmtId="0" fontId="43" fillId="0" borderId="43" xfId="216" applyFont="1" applyBorder="1" applyAlignment="1" applyProtection="1">
      <alignment horizontal="center" vertical="center"/>
    </xf>
    <xf numFmtId="0" fontId="43" fillId="0" borderId="51" xfId="216" applyFont="1" applyBorder="1" applyAlignment="1" applyProtection="1">
      <alignment horizontal="center" vertical="center"/>
    </xf>
    <xf numFmtId="0" fontId="51" fillId="28" borderId="51" xfId="0" applyFont="1" applyFill="1" applyBorder="1" applyAlignment="1">
      <alignment vertical="center" wrapText="1"/>
    </xf>
    <xf numFmtId="0" fontId="43" fillId="0" borderId="51" xfId="216" applyFont="1" applyBorder="1" applyAlignment="1" applyProtection="1">
      <alignment horizontal="center" vertical="center" wrapText="1"/>
    </xf>
    <xf numFmtId="44" fontId="43" fillId="0" borderId="51" xfId="349" applyFont="1" applyBorder="1" applyAlignment="1" applyProtection="1">
      <alignment horizontal="center" vertical="center" wrapText="1"/>
    </xf>
    <xf numFmtId="44" fontId="43" fillId="0" borderId="51" xfId="349" applyFont="1" applyBorder="1" applyAlignment="1" applyProtection="1">
      <alignment horizontal="center" vertical="center"/>
    </xf>
    <xf numFmtId="44" fontId="43" fillId="0" borderId="44" xfId="349" applyFont="1" applyBorder="1" applyAlignment="1" applyProtection="1">
      <alignment horizontal="center" vertical="center"/>
    </xf>
    <xf numFmtId="44" fontId="43" fillId="0" borderId="30" xfId="349" applyFont="1" applyBorder="1" applyAlignment="1" applyProtection="1">
      <alignment horizontal="center" vertical="center"/>
    </xf>
    <xf numFmtId="0" fontId="43" fillId="0" borderId="31" xfId="216" applyFont="1" applyBorder="1" applyAlignment="1" applyProtection="1">
      <alignment horizontal="center" vertical="center"/>
    </xf>
    <xf numFmtId="0" fontId="43" fillId="0" borderId="33" xfId="216" applyFont="1" applyBorder="1" applyAlignment="1" applyProtection="1">
      <alignment horizontal="center" vertical="center"/>
    </xf>
    <xf numFmtId="0" fontId="43" fillId="0" borderId="33" xfId="218" applyFont="1" applyBorder="1" applyAlignment="1" applyProtection="1">
      <alignment vertical="center" wrapText="1"/>
    </xf>
    <xf numFmtId="0" fontId="43" fillId="0" borderId="33" xfId="216" applyFont="1" applyBorder="1" applyAlignment="1" applyProtection="1">
      <alignment horizontal="center" vertical="center" wrapText="1"/>
    </xf>
    <xf numFmtId="44" fontId="43" fillId="0" borderId="33" xfId="349" applyFont="1" applyBorder="1" applyAlignment="1" applyProtection="1">
      <alignment horizontal="center" vertical="center" wrapText="1"/>
    </xf>
    <xf numFmtId="44" fontId="43" fillId="0" borderId="33" xfId="349" applyFont="1" applyBorder="1" applyAlignment="1" applyProtection="1">
      <alignment horizontal="center" vertical="center"/>
    </xf>
    <xf numFmtId="44" fontId="43" fillId="0" borderId="32" xfId="349" applyFont="1" applyBorder="1" applyAlignment="1" applyProtection="1">
      <alignment horizontal="center" vertical="center"/>
    </xf>
    <xf numFmtId="0" fontId="41" fillId="29" borderId="24" xfId="216" applyFont="1" applyFill="1" applyBorder="1" applyAlignment="1" applyProtection="1">
      <alignment horizontal="center" vertical="center" wrapText="1"/>
    </xf>
    <xf numFmtId="0" fontId="41" fillId="29" borderId="25" xfId="216" applyFont="1" applyFill="1" applyBorder="1" applyAlignment="1" applyProtection="1">
      <alignment horizontal="center" vertical="center" wrapText="1"/>
    </xf>
    <xf numFmtId="0" fontId="41" fillId="29" borderId="26" xfId="216" applyFont="1" applyFill="1" applyBorder="1" applyAlignment="1" applyProtection="1">
      <alignment horizontal="center" vertical="center" wrapText="1"/>
    </xf>
    <xf numFmtId="44" fontId="41" fillId="29" borderId="26" xfId="349" applyFont="1" applyFill="1" applyBorder="1" applyAlignment="1" applyProtection="1">
      <alignment horizontal="center" vertical="center"/>
    </xf>
    <xf numFmtId="44" fontId="43" fillId="0" borderId="52" xfId="349" applyFont="1" applyBorder="1" applyAlignment="1" applyProtection="1">
      <alignment horizontal="center" vertical="center" wrapText="1"/>
    </xf>
    <xf numFmtId="44" fontId="51" fillId="0" borderId="14" xfId="349" applyFont="1" applyBorder="1" applyAlignment="1">
      <alignment vertical="center"/>
    </xf>
    <xf numFmtId="0" fontId="43" fillId="0" borderId="29" xfId="216" applyFont="1" applyFill="1" applyBorder="1" applyAlignment="1" applyProtection="1">
      <alignment horizontal="center" vertical="center"/>
    </xf>
    <xf numFmtId="0" fontId="43" fillId="0" borderId="14" xfId="216" applyFont="1" applyFill="1" applyBorder="1" applyAlignment="1" applyProtection="1">
      <alignment horizontal="center" vertical="center"/>
    </xf>
    <xf numFmtId="0" fontId="44" fillId="0" borderId="14" xfId="218" applyFont="1" applyFill="1" applyBorder="1" applyAlignment="1">
      <alignment vertical="center" wrapText="1"/>
    </xf>
    <xf numFmtId="0" fontId="43" fillId="0" borderId="43" xfId="216" applyFont="1" applyFill="1" applyBorder="1" applyAlignment="1" applyProtection="1">
      <alignment horizontal="center" vertical="center"/>
    </xf>
    <xf numFmtId="0" fontId="43" fillId="0" borderId="51" xfId="216" applyFont="1" applyFill="1" applyBorder="1" applyAlignment="1" applyProtection="1">
      <alignment horizontal="center" vertical="center"/>
    </xf>
    <xf numFmtId="0" fontId="51" fillId="0" borderId="51" xfId="0" applyFont="1" applyFill="1" applyBorder="1" applyAlignment="1">
      <alignment vertical="center" wrapText="1"/>
    </xf>
    <xf numFmtId="0" fontId="51" fillId="0" borderId="14" xfId="0" applyFont="1" applyFill="1" applyBorder="1" applyAlignment="1">
      <alignment vertical="center" wrapText="1"/>
    </xf>
    <xf numFmtId="0" fontId="43" fillId="0" borderId="31" xfId="216" applyFont="1" applyFill="1" applyBorder="1" applyAlignment="1" applyProtection="1">
      <alignment horizontal="center" vertical="center"/>
    </xf>
    <xf numFmtId="0" fontId="43" fillId="0" borderId="33" xfId="216" applyFont="1" applyFill="1" applyBorder="1" applyAlignment="1" applyProtection="1">
      <alignment horizontal="center" vertical="center"/>
    </xf>
    <xf numFmtId="0" fontId="36" fillId="28" borderId="14" xfId="216" applyFont="1" applyFill="1" applyBorder="1" applyAlignment="1">
      <alignment horizontal="center" vertical="center" wrapText="1"/>
    </xf>
    <xf numFmtId="0" fontId="51" fillId="0" borderId="14" xfId="216" applyFont="1" applyFill="1" applyBorder="1" applyAlignment="1" applyProtection="1">
      <alignment horizontal="center" vertical="center" wrapText="1"/>
    </xf>
    <xf numFmtId="0" fontId="37" fillId="0" borderId="14" xfId="0" applyFont="1" applyFill="1" applyBorder="1" applyAlignment="1">
      <alignment horizontal="justify" vertical="center" wrapText="1"/>
    </xf>
    <xf numFmtId="44" fontId="0" fillId="0" borderId="44" xfId="349" applyFont="1" applyBorder="1" applyAlignment="1">
      <alignment vertical="center"/>
    </xf>
    <xf numFmtId="44" fontId="35" fillId="0" borderId="14" xfId="349" applyFont="1" applyBorder="1" applyAlignment="1">
      <alignment horizontal="center" vertical="center"/>
    </xf>
    <xf numFmtId="44" fontId="51" fillId="0" borderId="14" xfId="349" applyFont="1" applyBorder="1" applyAlignment="1" applyProtection="1">
      <alignment horizontal="center" vertical="center" wrapText="1"/>
    </xf>
    <xf numFmtId="44" fontId="40" fillId="26" borderId="14" xfId="349" applyFont="1" applyFill="1" applyBorder="1" applyAlignment="1" applyProtection="1">
      <alignment horizontal="center" vertical="center"/>
    </xf>
    <xf numFmtId="0" fontId="0" fillId="0" borderId="29" xfId="0" applyFont="1" applyBorder="1" applyAlignment="1">
      <alignment vertical="center"/>
    </xf>
    <xf numFmtId="44" fontId="0" fillId="0" borderId="20" xfId="349" applyFont="1" applyBorder="1" applyAlignment="1">
      <alignment vertical="center"/>
    </xf>
    <xf numFmtId="44" fontId="0" fillId="0" borderId="28" xfId="349" applyFont="1" applyBorder="1" applyAlignment="1">
      <alignment vertical="center"/>
    </xf>
    <xf numFmtId="0" fontId="0" fillId="0" borderId="43" xfId="0" applyFont="1" applyBorder="1" applyAlignment="1">
      <alignment vertical="center"/>
    </xf>
    <xf numFmtId="44" fontId="0" fillId="0" borderId="51" xfId="349" applyFont="1" applyBorder="1" applyAlignment="1">
      <alignment vertical="center"/>
    </xf>
    <xf numFmtId="0" fontId="0" fillId="0" borderId="48" xfId="0" applyFont="1" applyBorder="1" applyAlignment="1">
      <alignment vertical="center"/>
    </xf>
    <xf numFmtId="44" fontId="0" fillId="0" borderId="23" xfId="349" applyFont="1" applyBorder="1" applyAlignment="1">
      <alignment vertical="center"/>
    </xf>
    <xf numFmtId="44" fontId="0" fillId="0" borderId="56" xfId="349" applyFont="1" applyBorder="1" applyAlignment="1">
      <alignment vertical="center"/>
    </xf>
    <xf numFmtId="44" fontId="25" fillId="33" borderId="26" xfId="0" applyNumberFormat="1" applyFont="1" applyFill="1" applyBorder="1"/>
    <xf numFmtId="0" fontId="47" fillId="0" borderId="48" xfId="0" applyFont="1" applyFill="1" applyBorder="1" applyAlignment="1">
      <alignment vertical="center"/>
    </xf>
    <xf numFmtId="9" fontId="47" fillId="0" borderId="49" xfId="254" applyFont="1" applyFill="1" applyBorder="1" applyAlignment="1">
      <alignment horizontal="center" vertical="center"/>
    </xf>
    <xf numFmtId="0" fontId="40" fillId="0" borderId="58" xfId="0" applyFont="1" applyFill="1" applyBorder="1" applyAlignment="1">
      <alignment vertical="center"/>
    </xf>
    <xf numFmtId="4" fontId="40" fillId="0" borderId="55" xfId="0" applyNumberFormat="1" applyFont="1" applyFill="1" applyBorder="1" applyAlignment="1">
      <alignment horizontal="center" vertical="center"/>
    </xf>
    <xf numFmtId="0" fontId="36" fillId="0" borderId="14" xfId="216" applyFont="1" applyBorder="1" applyAlignment="1">
      <alignment horizontal="center" vertical="center" wrapText="1"/>
    </xf>
    <xf numFmtId="169" fontId="35" fillId="37" borderId="14" xfId="209" applyFont="1" applyFill="1" applyBorder="1" applyAlignment="1">
      <alignment horizontal="center" vertical="center" wrapText="1"/>
    </xf>
    <xf numFmtId="169" fontId="35" fillId="36" borderId="14" xfId="209" applyFont="1" applyFill="1" applyBorder="1" applyAlignment="1">
      <alignment horizontal="center" vertical="center" wrapText="1"/>
    </xf>
    <xf numFmtId="44" fontId="33" fillId="36" borderId="14" xfId="349" applyFont="1" applyFill="1" applyBorder="1" applyAlignment="1" applyProtection="1">
      <alignment horizontal="center" vertical="center"/>
    </xf>
    <xf numFmtId="0" fontId="35" fillId="26" borderId="14" xfId="216" applyFont="1" applyFill="1" applyBorder="1" applyAlignment="1" applyProtection="1">
      <alignment horizontal="center" vertical="center" wrapText="1"/>
    </xf>
    <xf numFmtId="0" fontId="25" fillId="32" borderId="24" xfId="0" applyFont="1" applyFill="1" applyBorder="1" applyAlignment="1">
      <alignment horizontal="center" vertical="center"/>
    </xf>
    <xf numFmtId="0" fontId="25" fillId="32" borderId="25" xfId="0" applyFont="1" applyFill="1" applyBorder="1" applyAlignment="1">
      <alignment horizontal="center" vertical="center"/>
    </xf>
    <xf numFmtId="0" fontId="25" fillId="32" borderId="26" xfId="0" applyFont="1" applyFill="1" applyBorder="1" applyAlignment="1">
      <alignment horizontal="center" vertical="center"/>
    </xf>
    <xf numFmtId="0" fontId="35" fillId="26" borderId="14" xfId="216" applyFont="1" applyFill="1" applyBorder="1" applyAlignment="1" applyProtection="1">
      <alignment horizontal="left" vertical="center" wrapText="1"/>
    </xf>
    <xf numFmtId="43" fontId="32" fillId="0" borderId="0" xfId="343" applyFont="1" applyAlignment="1">
      <alignment vertical="center"/>
    </xf>
    <xf numFmtId="44" fontId="37" fillId="0" borderId="0" xfId="0" applyNumberFormat="1" applyFont="1" applyAlignment="1">
      <alignment vertical="center"/>
    </xf>
    <xf numFmtId="0" fontId="3" fillId="0" borderId="0" xfId="216" applyFont="1" applyAlignment="1" applyProtection="1">
      <alignment horizontal="center" vertical="center"/>
    </xf>
    <xf numFmtId="0" fontId="51" fillId="0" borderId="14" xfId="216" applyFont="1" applyBorder="1" applyAlignment="1">
      <alignment horizontal="center" vertical="center"/>
    </xf>
    <xf numFmtId="0" fontId="51" fillId="0" borderId="14" xfId="0" applyFont="1" applyBorder="1" applyAlignment="1">
      <alignment vertical="center" wrapText="1"/>
    </xf>
    <xf numFmtId="0" fontId="62" fillId="27" borderId="14" xfId="0" applyFont="1" applyFill="1" applyBorder="1" applyAlignment="1">
      <alignment horizontal="center" vertical="center" wrapText="1"/>
    </xf>
    <xf numFmtId="169" fontId="51" fillId="38" borderId="14" xfId="209" applyNumberFormat="1" applyFont="1" applyFill="1" applyBorder="1" applyAlignment="1">
      <alignment horizontal="center" vertical="center" wrapText="1"/>
    </xf>
    <xf numFmtId="169" fontId="62" fillId="27" borderId="14" xfId="209" applyNumberFormat="1" applyFont="1" applyFill="1" applyBorder="1" applyAlignment="1">
      <alignment horizontal="center" vertical="center" wrapText="1"/>
    </xf>
    <xf numFmtId="169" fontId="51" fillId="0" borderId="14" xfId="209" applyNumberFormat="1" applyFont="1" applyFill="1" applyBorder="1" applyAlignment="1">
      <alignment horizontal="right" vertical="center" wrapText="1"/>
    </xf>
    <xf numFmtId="0" fontId="51" fillId="0" borderId="14" xfId="0" applyFont="1" applyBorder="1" applyAlignment="1">
      <alignment horizontal="justify" vertical="center" wrapText="1"/>
    </xf>
    <xf numFmtId="0" fontId="51" fillId="0" borderId="14" xfId="216" applyFont="1" applyFill="1" applyBorder="1" applyAlignment="1">
      <alignment horizontal="center" vertical="center"/>
    </xf>
    <xf numFmtId="0" fontId="51" fillId="0" borderId="14" xfId="0" applyFont="1" applyFill="1" applyBorder="1" applyAlignment="1">
      <alignment horizontal="justify" vertical="center" wrapText="1"/>
    </xf>
    <xf numFmtId="0" fontId="51" fillId="28" borderId="14" xfId="0" applyFont="1" applyFill="1" applyBorder="1" applyAlignment="1">
      <alignment vertical="center" wrapText="1"/>
    </xf>
    <xf numFmtId="0" fontId="2" fillId="0" borderId="0" xfId="216" applyFont="1" applyFill="1" applyAlignment="1" applyProtection="1">
      <alignment horizontal="center" vertical="center"/>
    </xf>
    <xf numFmtId="0" fontId="0" fillId="27" borderId="0" xfId="0" applyFill="1"/>
    <xf numFmtId="0" fontId="49" fillId="27" borderId="0" xfId="0" applyFont="1" applyFill="1" applyBorder="1" applyAlignment="1">
      <alignment vertical="center"/>
    </xf>
    <xf numFmtId="178" fontId="49" fillId="0" borderId="20" xfId="254" applyNumberFormat="1" applyFont="1" applyFill="1" applyBorder="1" applyAlignment="1">
      <alignment vertical="center"/>
    </xf>
    <xf numFmtId="4" fontId="49" fillId="0" borderId="20" xfId="0" applyNumberFormat="1" applyFont="1" applyFill="1" applyBorder="1" applyAlignment="1">
      <alignment vertical="center"/>
    </xf>
    <xf numFmtId="0" fontId="34" fillId="0" borderId="17" xfId="230" applyFont="1" applyFill="1" applyBorder="1" applyAlignment="1">
      <alignment horizontal="right" vertical="center" wrapText="1"/>
    </xf>
    <xf numFmtId="0" fontId="71" fillId="27" borderId="0" xfId="0" applyFont="1" applyFill="1" applyBorder="1" applyAlignment="1">
      <alignment vertical="center"/>
    </xf>
    <xf numFmtId="0" fontId="49" fillId="0" borderId="14" xfId="0" applyFont="1" applyFill="1" applyBorder="1" applyAlignment="1">
      <alignment horizontal="center" vertical="center"/>
    </xf>
    <xf numFmtId="0" fontId="49" fillId="0" borderId="14" xfId="230" applyFont="1" applyFill="1" applyBorder="1" applyAlignment="1">
      <alignment horizontal="right" vertical="center" wrapText="1"/>
    </xf>
    <xf numFmtId="0" fontId="73" fillId="44" borderId="40" xfId="0" applyFont="1" applyFill="1" applyBorder="1" applyAlignment="1">
      <alignment vertical="center"/>
    </xf>
    <xf numFmtId="0" fontId="73" fillId="44" borderId="35" xfId="0" applyFont="1" applyFill="1" applyBorder="1" applyAlignment="1">
      <alignment vertical="center"/>
    </xf>
    <xf numFmtId="4" fontId="74" fillId="44" borderId="41" xfId="0" applyNumberFormat="1" applyFont="1" applyFill="1" applyBorder="1" applyAlignment="1">
      <alignment vertical="center"/>
    </xf>
    <xf numFmtId="4" fontId="74" fillId="44" borderId="36" xfId="0" applyNumberFormat="1" applyFont="1" applyFill="1" applyBorder="1" applyAlignment="1">
      <alignment vertical="center"/>
    </xf>
    <xf numFmtId="0" fontId="74" fillId="45" borderId="57" xfId="0" applyFont="1" applyFill="1" applyBorder="1" applyAlignment="1">
      <alignment horizontal="left" vertical="center"/>
    </xf>
    <xf numFmtId="4" fontId="74" fillId="45" borderId="57" xfId="0" applyNumberFormat="1" applyFont="1" applyFill="1" applyBorder="1" applyAlignment="1">
      <alignment horizontal="center" vertical="center"/>
    </xf>
    <xf numFmtId="0" fontId="75" fillId="0" borderId="0" xfId="0" applyFont="1"/>
    <xf numFmtId="0" fontId="34" fillId="27" borderId="0" xfId="0" applyFont="1" applyFill="1" applyBorder="1" applyAlignment="1">
      <alignment vertical="center"/>
    </xf>
    <xf numFmtId="0" fontId="46" fillId="0" borderId="14" xfId="233" applyFont="1" applyFill="1" applyBorder="1" applyAlignment="1">
      <alignment horizontal="center" vertical="center" wrapText="1"/>
    </xf>
    <xf numFmtId="4" fontId="74" fillId="44" borderId="42" xfId="0" applyNumberFormat="1" applyFont="1" applyFill="1" applyBorder="1" applyAlignment="1">
      <alignment vertical="center"/>
    </xf>
    <xf numFmtId="4" fontId="74" fillId="44" borderId="38" xfId="0" applyNumberFormat="1" applyFont="1" applyFill="1" applyBorder="1" applyAlignment="1">
      <alignment vertical="center"/>
    </xf>
    <xf numFmtId="0" fontId="73" fillId="25" borderId="40" xfId="0" applyFont="1" applyFill="1" applyBorder="1" applyAlignment="1">
      <alignment horizontal="left" vertical="center"/>
    </xf>
    <xf numFmtId="10" fontId="73" fillId="25" borderId="35" xfId="254" applyNumberFormat="1" applyFont="1" applyFill="1" applyBorder="1" applyAlignment="1">
      <alignment horizontal="center" vertical="center"/>
    </xf>
    <xf numFmtId="0" fontId="78" fillId="27" borderId="41" xfId="0" applyFont="1" applyFill="1" applyBorder="1" applyAlignment="1">
      <alignment horizontal="left" vertical="center"/>
    </xf>
    <xf numFmtId="2" fontId="79" fillId="27" borderId="36" xfId="0" applyNumberFormat="1" applyFont="1" applyFill="1" applyBorder="1" applyAlignment="1">
      <alignment horizontal="center" vertical="center"/>
    </xf>
    <xf numFmtId="9" fontId="49" fillId="27" borderId="0" xfId="0" applyNumberFormat="1" applyFont="1" applyFill="1" applyBorder="1" applyAlignment="1">
      <alignment vertical="center"/>
    </xf>
    <xf numFmtId="0" fontId="79" fillId="27" borderId="41" xfId="0" applyFont="1" applyFill="1" applyBorder="1" applyAlignment="1">
      <alignment horizontal="left" vertical="center"/>
    </xf>
    <xf numFmtId="4" fontId="83" fillId="46" borderId="14" xfId="216" applyNumberFormat="1" applyFont="1" applyFill="1" applyBorder="1" applyAlignment="1">
      <alignment horizontal="center" vertical="center" wrapText="1"/>
    </xf>
    <xf numFmtId="0" fontId="84" fillId="27" borderId="41" xfId="0" applyFont="1" applyFill="1" applyBorder="1" applyAlignment="1">
      <alignment horizontal="left" vertical="center"/>
    </xf>
    <xf numFmtId="4" fontId="84" fillId="27" borderId="36" xfId="0" applyNumberFormat="1" applyFont="1" applyFill="1" applyBorder="1" applyAlignment="1">
      <alignment horizontal="center" vertical="center"/>
    </xf>
    <xf numFmtId="10" fontId="49" fillId="27" borderId="0" xfId="254" applyNumberFormat="1" applyFont="1" applyFill="1" applyBorder="1" applyAlignment="1">
      <alignment vertical="center"/>
    </xf>
    <xf numFmtId="4" fontId="79" fillId="27" borderId="36" xfId="0" applyNumberFormat="1" applyFont="1" applyFill="1" applyBorder="1" applyAlignment="1">
      <alignment horizontal="center" vertical="center"/>
    </xf>
    <xf numFmtId="0" fontId="72" fillId="27" borderId="0" xfId="0" applyFont="1" applyFill="1" applyBorder="1" applyAlignment="1">
      <alignment vertical="center"/>
    </xf>
    <xf numFmtId="0" fontId="77" fillId="27" borderId="41" xfId="0" applyFont="1" applyFill="1" applyBorder="1" applyAlignment="1">
      <alignment horizontal="left" vertical="center"/>
    </xf>
    <xf numFmtId="4" fontId="77" fillId="27" borderId="36" xfId="0" applyNumberFormat="1" applyFont="1" applyFill="1" applyBorder="1" applyAlignment="1">
      <alignment horizontal="center" vertical="center"/>
    </xf>
    <xf numFmtId="0" fontId="85" fillId="27" borderId="42" xfId="0" applyFont="1" applyFill="1" applyBorder="1" applyAlignment="1">
      <alignment horizontal="left" vertical="center"/>
    </xf>
    <xf numFmtId="4" fontId="74" fillId="27" borderId="38" xfId="0" applyNumberFormat="1" applyFont="1" applyFill="1" applyBorder="1" applyAlignment="1">
      <alignment horizontal="center" vertical="center"/>
    </xf>
    <xf numFmtId="4" fontId="71" fillId="27" borderId="0" xfId="0" applyNumberFormat="1" applyFont="1" applyFill="1" applyBorder="1" applyAlignment="1">
      <alignment vertical="center"/>
    </xf>
    <xf numFmtId="0" fontId="73" fillId="25" borderId="35" xfId="0" applyFont="1" applyFill="1" applyBorder="1" applyAlignment="1">
      <alignment horizontal="left" vertical="center"/>
    </xf>
    <xf numFmtId="0" fontId="86" fillId="27" borderId="40" xfId="0" applyFont="1" applyFill="1" applyBorder="1" applyAlignment="1">
      <alignment horizontal="left" vertical="center"/>
    </xf>
    <xf numFmtId="10" fontId="79" fillId="27" borderId="35" xfId="254" applyNumberFormat="1" applyFont="1" applyFill="1" applyBorder="1" applyAlignment="1">
      <alignment horizontal="center" vertical="center"/>
    </xf>
    <xf numFmtId="4" fontId="34" fillId="47" borderId="14" xfId="0" applyNumberFormat="1" applyFont="1" applyFill="1" applyBorder="1" applyAlignment="1">
      <alignment vertical="center"/>
    </xf>
    <xf numFmtId="10" fontId="79" fillId="27" borderId="36" xfId="254" applyNumberFormat="1" applyFont="1" applyFill="1" applyBorder="1" applyAlignment="1">
      <alignment horizontal="center" vertical="center"/>
    </xf>
    <xf numFmtId="0" fontId="72" fillId="48" borderId="14" xfId="216" applyFont="1" applyFill="1" applyBorder="1" applyAlignment="1">
      <alignment horizontal="center" vertical="center" wrapText="1"/>
    </xf>
    <xf numFmtId="178" fontId="34" fillId="45" borderId="17" xfId="254" applyNumberFormat="1" applyFont="1" applyFill="1" applyBorder="1" applyAlignment="1">
      <alignment horizontal="center" vertical="center"/>
    </xf>
    <xf numFmtId="0" fontId="49" fillId="0" borderId="14" xfId="0" applyFont="1" applyFill="1" applyBorder="1" applyAlignment="1">
      <alignment horizontal="center" vertical="center" wrapText="1"/>
    </xf>
    <xf numFmtId="0" fontId="49" fillId="0" borderId="14" xfId="0" applyFont="1" applyFill="1" applyBorder="1" applyAlignment="1">
      <alignment vertical="center"/>
    </xf>
    <xf numFmtId="4" fontId="34" fillId="0" borderId="14" xfId="0" applyNumberFormat="1" applyFont="1" applyFill="1" applyBorder="1" applyAlignment="1">
      <alignment vertical="center"/>
    </xf>
    <xf numFmtId="0" fontId="34" fillId="41" borderId="0" xfId="0" applyFont="1" applyFill="1" applyBorder="1" applyAlignment="1">
      <alignment vertical="center"/>
    </xf>
    <xf numFmtId="0" fontId="50" fillId="42" borderId="0" xfId="0" applyFont="1" applyFill="1" applyBorder="1" applyAlignment="1">
      <alignment vertical="center"/>
    </xf>
    <xf numFmtId="0" fontId="49" fillId="0" borderId="14" xfId="0" applyFont="1" applyBorder="1" applyAlignment="1">
      <alignment vertical="center"/>
    </xf>
    <xf numFmtId="2" fontId="34" fillId="27" borderId="14" xfId="0" applyNumberFormat="1" applyFont="1" applyFill="1" applyBorder="1" applyAlignment="1">
      <alignment vertical="center"/>
    </xf>
    <xf numFmtId="4" fontId="49" fillId="27" borderId="0" xfId="0" applyNumberFormat="1" applyFont="1" applyFill="1" applyBorder="1" applyAlignment="1">
      <alignment vertical="center"/>
    </xf>
    <xf numFmtId="2" fontId="34" fillId="27" borderId="14" xfId="0" applyNumberFormat="1" applyFont="1" applyFill="1" applyBorder="1" applyAlignment="1">
      <alignment horizontal="right" vertical="center"/>
    </xf>
    <xf numFmtId="0" fontId="34" fillId="41" borderId="19" xfId="0" applyFont="1" applyFill="1" applyBorder="1" applyAlignment="1">
      <alignment vertical="center"/>
    </xf>
    <xf numFmtId="0" fontId="90" fillId="27" borderId="0" xfId="0" applyFont="1" applyFill="1"/>
    <xf numFmtId="0" fontId="49" fillId="0" borderId="0" xfId="0" applyFont="1" applyAlignment="1">
      <alignment horizontal="justify" vertical="center"/>
    </xf>
    <xf numFmtId="0" fontId="49" fillId="0" borderId="14" xfId="216" applyFont="1" applyFill="1" applyBorder="1" applyAlignment="1">
      <alignment vertical="center" wrapText="1"/>
    </xf>
    <xf numFmtId="4" fontId="34" fillId="41" borderId="19" xfId="0" applyNumberFormat="1" applyFont="1" applyFill="1" applyBorder="1" applyAlignment="1">
      <alignment vertical="center"/>
    </xf>
    <xf numFmtId="4" fontId="34" fillId="27" borderId="14" xfId="0" applyNumberFormat="1" applyFont="1" applyFill="1" applyBorder="1" applyAlignment="1">
      <alignment vertical="center"/>
    </xf>
    <xf numFmtId="4" fontId="77" fillId="45" borderId="0" xfId="0" applyNumberFormat="1" applyFont="1" applyFill="1" applyBorder="1" applyAlignment="1">
      <alignment vertical="center"/>
    </xf>
    <xf numFmtId="179" fontId="50" fillId="42" borderId="0" xfId="0" applyNumberFormat="1" applyFont="1" applyFill="1" applyBorder="1" applyAlignment="1">
      <alignment vertical="center"/>
    </xf>
    <xf numFmtId="0" fontId="83" fillId="27" borderId="0" xfId="0" applyFont="1" applyFill="1" applyBorder="1" applyAlignment="1">
      <alignment vertical="center"/>
    </xf>
    <xf numFmtId="0" fontId="77" fillId="41" borderId="0" xfId="0" applyFont="1" applyFill="1" applyBorder="1" applyAlignment="1">
      <alignment vertical="center"/>
    </xf>
    <xf numFmtId="0" fontId="34" fillId="25" borderId="17" xfId="216" applyFont="1" applyFill="1" applyBorder="1" applyAlignment="1">
      <alignment vertical="center"/>
    </xf>
    <xf numFmtId="164" fontId="77" fillId="41" borderId="0" xfId="191" applyFont="1" applyFill="1" applyBorder="1" applyAlignment="1">
      <alignment vertical="center"/>
    </xf>
    <xf numFmtId="4" fontId="34" fillId="27" borderId="0" xfId="0" applyNumberFormat="1" applyFont="1" applyFill="1" applyBorder="1" applyAlignment="1">
      <alignment vertical="center"/>
    </xf>
    <xf numFmtId="0" fontId="72" fillId="48" borderId="14" xfId="216" applyFont="1" applyFill="1" applyBorder="1" applyAlignment="1">
      <alignment vertical="center" wrapText="1"/>
    </xf>
    <xf numFmtId="0" fontId="34" fillId="45" borderId="14" xfId="216" applyFont="1" applyFill="1" applyBorder="1" applyAlignment="1">
      <alignment horizontal="center" vertical="center"/>
    </xf>
    <xf numFmtId="44" fontId="77" fillId="41" borderId="0" xfId="0" applyNumberFormat="1" applyFont="1" applyFill="1" applyBorder="1" applyAlignment="1">
      <alignment vertical="center"/>
    </xf>
    <xf numFmtId="9" fontId="34" fillId="27" borderId="0" xfId="0" applyNumberFormat="1" applyFont="1" applyFill="1" applyBorder="1" applyAlignment="1">
      <alignment vertical="center"/>
    </xf>
    <xf numFmtId="0" fontId="34" fillId="27" borderId="14" xfId="216" applyFont="1" applyFill="1" applyBorder="1" applyAlignment="1">
      <alignment horizontal="center" vertical="center"/>
    </xf>
    <xf numFmtId="0" fontId="34" fillId="27" borderId="15" xfId="216" applyFont="1" applyFill="1" applyBorder="1" applyAlignment="1">
      <alignment horizontal="left" vertical="center"/>
    </xf>
    <xf numFmtId="0" fontId="72" fillId="27" borderId="15" xfId="216" applyFont="1" applyFill="1" applyBorder="1" applyAlignment="1">
      <alignment horizontal="center" vertical="center"/>
    </xf>
    <xf numFmtId="178" fontId="34" fillId="27" borderId="14" xfId="254" applyNumberFormat="1" applyFont="1" applyFill="1" applyBorder="1" applyAlignment="1">
      <alignment vertical="center"/>
    </xf>
    <xf numFmtId="4" fontId="50" fillId="42" borderId="0" xfId="0" applyNumberFormat="1" applyFont="1" applyFill="1" applyBorder="1" applyAlignment="1">
      <alignment vertical="center"/>
    </xf>
    <xf numFmtId="0" fontId="74" fillId="45" borderId="45" xfId="0" applyFont="1" applyFill="1" applyBorder="1" applyAlignment="1">
      <alignment horizontal="left" vertical="center"/>
    </xf>
    <xf numFmtId="4" fontId="74" fillId="45" borderId="47" xfId="0" applyNumberFormat="1" applyFont="1" applyFill="1" applyBorder="1" applyAlignment="1">
      <alignment horizontal="center" vertical="center"/>
    </xf>
    <xf numFmtId="178" fontId="34" fillId="27" borderId="0" xfId="254" applyNumberFormat="1" applyFont="1" applyFill="1" applyBorder="1" applyAlignment="1">
      <alignment vertical="center"/>
    </xf>
    <xf numFmtId="178" fontId="34" fillId="27" borderId="14" xfId="216" applyNumberFormat="1" applyFont="1" applyFill="1" applyBorder="1" applyAlignment="1">
      <alignment horizontal="right" vertical="center"/>
    </xf>
    <xf numFmtId="4" fontId="34" fillId="27" borderId="64" xfId="0" applyNumberFormat="1" applyFont="1" applyFill="1" applyBorder="1" applyAlignment="1">
      <alignment vertical="center"/>
    </xf>
    <xf numFmtId="4" fontId="77" fillId="41" borderId="0" xfId="0" applyNumberFormat="1" applyFont="1" applyFill="1" applyBorder="1" applyAlignment="1">
      <alignment vertical="center"/>
    </xf>
    <xf numFmtId="0" fontId="73" fillId="44" borderId="40" xfId="0" applyFont="1" applyFill="1" applyBorder="1" applyAlignment="1">
      <alignment horizontal="left" vertical="center"/>
    </xf>
    <xf numFmtId="0" fontId="73" fillId="44" borderId="35" xfId="0" applyFont="1" applyFill="1" applyBorder="1" applyAlignment="1">
      <alignment horizontal="left" vertical="center"/>
    </xf>
    <xf numFmtId="0" fontId="72" fillId="51" borderId="75" xfId="216" applyFont="1" applyFill="1" applyBorder="1" applyAlignment="1">
      <alignment horizontal="center" vertical="center" wrapText="1"/>
    </xf>
    <xf numFmtId="4" fontId="93" fillId="51" borderId="75" xfId="0" applyNumberFormat="1" applyFont="1" applyFill="1" applyBorder="1" applyAlignment="1">
      <alignment vertical="center"/>
    </xf>
    <xf numFmtId="0" fontId="66" fillId="45" borderId="41" xfId="0" applyFont="1" applyFill="1" applyBorder="1" applyAlignment="1">
      <alignment vertical="center"/>
    </xf>
    <xf numFmtId="0" fontId="94" fillId="45" borderId="36" xfId="0" applyFont="1" applyFill="1" applyBorder="1" applyAlignment="1">
      <alignment vertical="center"/>
    </xf>
    <xf numFmtId="4" fontId="93" fillId="51" borderId="75" xfId="216" applyNumberFormat="1" applyFont="1" applyFill="1" applyBorder="1" applyAlignment="1">
      <alignment vertical="center" wrapText="1"/>
    </xf>
    <xf numFmtId="4" fontId="66" fillId="45" borderId="42" xfId="191" applyNumberFormat="1" applyFont="1" applyFill="1" applyBorder="1" applyAlignment="1">
      <alignment vertical="center"/>
    </xf>
    <xf numFmtId="4" fontId="94" fillId="45" borderId="38" xfId="191" applyNumberFormat="1" applyFont="1" applyFill="1" applyBorder="1" applyAlignment="1">
      <alignment vertical="center"/>
    </xf>
    <xf numFmtId="0" fontId="93" fillId="51" borderId="75" xfId="216" applyFont="1" applyFill="1" applyBorder="1" applyAlignment="1">
      <alignment horizontal="center" vertical="center" wrapText="1"/>
    </xf>
    <xf numFmtId="0" fontId="73" fillId="27" borderId="0" xfId="0" applyFont="1" applyFill="1" applyBorder="1" applyAlignment="1">
      <alignment vertical="center"/>
    </xf>
    <xf numFmtId="0" fontId="49" fillId="25" borderId="39" xfId="216" applyFont="1" applyFill="1" applyBorder="1" applyAlignment="1">
      <alignment vertical="center"/>
    </xf>
    <xf numFmtId="4" fontId="34" fillId="52" borderId="20" xfId="0" applyNumberFormat="1" applyFont="1" applyFill="1" applyBorder="1" applyAlignment="1">
      <alignment horizontal="center" vertical="center"/>
    </xf>
    <xf numFmtId="180" fontId="34" fillId="27" borderId="0" xfId="0" applyNumberFormat="1" applyFont="1" applyFill="1" applyBorder="1" applyAlignment="1">
      <alignment vertical="center"/>
    </xf>
    <xf numFmtId="172" fontId="34" fillId="27" borderId="0" xfId="0" applyNumberFormat="1" applyFont="1" applyFill="1" applyBorder="1" applyAlignment="1">
      <alignment vertical="center"/>
    </xf>
    <xf numFmtId="181" fontId="34" fillId="27" borderId="0" xfId="0" applyNumberFormat="1" applyFont="1" applyFill="1" applyBorder="1" applyAlignment="1">
      <alignment vertical="center"/>
    </xf>
    <xf numFmtId="0" fontId="49" fillId="0" borderId="14" xfId="216" applyFont="1" applyFill="1" applyBorder="1" applyAlignment="1">
      <alignment horizontal="center" vertical="center" wrapText="1"/>
    </xf>
    <xf numFmtId="10" fontId="34" fillId="0" borderId="14" xfId="254" applyNumberFormat="1" applyFont="1" applyFill="1" applyBorder="1" applyAlignment="1">
      <alignment vertical="center"/>
    </xf>
    <xf numFmtId="0" fontId="77" fillId="26" borderId="0" xfId="0" applyFont="1" applyFill="1" applyBorder="1" applyAlignment="1">
      <alignment vertical="center"/>
    </xf>
    <xf numFmtId="182" fontId="34" fillId="27" borderId="0" xfId="0" applyNumberFormat="1" applyFont="1" applyFill="1" applyBorder="1" applyAlignment="1">
      <alignment vertical="center"/>
    </xf>
    <xf numFmtId="4" fontId="34" fillId="0" borderId="0" xfId="0" applyNumberFormat="1" applyFont="1" applyFill="1" applyBorder="1" applyAlignment="1">
      <alignment vertical="center"/>
    </xf>
    <xf numFmtId="183" fontId="34" fillId="27" borderId="0" xfId="0" applyNumberFormat="1" applyFont="1" applyFill="1" applyBorder="1" applyAlignment="1">
      <alignment vertical="center"/>
    </xf>
    <xf numFmtId="10" fontId="34" fillId="0" borderId="14" xfId="254" applyNumberFormat="1" applyFont="1" applyFill="1" applyBorder="1" applyAlignment="1">
      <alignment horizontal="right" vertical="center"/>
    </xf>
    <xf numFmtId="164" fontId="50" fillId="0" borderId="14" xfId="191" applyFont="1" applyFill="1" applyBorder="1" applyAlignment="1">
      <alignment vertical="center"/>
    </xf>
    <xf numFmtId="3" fontId="50" fillId="0" borderId="14" xfId="0" applyNumberFormat="1" applyFont="1" applyFill="1" applyBorder="1" applyAlignment="1">
      <alignment horizontal="center" vertical="center"/>
    </xf>
    <xf numFmtId="179" fontId="34" fillId="27" borderId="0" xfId="0" applyNumberFormat="1" applyFont="1" applyFill="1" applyBorder="1" applyAlignment="1">
      <alignment vertical="center"/>
    </xf>
    <xf numFmtId="2" fontId="34" fillId="27" borderId="0" xfId="0" applyNumberFormat="1" applyFont="1" applyFill="1" applyBorder="1" applyAlignment="1">
      <alignment vertical="center"/>
    </xf>
    <xf numFmtId="178" fontId="34" fillId="53" borderId="14" xfId="254" applyNumberFormat="1" applyFont="1" applyFill="1" applyBorder="1" applyAlignment="1">
      <alignment vertical="center"/>
    </xf>
    <xf numFmtId="4" fontId="34" fillId="50" borderId="14" xfId="0" applyNumberFormat="1" applyFont="1" applyFill="1" applyBorder="1" applyAlignment="1">
      <alignment vertical="center"/>
    </xf>
    <xf numFmtId="0" fontId="50" fillId="0" borderId="14" xfId="0" applyFont="1" applyFill="1" applyBorder="1" applyAlignment="1">
      <alignment vertical="center"/>
    </xf>
    <xf numFmtId="4" fontId="50" fillId="0" borderId="14" xfId="0" applyNumberFormat="1" applyFont="1" applyFill="1" applyBorder="1" applyAlignment="1">
      <alignment horizontal="center" vertical="center"/>
    </xf>
    <xf numFmtId="0" fontId="50" fillId="27" borderId="64" xfId="0" applyFont="1" applyFill="1" applyBorder="1" applyAlignment="1">
      <alignment vertical="center"/>
    </xf>
    <xf numFmtId="4" fontId="50" fillId="0" borderId="64" xfId="0" applyNumberFormat="1" applyFont="1" applyFill="1" applyBorder="1" applyAlignment="1">
      <alignment horizontal="center" vertical="center"/>
    </xf>
    <xf numFmtId="0" fontId="73" fillId="45" borderId="14" xfId="0" applyFont="1" applyFill="1" applyBorder="1" applyAlignment="1">
      <alignment vertical="center"/>
    </xf>
    <xf numFmtId="4" fontId="73" fillId="45" borderId="14" xfId="0" applyNumberFormat="1" applyFont="1" applyFill="1" applyBorder="1" applyAlignment="1">
      <alignment horizontal="center" vertical="center"/>
    </xf>
    <xf numFmtId="0" fontId="34" fillId="0" borderId="0" xfId="0" applyFont="1" applyAlignment="1">
      <alignment horizontal="center" vertical="center"/>
    </xf>
    <xf numFmtId="0" fontId="34" fillId="27" borderId="14" xfId="0" applyFont="1" applyFill="1" applyBorder="1" applyAlignment="1">
      <alignment vertical="center"/>
    </xf>
    <xf numFmtId="178" fontId="34" fillId="0" borderId="14" xfId="254" applyNumberFormat="1" applyFont="1" applyFill="1" applyBorder="1" applyAlignment="1">
      <alignment horizontal="center" vertical="center"/>
    </xf>
    <xf numFmtId="4" fontId="34" fillId="27" borderId="14" xfId="0" applyNumberFormat="1" applyFont="1" applyFill="1" applyBorder="1" applyAlignment="1">
      <alignment horizontal="right" vertical="center"/>
    </xf>
    <xf numFmtId="181" fontId="49" fillId="27" borderId="0" xfId="0" applyNumberFormat="1" applyFont="1" applyFill="1" applyBorder="1" applyAlignment="1">
      <alignment vertical="center"/>
    </xf>
    <xf numFmtId="178" fontId="34" fillId="0" borderId="14" xfId="254" applyNumberFormat="1" applyFont="1" applyFill="1" applyBorder="1" applyAlignment="1">
      <alignment horizontal="justify" vertical="center"/>
    </xf>
    <xf numFmtId="178" fontId="34" fillId="0" borderId="14" xfId="254" applyNumberFormat="1" applyFont="1" applyFill="1" applyBorder="1" applyAlignment="1">
      <alignment vertical="center"/>
    </xf>
    <xf numFmtId="178" fontId="34" fillId="0" borderId="0" xfId="254" applyNumberFormat="1" applyFont="1" applyFill="1" applyBorder="1" applyAlignment="1">
      <alignment vertical="center"/>
    </xf>
    <xf numFmtId="0" fontId="34" fillId="36" borderId="14" xfId="216" applyFont="1" applyFill="1" applyBorder="1" applyAlignment="1">
      <alignment horizontal="center" vertical="center" wrapText="1"/>
    </xf>
    <xf numFmtId="4" fontId="34" fillId="36" borderId="14" xfId="216" applyNumberFormat="1" applyFont="1" applyFill="1" applyBorder="1" applyAlignment="1">
      <alignment horizontal="center" vertical="center" wrapText="1"/>
    </xf>
    <xf numFmtId="0" fontId="83" fillId="36" borderId="14" xfId="216" applyFont="1" applyFill="1" applyBorder="1" applyAlignment="1">
      <alignment horizontal="center" vertical="center" wrapText="1"/>
    </xf>
    <xf numFmtId="0" fontId="34" fillId="36" borderId="15" xfId="216" applyFont="1" applyFill="1" applyBorder="1" applyAlignment="1">
      <alignment horizontal="left" vertical="center" wrapText="1"/>
    </xf>
    <xf numFmtId="0" fontId="34" fillId="36" borderId="15" xfId="216" applyFont="1" applyFill="1" applyBorder="1" applyAlignment="1">
      <alignment horizontal="right" vertical="center" wrapText="1"/>
    </xf>
    <xf numFmtId="0" fontId="83" fillId="36" borderId="16" xfId="216" applyFont="1" applyFill="1" applyBorder="1" applyAlignment="1">
      <alignment horizontal="right" vertical="center" wrapText="1"/>
    </xf>
    <xf numFmtId="4" fontId="77" fillId="36" borderId="14" xfId="0" applyNumberFormat="1" applyFont="1" applyFill="1" applyBorder="1" applyAlignment="1">
      <alignment vertical="center"/>
    </xf>
    <xf numFmtId="0" fontId="83" fillId="55" borderId="17" xfId="216" applyFont="1" applyFill="1" applyBorder="1" applyAlignment="1">
      <alignment horizontal="right" vertical="center" wrapText="1"/>
    </xf>
    <xf numFmtId="0" fontId="34" fillId="55" borderId="15" xfId="216" applyFont="1" applyFill="1" applyBorder="1" applyAlignment="1">
      <alignment horizontal="right" vertical="center" wrapText="1"/>
    </xf>
    <xf numFmtId="0" fontId="34" fillId="55" borderId="16" xfId="216" applyFont="1" applyFill="1" applyBorder="1" applyAlignment="1">
      <alignment horizontal="right" vertical="center" wrapText="1"/>
    </xf>
    <xf numFmtId="4" fontId="77" fillId="55" borderId="14" xfId="0" applyNumberFormat="1" applyFont="1" applyFill="1" applyBorder="1" applyAlignment="1">
      <alignment vertical="center"/>
    </xf>
    <xf numFmtId="9" fontId="34" fillId="27" borderId="0" xfId="254" applyFont="1" applyFill="1" applyBorder="1" applyAlignment="1">
      <alignment vertical="center"/>
    </xf>
    <xf numFmtId="10" fontId="34" fillId="27" borderId="0" xfId="0" applyNumberFormat="1" applyFont="1" applyFill="1" applyBorder="1" applyAlignment="1">
      <alignment vertical="center"/>
    </xf>
    <xf numFmtId="4" fontId="34" fillId="46" borderId="14" xfId="216" applyNumberFormat="1" applyFont="1" applyFill="1" applyBorder="1" applyAlignment="1">
      <alignment vertical="center" wrapText="1"/>
    </xf>
    <xf numFmtId="184" fontId="34" fillId="27" borderId="0" xfId="0" applyNumberFormat="1" applyFont="1" applyFill="1" applyBorder="1" applyAlignment="1">
      <alignment vertical="center"/>
    </xf>
    <xf numFmtId="0" fontId="38" fillId="0" borderId="14" xfId="216" applyFont="1" applyFill="1" applyBorder="1" applyAlignment="1">
      <alignment horizontal="center" vertical="center" wrapText="1"/>
    </xf>
    <xf numFmtId="1" fontId="34" fillId="27" borderId="0" xfId="254" applyNumberFormat="1" applyFont="1" applyFill="1" applyBorder="1" applyAlignment="1">
      <alignment vertical="center"/>
    </xf>
    <xf numFmtId="0" fontId="77" fillId="41" borderId="19" xfId="0" applyFont="1" applyFill="1" applyBorder="1" applyAlignment="1">
      <alignment vertical="center"/>
    </xf>
    <xf numFmtId="0" fontId="38" fillId="45" borderId="14" xfId="216" applyFont="1" applyFill="1" applyBorder="1" applyAlignment="1">
      <alignment horizontal="center" vertical="center" wrapText="1"/>
    </xf>
    <xf numFmtId="4" fontId="77" fillId="45" borderId="19" xfId="0" applyNumberFormat="1" applyFont="1" applyFill="1" applyBorder="1" applyAlignment="1">
      <alignment vertical="center"/>
    </xf>
    <xf numFmtId="0" fontId="102" fillId="42" borderId="0" xfId="353" applyFill="1" applyBorder="1" applyAlignment="1" applyProtection="1">
      <alignment vertical="center"/>
    </xf>
    <xf numFmtId="172" fontId="34" fillId="27" borderId="0" xfId="254" applyNumberFormat="1" applyFont="1" applyFill="1" applyBorder="1" applyAlignment="1">
      <alignment vertical="center"/>
    </xf>
    <xf numFmtId="178" fontId="34" fillId="27" borderId="0" xfId="0" applyNumberFormat="1" applyFont="1" applyFill="1" applyBorder="1" applyAlignment="1">
      <alignment vertical="center"/>
    </xf>
    <xf numFmtId="10" fontId="34" fillId="27" borderId="0" xfId="254" applyNumberFormat="1" applyFont="1" applyFill="1" applyBorder="1" applyAlignment="1">
      <alignment vertical="center"/>
    </xf>
    <xf numFmtId="4" fontId="34" fillId="50" borderId="64" xfId="0" applyNumberFormat="1" applyFont="1" applyFill="1" applyBorder="1" applyAlignment="1">
      <alignment vertical="center"/>
    </xf>
    <xf numFmtId="4" fontId="72" fillId="51" borderId="75" xfId="216" applyNumberFormat="1" applyFont="1" applyFill="1" applyBorder="1" applyAlignment="1">
      <alignment vertical="center" wrapText="1"/>
    </xf>
    <xf numFmtId="0" fontId="93" fillId="51" borderId="75" xfId="0" applyFont="1" applyFill="1" applyBorder="1" applyAlignment="1">
      <alignment horizontal="center" vertical="center"/>
    </xf>
    <xf numFmtId="0" fontId="104" fillId="46" borderId="17" xfId="216" applyFont="1" applyFill="1" applyBorder="1" applyAlignment="1">
      <alignment vertical="center"/>
    </xf>
    <xf numFmtId="0" fontId="104" fillId="46" borderId="15" xfId="216" applyFont="1" applyFill="1" applyBorder="1" applyAlignment="1">
      <alignment vertical="center"/>
    </xf>
    <xf numFmtId="0" fontId="49" fillId="27" borderId="14" xfId="216" applyFont="1" applyFill="1" applyBorder="1" applyAlignment="1">
      <alignment horizontal="center" vertical="center" wrapText="1"/>
    </xf>
    <xf numFmtId="178" fontId="72" fillId="50" borderId="14" xfId="216" applyNumberFormat="1" applyFont="1" applyFill="1" applyBorder="1" applyAlignment="1">
      <alignment vertical="center" wrapText="1"/>
    </xf>
    <xf numFmtId="0" fontId="72" fillId="48" borderId="14" xfId="216" applyFont="1" applyFill="1" applyBorder="1" applyAlignment="1">
      <alignment horizontal="right" vertical="center" wrapText="1"/>
    </xf>
    <xf numFmtId="0" fontId="34" fillId="46" borderId="17" xfId="216" applyFont="1" applyFill="1" applyBorder="1" applyAlignment="1">
      <alignment vertical="center"/>
    </xf>
    <xf numFmtId="0" fontId="34" fillId="46" borderId="15" xfId="216" applyFont="1" applyFill="1" applyBorder="1" applyAlignment="1">
      <alignment vertical="center"/>
    </xf>
    <xf numFmtId="0" fontId="49" fillId="45" borderId="14" xfId="216" applyFont="1" applyFill="1" applyBorder="1" applyAlignment="1">
      <alignment horizontal="center" vertical="center" wrapText="1"/>
    </xf>
    <xf numFmtId="4" fontId="34" fillId="0" borderId="14" xfId="0" applyNumberFormat="1" applyFont="1" applyFill="1" applyBorder="1" applyAlignment="1">
      <alignment horizontal="right" vertical="center"/>
    </xf>
    <xf numFmtId="4" fontId="34" fillId="36" borderId="14" xfId="0" applyNumberFormat="1" applyFont="1" applyFill="1" applyBorder="1" applyAlignment="1">
      <alignment vertical="center"/>
    </xf>
    <xf numFmtId="4" fontId="34" fillId="55" borderId="14" xfId="0" applyNumberFormat="1" applyFont="1" applyFill="1" applyBorder="1" applyAlignment="1">
      <alignment vertical="center"/>
    </xf>
    <xf numFmtId="0" fontId="34" fillId="0" borderId="14" xfId="216" applyFont="1" applyFill="1" applyBorder="1" applyAlignment="1">
      <alignment vertical="center" wrapText="1"/>
    </xf>
    <xf numFmtId="0" fontId="34" fillId="25" borderId="0" xfId="0" applyFont="1" applyFill="1" applyBorder="1" applyAlignment="1">
      <alignment vertical="center"/>
    </xf>
    <xf numFmtId="0" fontId="49" fillId="0" borderId="20" xfId="216" applyFont="1" applyFill="1" applyBorder="1" applyAlignment="1">
      <alignment vertical="center" wrapText="1"/>
    </xf>
    <xf numFmtId="172" fontId="83" fillId="27" borderId="0" xfId="0" applyNumberFormat="1" applyFont="1" applyFill="1" applyBorder="1" applyAlignment="1">
      <alignment vertical="center"/>
    </xf>
    <xf numFmtId="0" fontId="34" fillId="0" borderId="14" xfId="216" applyFont="1" applyFill="1" applyBorder="1" applyAlignment="1">
      <alignment horizontal="center" vertical="center" wrapText="1"/>
    </xf>
    <xf numFmtId="0" fontId="72" fillId="42" borderId="64" xfId="216" applyFont="1" applyFill="1" applyBorder="1" applyAlignment="1">
      <alignment vertical="center" wrapText="1"/>
    </xf>
    <xf numFmtId="0" fontId="34" fillId="42" borderId="17" xfId="216" applyFont="1" applyFill="1" applyBorder="1" applyAlignment="1">
      <alignment vertical="center" wrapText="1"/>
    </xf>
    <xf numFmtId="4" fontId="34" fillId="42" borderId="16" xfId="0" applyNumberFormat="1" applyFont="1" applyFill="1" applyBorder="1" applyAlignment="1">
      <alignment vertical="center"/>
    </xf>
    <xf numFmtId="0" fontId="34" fillId="0" borderId="64" xfId="216" applyFont="1" applyFill="1" applyBorder="1" applyAlignment="1">
      <alignment vertical="center" wrapText="1"/>
    </xf>
    <xf numFmtId="0" fontId="34" fillId="0" borderId="17" xfId="216" applyFont="1" applyFill="1" applyBorder="1" applyAlignment="1">
      <alignment horizontal="left" vertical="center" wrapText="1"/>
    </xf>
    <xf numFmtId="181" fontId="34" fillId="56" borderId="57" xfId="0" applyNumberFormat="1" applyFont="1" applyFill="1" applyBorder="1" applyAlignment="1">
      <alignment vertical="center"/>
    </xf>
    <xf numFmtId="172" fontId="34" fillId="56" borderId="57" xfId="0" applyNumberFormat="1" applyFont="1" applyFill="1" applyBorder="1" applyAlignment="1">
      <alignment vertical="center"/>
    </xf>
    <xf numFmtId="4" fontId="34" fillId="56" borderId="16" xfId="191" applyNumberFormat="1" applyFont="1" applyFill="1" applyBorder="1" applyAlignment="1">
      <alignment horizontal="right" vertical="center"/>
    </xf>
    <xf numFmtId="0" fontId="34" fillId="0" borderId="23" xfId="216" applyFont="1" applyFill="1" applyBorder="1" applyAlignment="1">
      <alignment vertical="center" wrapText="1"/>
    </xf>
    <xf numFmtId="0" fontId="34" fillId="0" borderId="62" xfId="216" applyFont="1" applyFill="1" applyBorder="1" applyAlignment="1">
      <alignment horizontal="left" vertical="center" wrapText="1"/>
    </xf>
    <xf numFmtId="0" fontId="34" fillId="0" borderId="0" xfId="216" applyFont="1" applyFill="1" applyBorder="1" applyAlignment="1">
      <alignment horizontal="left" vertical="center" wrapText="1"/>
    </xf>
    <xf numFmtId="0" fontId="34" fillId="0" borderId="23" xfId="216" applyFont="1" applyFill="1" applyBorder="1" applyAlignment="1">
      <alignment horizontal="left" vertical="center" wrapText="1"/>
    </xf>
    <xf numFmtId="0" fontId="49" fillId="0" borderId="17" xfId="216" applyFont="1" applyFill="1" applyBorder="1" applyAlignment="1">
      <alignment vertical="center" wrapText="1"/>
    </xf>
    <xf numFmtId="0" fontId="34" fillId="0" borderId="15" xfId="0" applyFont="1" applyFill="1" applyBorder="1" applyAlignment="1">
      <alignment horizontal="justify" vertical="center"/>
    </xf>
    <xf numFmtId="0" fontId="34" fillId="0" borderId="17" xfId="216" applyFont="1" applyFill="1" applyBorder="1" applyAlignment="1">
      <alignment vertical="center"/>
    </xf>
    <xf numFmtId="0" fontId="49" fillId="0" borderId="15" xfId="216" applyFont="1" applyFill="1" applyBorder="1" applyAlignment="1">
      <alignment vertical="center"/>
    </xf>
    <xf numFmtId="178" fontId="34" fillId="0" borderId="64" xfId="254" applyNumberFormat="1" applyFont="1" applyFill="1" applyBorder="1" applyAlignment="1">
      <alignment vertical="center"/>
    </xf>
    <xf numFmtId="0" fontId="49" fillId="0" borderId="62" xfId="216" applyFont="1" applyFill="1" applyBorder="1" applyAlignment="1">
      <alignment vertical="center" wrapText="1"/>
    </xf>
    <xf numFmtId="0" fontId="34" fillId="0" borderId="68" xfId="0" applyFont="1" applyFill="1" applyBorder="1" applyAlignment="1">
      <alignment horizontal="justify" vertical="center"/>
    </xf>
    <xf numFmtId="4" fontId="34" fillId="0" borderId="64" xfId="0" applyNumberFormat="1" applyFont="1" applyFill="1" applyBorder="1" applyAlignment="1">
      <alignment vertical="center"/>
    </xf>
    <xf numFmtId="0" fontId="34" fillId="0" borderId="20" xfId="216" applyFont="1" applyFill="1" applyBorder="1" applyAlignment="1">
      <alignment vertical="center" wrapText="1"/>
    </xf>
    <xf numFmtId="0" fontId="34" fillId="57" borderId="14" xfId="0" applyFont="1" applyFill="1" applyBorder="1" applyAlignment="1">
      <alignment vertical="center"/>
    </xf>
    <xf numFmtId="178" fontId="34" fillId="57" borderId="14" xfId="0" applyNumberFormat="1" applyFont="1" applyFill="1" applyBorder="1" applyAlignment="1">
      <alignment vertical="center"/>
    </xf>
    <xf numFmtId="4" fontId="34" fillId="57" borderId="14" xfId="0" applyNumberFormat="1" applyFont="1" applyFill="1" applyBorder="1" applyAlignment="1">
      <alignment vertical="center"/>
    </xf>
    <xf numFmtId="4" fontId="34" fillId="50" borderId="20" xfId="0" applyNumberFormat="1" applyFont="1" applyFill="1" applyBorder="1" applyAlignment="1">
      <alignment vertical="center"/>
    </xf>
    <xf numFmtId="4" fontId="34" fillId="50" borderId="14" xfId="216" applyNumberFormat="1" applyFont="1" applyFill="1" applyBorder="1" applyAlignment="1">
      <alignment horizontal="center" vertical="center" wrapText="1"/>
    </xf>
    <xf numFmtId="164" fontId="34" fillId="27" borderId="0" xfId="191" applyFont="1" applyFill="1" applyBorder="1" applyAlignment="1">
      <alignment vertical="center"/>
    </xf>
    <xf numFmtId="0" fontId="34" fillId="0" borderId="17" xfId="216" applyFont="1" applyFill="1" applyBorder="1" applyAlignment="1">
      <alignment vertical="center" wrapText="1"/>
    </xf>
    <xf numFmtId="0" fontId="34" fillId="0" borderId="15" xfId="216" applyFont="1" applyFill="1" applyBorder="1" applyAlignment="1">
      <alignment vertical="center" wrapText="1"/>
    </xf>
    <xf numFmtId="0" fontId="34" fillId="0" borderId="16" xfId="216" applyFont="1" applyFill="1" applyBorder="1" applyAlignment="1">
      <alignment vertical="center" wrapText="1"/>
    </xf>
    <xf numFmtId="178" fontId="34" fillId="50" borderId="14" xfId="254" applyNumberFormat="1" applyFont="1" applyFill="1" applyBorder="1" applyAlignment="1">
      <alignment vertical="center"/>
    </xf>
    <xf numFmtId="0" fontId="34" fillId="0" borderId="64" xfId="216" applyFont="1" applyFill="1" applyBorder="1" applyAlignment="1">
      <alignment horizontal="center" vertical="center" wrapText="1"/>
    </xf>
    <xf numFmtId="0" fontId="34" fillId="0" borderId="62" xfId="216" applyFont="1" applyFill="1" applyBorder="1" applyAlignment="1">
      <alignment horizontal="left" vertical="center" wrapText="1"/>
    </xf>
    <xf numFmtId="44" fontId="34" fillId="27" borderId="0" xfId="0" applyNumberFormat="1" applyFont="1" applyFill="1" applyBorder="1" applyAlignment="1">
      <alignment vertical="center"/>
    </xf>
    <xf numFmtId="4" fontId="50" fillId="56" borderId="83" xfId="0" applyNumberFormat="1" applyFont="1" applyFill="1" applyBorder="1" applyAlignment="1">
      <alignment vertical="center"/>
    </xf>
    <xf numFmtId="43" fontId="85" fillId="45" borderId="0" xfId="343" applyFont="1" applyFill="1" applyBorder="1" applyAlignment="1">
      <alignment vertical="center"/>
    </xf>
    <xf numFmtId="44" fontId="83" fillId="27" borderId="0" xfId="0" applyNumberFormat="1" applyFont="1" applyFill="1" applyBorder="1" applyAlignment="1">
      <alignment vertical="center"/>
    </xf>
    <xf numFmtId="9" fontId="83" fillId="27" borderId="0" xfId="254" applyFont="1" applyFill="1" applyBorder="1" applyAlignment="1">
      <alignment vertical="center"/>
    </xf>
    <xf numFmtId="0" fontId="49" fillId="27" borderId="0" xfId="0" applyFont="1" applyFill="1" applyBorder="1" applyAlignment="1">
      <alignment horizontal="justify" vertical="center"/>
    </xf>
    <xf numFmtId="0" fontId="49" fillId="0" borderId="0" xfId="0" applyFont="1" applyFill="1" applyBorder="1" applyAlignment="1">
      <alignment vertical="center"/>
    </xf>
    <xf numFmtId="0" fontId="49" fillId="0" borderId="0" xfId="0" applyFont="1" applyFill="1" applyBorder="1" applyAlignment="1">
      <alignment horizontal="justify" vertical="center"/>
    </xf>
    <xf numFmtId="4" fontId="49" fillId="0" borderId="0" xfId="0" applyNumberFormat="1" applyFont="1" applyFill="1" applyBorder="1" applyAlignment="1">
      <alignment vertical="center"/>
    </xf>
    <xf numFmtId="0" fontId="131" fillId="0" borderId="0" xfId="0" applyFont="1" applyBorder="1" applyAlignment="1">
      <alignment vertical="center"/>
    </xf>
    <xf numFmtId="44" fontId="131" fillId="0" borderId="0" xfId="0" applyNumberFormat="1" applyFont="1" applyAlignment="1">
      <alignment vertical="center"/>
    </xf>
    <xf numFmtId="0" fontId="131" fillId="0" borderId="0" xfId="0" applyFont="1" applyAlignment="1">
      <alignment vertical="center"/>
    </xf>
    <xf numFmtId="0" fontId="132" fillId="0" borderId="0" xfId="0" applyFont="1" applyBorder="1" applyAlignment="1">
      <alignment horizontal="center" vertical="top"/>
    </xf>
    <xf numFmtId="0" fontId="132" fillId="0" borderId="0" xfId="0" applyFont="1" applyAlignment="1">
      <alignment vertical="center"/>
    </xf>
    <xf numFmtId="0" fontId="130" fillId="0" borderId="0" xfId="0" applyFont="1" applyAlignment="1">
      <alignment horizontal="left" vertical="center"/>
    </xf>
    <xf numFmtId="0" fontId="131" fillId="0" borderId="0" xfId="0" applyFont="1" applyAlignment="1">
      <alignment horizontal="left" vertical="center"/>
    </xf>
    <xf numFmtId="0" fontId="132" fillId="0" borderId="0" xfId="0" applyFont="1" applyBorder="1" applyAlignment="1">
      <alignment vertical="top"/>
    </xf>
    <xf numFmtId="44" fontId="130" fillId="0" borderId="0" xfId="0" applyNumberFormat="1" applyFont="1" applyFill="1" applyBorder="1" applyAlignment="1">
      <alignment horizontal="center" vertical="center"/>
    </xf>
    <xf numFmtId="0" fontId="131" fillId="58" borderId="14" xfId="0" applyFont="1" applyFill="1" applyBorder="1" applyAlignment="1"/>
    <xf numFmtId="0" fontId="131" fillId="58" borderId="17" xfId="0" applyFont="1" applyFill="1" applyBorder="1" applyAlignment="1"/>
    <xf numFmtId="0" fontId="131" fillId="58" borderId="15" xfId="0" applyFont="1" applyFill="1" applyBorder="1" applyAlignment="1"/>
    <xf numFmtId="0" fontId="131" fillId="58" borderId="16" xfId="0" applyFont="1" applyFill="1" applyBorder="1" applyAlignment="1"/>
    <xf numFmtId="0" fontId="131" fillId="27" borderId="0" xfId="0" applyFont="1" applyFill="1" applyBorder="1" applyAlignment="1">
      <alignment horizontal="left" vertical="center"/>
    </xf>
    <xf numFmtId="0" fontId="133" fillId="27" borderId="0" xfId="0" applyFont="1" applyFill="1" applyBorder="1" applyAlignment="1">
      <alignment horizontal="center" vertical="center" wrapText="1"/>
    </xf>
    <xf numFmtId="0" fontId="130" fillId="27" borderId="0" xfId="0" applyFont="1" applyFill="1" applyBorder="1" applyAlignment="1">
      <alignment horizontal="center" vertical="center"/>
    </xf>
    <xf numFmtId="44" fontId="130" fillId="27" borderId="0" xfId="0" applyNumberFormat="1" applyFont="1" applyFill="1" applyBorder="1" applyAlignment="1">
      <alignment horizontal="center" vertical="center"/>
    </xf>
    <xf numFmtId="44" fontId="130" fillId="27" borderId="0" xfId="0" applyNumberFormat="1" applyFont="1" applyFill="1" applyBorder="1" applyAlignment="1">
      <alignment vertical="center"/>
    </xf>
    <xf numFmtId="0" fontId="131" fillId="27" borderId="0" xfId="0" applyFont="1" applyFill="1" applyAlignment="1">
      <alignment vertical="center"/>
    </xf>
    <xf numFmtId="44" fontId="131" fillId="0" borderId="0" xfId="0" applyNumberFormat="1" applyFont="1" applyFill="1" applyBorder="1" applyAlignment="1">
      <alignment horizontal="center"/>
    </xf>
    <xf numFmtId="0" fontId="135" fillId="27" borderId="0" xfId="0" applyFont="1" applyFill="1" applyBorder="1" applyAlignment="1">
      <alignment horizontal="left" vertical="center" wrapText="1"/>
    </xf>
    <xf numFmtId="0" fontId="131" fillId="27" borderId="0" xfId="0" applyFont="1" applyFill="1" applyBorder="1" applyAlignment="1">
      <alignment horizontal="center" vertical="center" wrapText="1"/>
    </xf>
    <xf numFmtId="0" fontId="131" fillId="27" borderId="0" xfId="0" applyFont="1" applyFill="1" applyBorder="1" applyAlignment="1"/>
    <xf numFmtId="44" fontId="131" fillId="27" borderId="0" xfId="0" applyNumberFormat="1" applyFont="1" applyFill="1" applyBorder="1" applyAlignment="1">
      <alignment horizontal="center"/>
    </xf>
    <xf numFmtId="44" fontId="131" fillId="27" borderId="0" xfId="0" applyNumberFormat="1" applyFont="1" applyFill="1" applyBorder="1" applyAlignment="1"/>
    <xf numFmtId="0" fontId="131" fillId="0" borderId="0" xfId="0" applyFont="1" applyAlignment="1">
      <alignment horizontal="left"/>
    </xf>
    <xf numFmtId="0" fontId="131" fillId="0" borderId="0" xfId="0" applyFont="1" applyAlignment="1">
      <alignment horizontal="right" indent="1"/>
    </xf>
    <xf numFmtId="0" fontId="131" fillId="0" borderId="0" xfId="0" applyFont="1"/>
    <xf numFmtId="44" fontId="131" fillId="0" borderId="0" xfId="0" applyNumberFormat="1" applyFont="1"/>
    <xf numFmtId="44" fontId="131" fillId="0" borderId="0" xfId="0" applyNumberFormat="1" applyFont="1" applyAlignment="1"/>
    <xf numFmtId="0" fontId="131" fillId="0" borderId="0" xfId="0" applyFont="1" applyFill="1" applyAlignment="1">
      <alignment vertical="center"/>
    </xf>
    <xf numFmtId="185" fontId="130" fillId="0" borderId="0" xfId="0" applyNumberFormat="1" applyFont="1" applyFill="1" applyBorder="1" applyAlignment="1">
      <alignment horizontal="center" vertical="center"/>
    </xf>
    <xf numFmtId="0" fontId="136" fillId="0" borderId="0" xfId="0" applyFont="1"/>
    <xf numFmtId="0" fontId="131" fillId="0" borderId="0" xfId="0" applyFont="1" applyFill="1" applyBorder="1" applyAlignment="1">
      <alignment horizontal="center"/>
    </xf>
    <xf numFmtId="0" fontId="136" fillId="0" borderId="0" xfId="0" applyFont="1" applyFill="1" applyBorder="1" applyAlignment="1">
      <alignment horizontal="center"/>
    </xf>
    <xf numFmtId="44" fontId="131" fillId="0" borderId="0" xfId="0" applyNumberFormat="1" applyFont="1" applyFill="1" applyBorder="1"/>
    <xf numFmtId="44" fontId="131" fillId="0" borderId="0" xfId="0" applyNumberFormat="1" applyFont="1" applyFill="1" applyBorder="1" applyAlignment="1"/>
    <xf numFmtId="187" fontId="131" fillId="0" borderId="0" xfId="0" applyNumberFormat="1" applyFont="1" applyFill="1" applyBorder="1" applyAlignment="1">
      <alignment horizontal="center"/>
    </xf>
    <xf numFmtId="0" fontId="131" fillId="0" borderId="0" xfId="0" applyFont="1" applyFill="1" applyBorder="1" applyAlignment="1"/>
    <xf numFmtId="0" fontId="136" fillId="0" borderId="0" xfId="0" applyFont="1" applyFill="1" applyBorder="1" applyAlignment="1"/>
    <xf numFmtId="0" fontId="137" fillId="0" borderId="0" xfId="0" applyFont="1" applyAlignment="1">
      <alignment horizontal="left" vertical="center"/>
    </xf>
    <xf numFmtId="0" fontId="137" fillId="0" borderId="0" xfId="0" applyFont="1" applyAlignment="1">
      <alignment horizontal="left"/>
    </xf>
    <xf numFmtId="49" fontId="137" fillId="0" borderId="69" xfId="0" applyNumberFormat="1" applyFont="1" applyBorder="1" applyAlignment="1"/>
    <xf numFmtId="49" fontId="137" fillId="0" borderId="17" xfId="0" applyNumberFormat="1" applyFont="1" applyBorder="1" applyAlignment="1">
      <alignment horizontal="center"/>
    </xf>
    <xf numFmtId="49" fontId="137" fillId="0" borderId="15" xfId="0" applyNumberFormat="1" applyFont="1" applyBorder="1" applyAlignment="1"/>
    <xf numFmtId="49" fontId="137" fillId="0" borderId="16" xfId="0" applyNumberFormat="1" applyFont="1" applyBorder="1" applyAlignment="1"/>
    <xf numFmtId="0" fontId="137" fillId="0" borderId="0" xfId="0" applyFont="1" applyAlignment="1">
      <alignment vertical="center"/>
    </xf>
    <xf numFmtId="44" fontId="138" fillId="58" borderId="14" xfId="0" applyNumberFormat="1" applyFont="1" applyFill="1" applyBorder="1" applyAlignment="1">
      <alignment horizontal="center" vertical="center" wrapText="1"/>
    </xf>
    <xf numFmtId="44" fontId="131" fillId="0" borderId="14" xfId="0" applyNumberFormat="1" applyFont="1" applyBorder="1" applyAlignment="1">
      <alignment horizontal="center"/>
    </xf>
    <xf numFmtId="44" fontId="130" fillId="25" borderId="14" xfId="0" applyNumberFormat="1" applyFont="1" applyFill="1" applyBorder="1" applyAlignment="1">
      <alignment horizontal="center"/>
    </xf>
    <xf numFmtId="44" fontId="131" fillId="27" borderId="68" xfId="0" applyNumberFormat="1" applyFont="1" applyFill="1" applyBorder="1" applyAlignment="1">
      <alignment horizontal="center"/>
    </xf>
    <xf numFmtId="44" fontId="131" fillId="25" borderId="14" xfId="0" applyNumberFormat="1" applyFont="1" applyFill="1" applyBorder="1" applyAlignment="1">
      <alignment horizontal="center"/>
    </xf>
    <xf numFmtId="0" fontId="131" fillId="58" borderId="69" xfId="0" applyFont="1" applyFill="1" applyBorder="1" applyAlignment="1"/>
    <xf numFmtId="0" fontId="131" fillId="0" borderId="0" xfId="0" applyFont="1" applyFill="1" applyBorder="1" applyAlignment="1">
      <alignment horizontal="left" vertical="center" wrapText="1"/>
    </xf>
    <xf numFmtId="0" fontId="131" fillId="0" borderId="0" xfId="0" applyFont="1" applyFill="1" applyBorder="1" applyAlignment="1">
      <alignment horizontal="center" vertical="center" wrapText="1"/>
    </xf>
    <xf numFmtId="44" fontId="130" fillId="58" borderId="14" xfId="0" applyNumberFormat="1" applyFont="1" applyFill="1" applyBorder="1" applyAlignment="1">
      <alignment horizontal="center" vertical="center" wrapText="1"/>
    </xf>
    <xf numFmtId="0" fontId="130" fillId="0" borderId="0" xfId="0" applyFont="1" applyAlignment="1">
      <alignment vertical="center"/>
    </xf>
    <xf numFmtId="0" fontId="131" fillId="0" borderId="0" xfId="0" applyFont="1" applyAlignment="1">
      <alignment horizontal="left" vertical="center" wrapText="1" indent="2"/>
    </xf>
    <xf numFmtId="0" fontId="131" fillId="0" borderId="0" xfId="0" applyFont="1" applyBorder="1"/>
    <xf numFmtId="0" fontId="131" fillId="0" borderId="0" xfId="0" applyFont="1" applyBorder="1" applyAlignment="1">
      <alignment horizontal="left" vertical="center" wrapText="1" indent="2"/>
    </xf>
    <xf numFmtId="0" fontId="131" fillId="0" borderId="0" xfId="0" applyFont="1" applyBorder="1" applyAlignment="1"/>
    <xf numFmtId="0" fontId="132" fillId="59" borderId="69" xfId="0" applyFont="1" applyFill="1" applyBorder="1" applyAlignment="1" applyProtection="1">
      <alignment vertical="center" wrapText="1"/>
    </xf>
    <xf numFmtId="0" fontId="132" fillId="59" borderId="65" xfId="0" applyFont="1" applyFill="1" applyBorder="1" applyAlignment="1" applyProtection="1">
      <alignment vertical="center" wrapText="1"/>
    </xf>
    <xf numFmtId="0" fontId="131" fillId="0" borderId="14" xfId="0" applyFont="1" applyBorder="1" applyAlignment="1">
      <alignment vertical="center"/>
    </xf>
    <xf numFmtId="2" fontId="131" fillId="0" borderId="14" xfId="0" applyNumberFormat="1" applyFont="1" applyBorder="1" applyAlignment="1">
      <alignment vertical="center"/>
    </xf>
    <xf numFmtId="43" fontId="131" fillId="0" borderId="14" xfId="0" applyNumberFormat="1" applyFont="1" applyBorder="1" applyAlignment="1">
      <alignment vertical="center"/>
    </xf>
    <xf numFmtId="0" fontId="131" fillId="49" borderId="14" xfId="0" applyFont="1" applyFill="1" applyBorder="1" applyAlignment="1">
      <alignment horizontal="center" vertical="center"/>
    </xf>
    <xf numFmtId="190" fontId="131" fillId="0" borderId="14" xfId="0" applyNumberFormat="1" applyFont="1" applyBorder="1" applyAlignment="1">
      <alignment vertical="center"/>
    </xf>
    <xf numFmtId="4" fontId="131" fillId="0" borderId="14" xfId="0" applyNumberFormat="1" applyFont="1" applyBorder="1" applyAlignment="1">
      <alignment vertical="center"/>
    </xf>
    <xf numFmtId="44" fontId="131" fillId="0" borderId="14" xfId="0" applyNumberFormat="1" applyFont="1" applyBorder="1" applyAlignment="1">
      <alignment vertical="center"/>
    </xf>
    <xf numFmtId="4" fontId="131" fillId="0" borderId="0" xfId="0" applyNumberFormat="1" applyFont="1" applyAlignment="1">
      <alignment vertical="center"/>
    </xf>
    <xf numFmtId="2" fontId="130" fillId="42" borderId="14" xfId="0" applyNumberFormat="1" applyFont="1" applyFill="1" applyBorder="1" applyAlignment="1">
      <alignment vertical="center"/>
    </xf>
    <xf numFmtId="43" fontId="130" fillId="42" borderId="14" xfId="0" applyNumberFormat="1" applyFont="1" applyFill="1" applyBorder="1" applyAlignment="1">
      <alignment vertical="center"/>
    </xf>
    <xf numFmtId="0" fontId="132" fillId="59" borderId="17" xfId="0" applyFont="1" applyFill="1" applyBorder="1" applyAlignment="1" applyProtection="1">
      <alignment vertical="center"/>
    </xf>
    <xf numFmtId="0" fontId="132" fillId="59" borderId="15" xfId="0" applyFont="1" applyFill="1" applyBorder="1" applyAlignment="1" applyProtection="1">
      <alignment vertical="center"/>
    </xf>
    <xf numFmtId="0" fontId="132" fillId="59" borderId="15" xfId="0" applyFont="1" applyFill="1" applyBorder="1" applyAlignment="1" applyProtection="1">
      <alignment vertical="center" wrapText="1"/>
    </xf>
    <xf numFmtId="2" fontId="132" fillId="59" borderId="16" xfId="0" applyNumberFormat="1" applyFont="1" applyFill="1" applyBorder="1" applyAlignment="1" applyProtection="1">
      <alignment vertical="center" wrapText="1"/>
    </xf>
    <xf numFmtId="0" fontId="132" fillId="59" borderId="16" xfId="0" applyFont="1" applyFill="1" applyBorder="1" applyAlignment="1" applyProtection="1">
      <alignment vertical="center" wrapText="1"/>
    </xf>
    <xf numFmtId="43" fontId="131" fillId="0" borderId="0" xfId="0" applyNumberFormat="1" applyFont="1" applyAlignment="1">
      <alignment vertical="center"/>
    </xf>
    <xf numFmtId="0" fontId="131" fillId="0" borderId="14" xfId="0" applyFont="1" applyBorder="1" applyAlignment="1">
      <alignment horizontal="center" vertical="center"/>
    </xf>
    <xf numFmtId="4" fontId="131" fillId="0" borderId="14" xfId="0" applyNumberFormat="1" applyFont="1" applyBorder="1" applyAlignment="1">
      <alignment horizontal="center" vertical="center"/>
    </xf>
    <xf numFmtId="0" fontId="132" fillId="59" borderId="17" xfId="0" applyFont="1" applyFill="1" applyBorder="1" applyAlignment="1" applyProtection="1">
      <alignment vertical="center" wrapText="1"/>
    </xf>
    <xf numFmtId="43" fontId="136" fillId="0" borderId="14" xfId="0" applyNumberFormat="1" applyFont="1" applyBorder="1" applyAlignment="1">
      <alignment vertical="center"/>
    </xf>
    <xf numFmtId="43" fontId="146" fillId="0" borderId="14" xfId="0" applyNumberFormat="1" applyFont="1" applyBorder="1" applyAlignment="1">
      <alignment vertical="center"/>
    </xf>
    <xf numFmtId="43" fontId="132" fillId="42" borderId="14" xfId="0" applyNumberFormat="1" applyFont="1" applyFill="1" applyBorder="1" applyAlignment="1" applyProtection="1">
      <alignment vertical="center"/>
    </xf>
    <xf numFmtId="43" fontId="146" fillId="0" borderId="14" xfId="0" applyNumberFormat="1" applyFont="1" applyBorder="1" applyAlignment="1" applyProtection="1">
      <alignment horizontal="center" vertical="center"/>
    </xf>
    <xf numFmtId="43" fontId="136" fillId="0" borderId="14" xfId="0" applyNumberFormat="1" applyFont="1" applyBorder="1" applyAlignment="1" applyProtection="1">
      <alignment horizontal="center" vertical="center"/>
    </xf>
    <xf numFmtId="43" fontId="132" fillId="42" borderId="14" xfId="0" applyNumberFormat="1" applyFont="1" applyFill="1" applyBorder="1" applyAlignment="1" applyProtection="1">
      <alignment horizontal="center" vertical="center"/>
    </xf>
    <xf numFmtId="1" fontId="147" fillId="62" borderId="14" xfId="343" applyNumberFormat="1" applyFont="1" applyFill="1" applyBorder="1" applyAlignment="1" applyProtection="1">
      <alignment horizontal="center" vertical="center"/>
    </xf>
    <xf numFmtId="44" fontId="130" fillId="62" borderId="64" xfId="0" applyNumberFormat="1" applyFont="1" applyFill="1" applyBorder="1" applyAlignment="1">
      <alignment vertical="center"/>
    </xf>
    <xf numFmtId="44" fontId="130" fillId="62" borderId="14" xfId="0" applyNumberFormat="1" applyFont="1" applyFill="1" applyBorder="1" applyAlignment="1">
      <alignment horizontal="center" vertical="center"/>
    </xf>
    <xf numFmtId="1" fontId="130" fillId="62" borderId="14" xfId="0" applyNumberFormat="1" applyFont="1" applyFill="1" applyBorder="1" applyAlignment="1">
      <alignment horizontal="center" vertical="center"/>
    </xf>
    <xf numFmtId="1" fontId="131" fillId="0" borderId="0" xfId="0" applyNumberFormat="1" applyFont="1" applyAlignment="1">
      <alignment vertical="center"/>
    </xf>
    <xf numFmtId="0" fontId="148" fillId="0" borderId="69" xfId="0" applyFont="1" applyFill="1" applyBorder="1" applyAlignment="1">
      <alignment horizontal="justify" vertical="center"/>
    </xf>
    <xf numFmtId="0" fontId="35" fillId="27" borderId="69" xfId="0" applyFont="1" applyFill="1" applyBorder="1" applyAlignment="1"/>
    <xf numFmtId="0" fontId="38" fillId="27" borderId="69" xfId="0" applyFont="1" applyFill="1" applyBorder="1" applyAlignment="1">
      <alignment horizontal="center" vertical="center"/>
    </xf>
    <xf numFmtId="0" fontId="148" fillId="27" borderId="69" xfId="0" applyFont="1" applyFill="1" applyBorder="1" applyAlignment="1">
      <alignment horizontal="justify" vertical="center" wrapText="1"/>
    </xf>
    <xf numFmtId="0" fontId="0" fillId="0" borderId="69" xfId="0" applyBorder="1"/>
    <xf numFmtId="0" fontId="0" fillId="0" borderId="0" xfId="0" applyAlignment="1">
      <alignment horizontal="center"/>
    </xf>
    <xf numFmtId="4" fontId="0" fillId="0" borderId="0" xfId="0" applyNumberFormat="1"/>
    <xf numFmtId="0" fontId="0" fillId="0" borderId="0" xfId="0" applyFont="1"/>
    <xf numFmtId="0" fontId="35" fillId="27" borderId="68" xfId="0" applyFont="1" applyFill="1" applyBorder="1" applyAlignment="1"/>
    <xf numFmtId="0" fontId="38" fillId="27" borderId="0" xfId="0" applyFont="1" applyFill="1" applyAlignment="1">
      <alignment vertical="center"/>
    </xf>
    <xf numFmtId="0" fontId="38" fillId="0" borderId="0" xfId="0" applyFont="1" applyFill="1" applyAlignment="1">
      <alignment vertical="center"/>
    </xf>
    <xf numFmtId="0" fontId="35" fillId="27" borderId="0" xfId="0" applyFont="1" applyFill="1" applyBorder="1" applyAlignment="1"/>
    <xf numFmtId="0" fontId="149" fillId="0" borderId="0" xfId="0" applyFont="1" applyFill="1" applyBorder="1" applyAlignment="1">
      <alignment horizontal="justify" vertical="center"/>
    </xf>
    <xf numFmtId="0" fontId="150" fillId="27" borderId="0" xfId="0" applyFont="1" applyFill="1" applyBorder="1" applyAlignment="1"/>
    <xf numFmtId="0" fontId="151" fillId="0" borderId="0" xfId="0" applyFont="1"/>
    <xf numFmtId="0" fontId="150" fillId="27" borderId="68" xfId="0" applyFont="1" applyFill="1" applyBorder="1" applyAlignment="1"/>
    <xf numFmtId="0" fontId="69" fillId="0" borderId="14" xfId="216" applyFont="1" applyFill="1" applyBorder="1" applyAlignment="1">
      <alignment vertical="center" wrapText="1"/>
    </xf>
    <xf numFmtId="0" fontId="0" fillId="0" borderId="0" xfId="0" applyAlignment="1"/>
    <xf numFmtId="0" fontId="151" fillId="0" borderId="0" xfId="0" applyFont="1" applyBorder="1"/>
    <xf numFmtId="177" fontId="0" fillId="0" borderId="0" xfId="0" applyNumberFormat="1" applyAlignment="1">
      <alignment horizontal="right"/>
    </xf>
    <xf numFmtId="0" fontId="48" fillId="26" borderId="0" xfId="0" applyFont="1" applyFill="1" applyBorder="1" applyAlignment="1">
      <alignment horizontal="center" vertical="center"/>
    </xf>
    <xf numFmtId="0" fontId="40" fillId="30" borderId="24" xfId="0" applyFont="1" applyFill="1" applyBorder="1" applyAlignment="1">
      <alignment horizontal="center" vertical="center"/>
    </xf>
    <xf numFmtId="0" fontId="40" fillId="30" borderId="26" xfId="0" applyFont="1" applyFill="1" applyBorder="1" applyAlignment="1">
      <alignment horizontal="center" vertical="center"/>
    </xf>
    <xf numFmtId="0" fontId="54" fillId="0" borderId="0" xfId="0" applyFont="1" applyFill="1" applyBorder="1" applyAlignment="1">
      <alignment horizontal="center" vertical="center"/>
    </xf>
    <xf numFmtId="0" fontId="38" fillId="39" borderId="42" xfId="0" applyFont="1" applyFill="1" applyBorder="1" applyAlignment="1">
      <alignment horizontal="justify" vertical="top" wrapText="1"/>
    </xf>
    <xf numFmtId="0" fontId="38" fillId="39" borderId="37" xfId="0" applyFont="1" applyFill="1" applyBorder="1" applyAlignment="1">
      <alignment horizontal="justify" vertical="top" wrapText="1"/>
    </xf>
    <xf numFmtId="0" fontId="38" fillId="39" borderId="38" xfId="0" applyFont="1" applyFill="1" applyBorder="1" applyAlignment="1">
      <alignment horizontal="justify" vertical="top" wrapText="1"/>
    </xf>
    <xf numFmtId="0" fontId="40" fillId="39" borderId="40" xfId="0" applyFont="1" applyFill="1" applyBorder="1" applyAlignment="1">
      <alignment horizontal="left" vertical="center"/>
    </xf>
    <xf numFmtId="0" fontId="40" fillId="39" borderId="34" xfId="0" applyFont="1" applyFill="1" applyBorder="1" applyAlignment="1">
      <alignment horizontal="left" vertical="center"/>
    </xf>
    <xf numFmtId="0" fontId="40" fillId="39" borderId="35" xfId="0" applyFont="1" applyFill="1" applyBorder="1" applyAlignment="1">
      <alignment horizontal="left" vertical="center"/>
    </xf>
    <xf numFmtId="0" fontId="41" fillId="35" borderId="31" xfId="0" applyFont="1" applyFill="1" applyBorder="1" applyAlignment="1">
      <alignment horizontal="justify" vertical="center" wrapText="1"/>
    </xf>
    <xf numFmtId="0" fontId="41" fillId="35" borderId="32" xfId="0" applyFont="1" applyFill="1" applyBorder="1" applyAlignment="1">
      <alignment horizontal="justify" vertical="center" wrapText="1"/>
    </xf>
    <xf numFmtId="0" fontId="60" fillId="0" borderId="0" xfId="0" applyFont="1" applyAlignment="1">
      <alignment horizontal="center"/>
    </xf>
    <xf numFmtId="0" fontId="59" fillId="0" borderId="0" xfId="0" applyFont="1" applyAlignment="1">
      <alignment horizontal="center"/>
    </xf>
    <xf numFmtId="0" fontId="56" fillId="0" borderId="37" xfId="0" applyFont="1" applyBorder="1" applyAlignment="1">
      <alignment horizontal="center"/>
    </xf>
    <xf numFmtId="0" fontId="41" fillId="35" borderId="45" xfId="0" applyFont="1" applyFill="1" applyBorder="1" applyAlignment="1">
      <alignment horizontal="justify" vertical="center"/>
    </xf>
    <xf numFmtId="0" fontId="41" fillId="35" borderId="46" xfId="0" applyFont="1" applyFill="1" applyBorder="1" applyAlignment="1">
      <alignment horizontal="justify" vertical="center"/>
    </xf>
    <xf numFmtId="0" fontId="41" fillId="35" borderId="47" xfId="0" applyFont="1" applyFill="1" applyBorder="1" applyAlignment="1">
      <alignment horizontal="justify" vertical="center"/>
    </xf>
    <xf numFmtId="0" fontId="41" fillId="35" borderId="43" xfId="0" applyFont="1" applyFill="1" applyBorder="1" applyAlignment="1">
      <alignment horizontal="justify" vertical="center" wrapText="1"/>
    </xf>
    <xf numFmtId="0" fontId="41" fillId="35" borderId="44" xfId="0" applyFont="1" applyFill="1" applyBorder="1" applyAlignment="1">
      <alignment horizontal="justify" vertical="center" wrapText="1"/>
    </xf>
    <xf numFmtId="177" fontId="0" fillId="0" borderId="0" xfId="0" applyNumberFormat="1" applyAlignment="1">
      <alignment horizontal="right" vertical="center"/>
    </xf>
    <xf numFmtId="0" fontId="50" fillId="29" borderId="40" xfId="216" applyFont="1" applyFill="1" applyBorder="1" applyAlignment="1" applyProtection="1">
      <alignment horizontal="left" vertical="center"/>
    </xf>
    <xf numFmtId="0" fontId="50" fillId="29" borderId="34" xfId="216" applyFont="1" applyFill="1" applyBorder="1" applyAlignment="1" applyProtection="1">
      <alignment horizontal="left" vertical="center"/>
    </xf>
    <xf numFmtId="0" fontId="50" fillId="29" borderId="35" xfId="216" applyFont="1" applyFill="1" applyBorder="1" applyAlignment="1" applyProtection="1">
      <alignment horizontal="left" vertical="center"/>
    </xf>
    <xf numFmtId="0" fontId="53" fillId="0" borderId="0" xfId="216" applyFont="1" applyAlignment="1" applyProtection="1">
      <alignment horizontal="left" vertical="center"/>
    </xf>
    <xf numFmtId="0" fontId="53" fillId="0" borderId="37" xfId="216" applyFont="1" applyBorder="1" applyAlignment="1" applyProtection="1">
      <alignment horizontal="left" vertical="center"/>
    </xf>
    <xf numFmtId="0" fontId="41" fillId="29" borderId="45" xfId="216" applyFont="1" applyFill="1" applyBorder="1" applyAlignment="1" applyProtection="1">
      <alignment horizontal="right" vertical="center"/>
    </xf>
    <xf numFmtId="0" fontId="41" fillId="29" borderId="46" xfId="216" applyFont="1" applyFill="1" applyBorder="1" applyAlignment="1" applyProtection="1">
      <alignment horizontal="right" vertical="center"/>
    </xf>
    <xf numFmtId="0" fontId="41" fillId="29" borderId="50" xfId="216" applyFont="1" applyFill="1" applyBorder="1" applyAlignment="1" applyProtection="1">
      <alignment horizontal="right" vertical="center"/>
    </xf>
    <xf numFmtId="44" fontId="41" fillId="34" borderId="35" xfId="349" applyFont="1" applyFill="1" applyBorder="1" applyAlignment="1" applyProtection="1">
      <alignment horizontal="center" vertical="center"/>
    </xf>
    <xf numFmtId="44" fontId="41" fillId="34" borderId="54" xfId="349" applyFont="1" applyFill="1" applyBorder="1" applyAlignment="1" applyProtection="1">
      <alignment horizontal="center" vertical="center"/>
    </xf>
    <xf numFmtId="0" fontId="46" fillId="0" borderId="21" xfId="216" applyFont="1" applyBorder="1" applyAlignment="1">
      <alignment horizontal="left" vertical="center"/>
    </xf>
    <xf numFmtId="0" fontId="50" fillId="29" borderId="45" xfId="216" applyFont="1" applyFill="1" applyBorder="1" applyAlignment="1" applyProtection="1">
      <alignment horizontal="left" vertical="center"/>
    </xf>
    <xf numFmtId="0" fontId="50" fillId="29" borderId="46" xfId="216" applyFont="1" applyFill="1" applyBorder="1" applyAlignment="1" applyProtection="1">
      <alignment horizontal="left" vertical="center"/>
    </xf>
    <xf numFmtId="0" fontId="50" fillId="29" borderId="47" xfId="216" applyFont="1" applyFill="1" applyBorder="1" applyAlignment="1" applyProtection="1">
      <alignment horizontal="left" vertical="center"/>
    </xf>
    <xf numFmtId="0" fontId="41" fillId="34" borderId="42" xfId="216" applyFont="1" applyFill="1" applyBorder="1" applyAlignment="1" applyProtection="1">
      <alignment horizontal="right" vertical="center"/>
    </xf>
    <xf numFmtId="0" fontId="41" fillId="34" borderId="37" xfId="216" applyFont="1" applyFill="1" applyBorder="1" applyAlignment="1" applyProtection="1">
      <alignment horizontal="right" vertical="center"/>
    </xf>
    <xf numFmtId="0" fontId="41" fillId="34" borderId="53" xfId="216" applyFont="1" applyFill="1" applyBorder="1" applyAlignment="1" applyProtection="1">
      <alignment horizontal="right" vertical="center"/>
    </xf>
    <xf numFmtId="0" fontId="53" fillId="0" borderId="0" xfId="216" applyFont="1" applyFill="1" applyBorder="1" applyAlignment="1" applyProtection="1">
      <alignment horizontal="left" vertical="center"/>
    </xf>
    <xf numFmtId="0" fontId="36" fillId="0" borderId="14" xfId="216" applyFont="1" applyBorder="1" applyAlignment="1">
      <alignment horizontal="center" vertical="center"/>
    </xf>
    <xf numFmtId="0" fontId="39" fillId="0" borderId="14" xfId="0" applyFont="1" applyBorder="1"/>
    <xf numFmtId="0" fontId="33" fillId="36" borderId="14" xfId="216" applyFont="1" applyFill="1" applyBorder="1" applyAlignment="1" applyProtection="1">
      <alignment horizontal="center" vertical="center" wrapText="1"/>
    </xf>
    <xf numFmtId="0" fontId="34" fillId="36" borderId="14" xfId="216" applyFont="1" applyFill="1" applyBorder="1" applyAlignment="1" applyProtection="1">
      <alignment horizontal="center" vertical="center" wrapText="1"/>
    </xf>
    <xf numFmtId="170" fontId="35" fillId="36" borderId="14" xfId="209" applyNumberFormat="1" applyFont="1" applyFill="1" applyBorder="1" applyAlignment="1">
      <alignment horizontal="center" vertical="center" wrapText="1"/>
    </xf>
    <xf numFmtId="0" fontId="62" fillId="36" borderId="17" xfId="216" applyFont="1" applyFill="1" applyBorder="1" applyAlignment="1" applyProtection="1">
      <alignment horizontal="center" vertical="center"/>
    </xf>
    <xf numFmtId="0" fontId="62" fillId="36" borderId="15" xfId="216" applyFont="1" applyFill="1" applyBorder="1" applyAlignment="1" applyProtection="1">
      <alignment horizontal="center" vertical="center"/>
    </xf>
    <xf numFmtId="0" fontId="62" fillId="36" borderId="16" xfId="216" applyFont="1" applyFill="1" applyBorder="1" applyAlignment="1" applyProtection="1">
      <alignment horizontal="center" vertical="center"/>
    </xf>
    <xf numFmtId="0" fontId="1" fillId="40" borderId="14" xfId="216" applyFont="1" applyFill="1" applyBorder="1" applyAlignment="1" applyProtection="1">
      <alignment horizontal="center" vertical="center"/>
    </xf>
    <xf numFmtId="0" fontId="3" fillId="40" borderId="14" xfId="216" applyFont="1" applyFill="1" applyBorder="1" applyAlignment="1" applyProtection="1">
      <alignment horizontal="center" vertical="center"/>
    </xf>
    <xf numFmtId="0" fontId="33" fillId="36" borderId="14" xfId="276" applyNumberFormat="1" applyFont="1" applyFill="1" applyBorder="1" applyAlignment="1" applyProtection="1">
      <alignment horizontal="right" vertical="center"/>
    </xf>
    <xf numFmtId="0" fontId="36" fillId="0" borderId="14" xfId="216" applyFont="1" applyBorder="1" applyAlignment="1">
      <alignment horizontal="center" vertical="center" wrapText="1"/>
    </xf>
    <xf numFmtId="0" fontId="41" fillId="35" borderId="14" xfId="0" applyFont="1" applyFill="1" applyBorder="1" applyAlignment="1">
      <alignment horizontal="left" vertical="center" wrapText="1"/>
    </xf>
    <xf numFmtId="0" fontId="58" fillId="26" borderId="17" xfId="216" applyFont="1" applyFill="1" applyBorder="1" applyAlignment="1" applyProtection="1">
      <alignment horizontal="right" vertical="center"/>
    </xf>
    <xf numFmtId="0" fontId="58" fillId="26" borderId="15" xfId="216" applyFont="1" applyFill="1" applyBorder="1" applyAlignment="1" applyProtection="1">
      <alignment horizontal="right" vertical="center"/>
    </xf>
    <xf numFmtId="0" fontId="58" fillId="26" borderId="16" xfId="216" applyFont="1" applyFill="1" applyBorder="1" applyAlignment="1" applyProtection="1">
      <alignment horizontal="right" vertical="center"/>
    </xf>
    <xf numFmtId="0" fontId="50" fillId="0" borderId="0" xfId="216" applyFont="1" applyFill="1" applyBorder="1" applyAlignment="1" applyProtection="1">
      <alignment horizontal="left" vertical="center" wrapText="1"/>
    </xf>
    <xf numFmtId="0" fontId="35" fillId="26" borderId="14" xfId="216" applyFont="1" applyFill="1" applyBorder="1" applyAlignment="1" applyProtection="1">
      <alignment horizontal="center" vertical="center" wrapText="1"/>
    </xf>
    <xf numFmtId="0" fontId="57" fillId="28" borderId="14" xfId="216" applyFont="1" applyFill="1" applyBorder="1" applyAlignment="1">
      <alignment horizontal="center" vertical="center" wrapText="1"/>
    </xf>
    <xf numFmtId="0" fontId="35" fillId="26" borderId="18" xfId="216" applyFont="1" applyFill="1" applyBorder="1" applyAlignment="1" applyProtection="1">
      <alignment horizontal="center" vertical="center" wrapText="1"/>
    </xf>
    <xf numFmtId="0" fontId="35" fillId="26" borderId="20" xfId="216" applyFont="1" applyFill="1" applyBorder="1" applyAlignment="1" applyProtection="1">
      <alignment horizontal="center" vertical="center" wrapText="1"/>
    </xf>
    <xf numFmtId="0" fontId="56" fillId="0" borderId="0" xfId="0" applyFont="1" applyAlignment="1">
      <alignment horizontal="center"/>
    </xf>
    <xf numFmtId="0" fontId="25" fillId="33" borderId="45" xfId="0" applyFont="1" applyFill="1" applyBorder="1" applyAlignment="1">
      <alignment horizontal="right"/>
    </xf>
    <xf numFmtId="0" fontId="25" fillId="33" borderId="46" xfId="0" applyFont="1" applyFill="1" applyBorder="1" applyAlignment="1">
      <alignment horizontal="right"/>
    </xf>
    <xf numFmtId="0" fontId="25" fillId="33" borderId="50" xfId="0" applyFont="1" applyFill="1" applyBorder="1" applyAlignment="1">
      <alignment horizontal="right"/>
    </xf>
    <xf numFmtId="0" fontId="34" fillId="0" borderId="17" xfId="216" applyFont="1" applyFill="1" applyBorder="1" applyAlignment="1">
      <alignment horizontal="left" vertical="center" wrapText="1"/>
    </xf>
    <xf numFmtId="0" fontId="34" fillId="0" borderId="15" xfId="216" applyFont="1" applyFill="1" applyBorder="1" applyAlignment="1">
      <alignment horizontal="left" vertical="center" wrapText="1"/>
    </xf>
    <xf numFmtId="0" fontId="34" fillId="0" borderId="16" xfId="216" applyFont="1" applyFill="1" applyBorder="1" applyAlignment="1">
      <alignment horizontal="left" vertical="center" wrapText="1"/>
    </xf>
    <xf numFmtId="0" fontId="34" fillId="50" borderId="17" xfId="216" applyFont="1" applyFill="1" applyBorder="1" applyAlignment="1">
      <alignment horizontal="right" vertical="center" wrapText="1"/>
    </xf>
    <xf numFmtId="0" fontId="34" fillId="50" borderId="15" xfId="216" applyFont="1" applyFill="1" applyBorder="1" applyAlignment="1">
      <alignment horizontal="right" vertical="center" wrapText="1"/>
    </xf>
    <xf numFmtId="0" fontId="34" fillId="50" borderId="16" xfId="216" applyFont="1" applyFill="1" applyBorder="1" applyAlignment="1">
      <alignment horizontal="right" vertical="center" wrapText="1"/>
    </xf>
    <xf numFmtId="0" fontId="34" fillId="0" borderId="62" xfId="216" applyFont="1" applyFill="1" applyBorder="1" applyAlignment="1">
      <alignment horizontal="left" vertical="center" wrapText="1"/>
    </xf>
    <xf numFmtId="0" fontId="34" fillId="0" borderId="68" xfId="216" applyFont="1" applyFill="1" applyBorder="1" applyAlignment="1">
      <alignment horizontal="left" vertical="center" wrapText="1"/>
    </xf>
    <xf numFmtId="0" fontId="34" fillId="0" borderId="63" xfId="216" applyFont="1" applyFill="1" applyBorder="1" applyAlignment="1">
      <alignment horizontal="left" vertical="center" wrapText="1"/>
    </xf>
    <xf numFmtId="0" fontId="106" fillId="50" borderId="45" xfId="216" applyFont="1" applyFill="1" applyBorder="1" applyAlignment="1">
      <alignment horizontal="right" vertical="center" wrapText="1"/>
    </xf>
    <xf numFmtId="0" fontId="106" fillId="50" borderId="46" xfId="216" applyFont="1" applyFill="1" applyBorder="1" applyAlignment="1">
      <alignment horizontal="right" vertical="center" wrapText="1"/>
    </xf>
    <xf numFmtId="0" fontId="106" fillId="50" borderId="50" xfId="216" applyFont="1" applyFill="1" applyBorder="1" applyAlignment="1">
      <alignment horizontal="right" vertical="center" wrapText="1"/>
    </xf>
    <xf numFmtId="0" fontId="107" fillId="27" borderId="0" xfId="0" applyFont="1" applyFill="1" applyBorder="1" applyAlignment="1">
      <alignment horizontal="center" vertical="center"/>
    </xf>
    <xf numFmtId="0" fontId="34" fillId="50" borderId="39" xfId="216" applyFont="1" applyFill="1" applyBorder="1" applyAlignment="1">
      <alignment horizontal="right" vertical="center" wrapText="1"/>
    </xf>
    <xf numFmtId="0" fontId="34" fillId="50" borderId="69" xfId="216" applyFont="1" applyFill="1" applyBorder="1" applyAlignment="1">
      <alignment horizontal="right" vertical="center" wrapText="1"/>
    </xf>
    <xf numFmtId="0" fontId="34" fillId="50" borderId="65" xfId="216" applyFont="1" applyFill="1" applyBorder="1" applyAlignment="1">
      <alignment horizontal="right" vertical="center" wrapText="1"/>
    </xf>
    <xf numFmtId="0" fontId="83" fillId="50" borderId="17" xfId="216" applyFont="1" applyFill="1" applyBorder="1" applyAlignment="1">
      <alignment horizontal="center" vertical="center" wrapText="1"/>
    </xf>
    <xf numFmtId="0" fontId="83" fillId="50" borderId="15" xfId="216" applyFont="1" applyFill="1" applyBorder="1" applyAlignment="1">
      <alignment horizontal="center" vertical="center" wrapText="1"/>
    </xf>
    <xf numFmtId="0" fontId="83" fillId="50" borderId="16" xfId="216" applyFont="1" applyFill="1" applyBorder="1" applyAlignment="1">
      <alignment horizontal="center" vertical="center" wrapText="1"/>
    </xf>
    <xf numFmtId="0" fontId="92" fillId="51" borderId="75" xfId="216" applyFont="1" applyFill="1" applyBorder="1" applyAlignment="1">
      <alignment horizontal="center" vertical="center" wrapText="1"/>
    </xf>
    <xf numFmtId="0" fontId="72" fillId="47" borderId="17" xfId="216" applyFont="1" applyFill="1" applyBorder="1" applyAlignment="1">
      <alignment horizontal="center" vertical="center"/>
    </xf>
    <xf numFmtId="0" fontId="72" fillId="47" borderId="15" xfId="216" applyFont="1" applyFill="1" applyBorder="1" applyAlignment="1">
      <alignment horizontal="center" vertical="center"/>
    </xf>
    <xf numFmtId="0" fontId="72" fillId="47" borderId="16" xfId="216" applyFont="1" applyFill="1" applyBorder="1" applyAlignment="1">
      <alignment horizontal="center" vertical="center"/>
    </xf>
    <xf numFmtId="0" fontId="34" fillId="46" borderId="17" xfId="216" applyFont="1" applyFill="1" applyBorder="1" applyAlignment="1">
      <alignment horizontal="center" vertical="center" wrapText="1"/>
    </xf>
    <xf numFmtId="0" fontId="34" fillId="46" borderId="16" xfId="216" applyFont="1" applyFill="1" applyBorder="1" applyAlignment="1">
      <alignment horizontal="center" vertical="center" wrapText="1"/>
    </xf>
    <xf numFmtId="178" fontId="34" fillId="0" borderId="17" xfId="254" applyNumberFormat="1" applyFont="1" applyFill="1" applyBorder="1" applyAlignment="1">
      <alignment horizontal="right" vertical="center"/>
    </xf>
    <xf numFmtId="178" fontId="34" fillId="0" borderId="16" xfId="254" applyNumberFormat="1" applyFont="1" applyFill="1" applyBorder="1" applyAlignment="1">
      <alignment horizontal="right" vertical="center"/>
    </xf>
    <xf numFmtId="178" fontId="34" fillId="0" borderId="62" xfId="254" applyNumberFormat="1" applyFont="1" applyFill="1" applyBorder="1" applyAlignment="1">
      <alignment horizontal="right" vertical="center"/>
    </xf>
    <xf numFmtId="178" fontId="34" fillId="0" borderId="63" xfId="254" applyNumberFormat="1" applyFont="1" applyFill="1" applyBorder="1" applyAlignment="1">
      <alignment horizontal="right" vertical="center"/>
    </xf>
    <xf numFmtId="0" fontId="34" fillId="56" borderId="45" xfId="0" applyFont="1" applyFill="1" applyBorder="1" applyAlignment="1">
      <alignment horizontal="center" vertical="center"/>
    </xf>
    <xf numFmtId="0" fontId="34" fillId="56" borderId="47" xfId="0" applyFont="1" applyFill="1" applyBorder="1" applyAlignment="1">
      <alignment horizontal="center" vertical="center"/>
    </xf>
    <xf numFmtId="0" fontId="101" fillId="0" borderId="17" xfId="0" applyFont="1" applyBorder="1" applyAlignment="1">
      <alignment horizontal="center" vertical="center"/>
    </xf>
    <xf numFmtId="0" fontId="49" fillId="0" borderId="16" xfId="0" applyFont="1" applyBorder="1" applyAlignment="1">
      <alignment horizontal="center" vertical="center"/>
    </xf>
    <xf numFmtId="0" fontId="34" fillId="27" borderId="0" xfId="0" applyFont="1" applyFill="1" applyAlignment="1">
      <alignment horizontal="center" vertical="center"/>
    </xf>
    <xf numFmtId="0" fontId="49" fillId="0" borderId="17" xfId="0" applyFont="1" applyBorder="1" applyAlignment="1">
      <alignment horizontal="center"/>
    </xf>
    <xf numFmtId="0" fontId="49" fillId="0" borderId="16" xfId="0" applyFont="1" applyBorder="1" applyAlignment="1">
      <alignment horizontal="center"/>
    </xf>
    <xf numFmtId="0" fontId="83" fillId="50" borderId="17" xfId="216" applyFont="1" applyFill="1" applyBorder="1" applyAlignment="1">
      <alignment horizontal="right" vertical="center" wrapText="1"/>
    </xf>
    <xf numFmtId="0" fontId="83" fillId="50" borderId="15" xfId="216" applyFont="1" applyFill="1" applyBorder="1" applyAlignment="1">
      <alignment horizontal="right" vertical="center" wrapText="1"/>
    </xf>
    <xf numFmtId="0" fontId="83" fillId="50" borderId="16" xfId="216" applyFont="1" applyFill="1" applyBorder="1" applyAlignment="1">
      <alignment horizontal="right" vertical="center" wrapText="1"/>
    </xf>
    <xf numFmtId="0" fontId="34" fillId="54" borderId="15" xfId="216" applyFont="1" applyFill="1" applyBorder="1" applyAlignment="1">
      <alignment horizontal="center" vertical="center"/>
    </xf>
    <xf numFmtId="0" fontId="34" fillId="36" borderId="17" xfId="216" applyFont="1" applyFill="1" applyBorder="1" applyAlignment="1">
      <alignment horizontal="center" vertical="center" wrapText="1"/>
    </xf>
    <xf numFmtId="0" fontId="34" fillId="36" borderId="15" xfId="216" applyFont="1" applyFill="1" applyBorder="1" applyAlignment="1">
      <alignment horizontal="center" vertical="center" wrapText="1"/>
    </xf>
    <xf numFmtId="0" fontId="34" fillId="36" borderId="16" xfId="216" applyFont="1" applyFill="1" applyBorder="1" applyAlignment="1">
      <alignment horizontal="center" vertical="center" wrapText="1"/>
    </xf>
    <xf numFmtId="0" fontId="105" fillId="28" borderId="14" xfId="0" applyFont="1" applyFill="1" applyBorder="1" applyAlignment="1">
      <alignment horizontal="left" vertical="center" wrapText="1"/>
    </xf>
    <xf numFmtId="0" fontId="34" fillId="25" borderId="17" xfId="216" applyFont="1" applyFill="1" applyBorder="1" applyAlignment="1">
      <alignment horizontal="left" vertical="center" wrapText="1"/>
    </xf>
    <xf numFmtId="0" fontId="34" fillId="25" borderId="15" xfId="216" applyFont="1" applyFill="1" applyBorder="1" applyAlignment="1">
      <alignment horizontal="left" vertical="center" wrapText="1"/>
    </xf>
    <xf numFmtId="0" fontId="34" fillId="25" borderId="16" xfId="216" applyFont="1" applyFill="1" applyBorder="1" applyAlignment="1">
      <alignment horizontal="left" vertical="center" wrapText="1"/>
    </xf>
    <xf numFmtId="0" fontId="34" fillId="0" borderId="17" xfId="216" applyFont="1" applyFill="1" applyBorder="1" applyAlignment="1">
      <alignment horizontal="justify" vertical="center" wrapText="1"/>
    </xf>
    <xf numFmtId="0" fontId="34" fillId="0" borderId="16" xfId="216" applyFont="1" applyFill="1" applyBorder="1" applyAlignment="1">
      <alignment horizontal="justify" vertical="center" wrapText="1"/>
    </xf>
    <xf numFmtId="0" fontId="34" fillId="25" borderId="17" xfId="216" applyFont="1" applyFill="1" applyBorder="1" applyAlignment="1">
      <alignment horizontal="left" vertical="center"/>
    </xf>
    <xf numFmtId="0" fontId="34" fillId="25" borderId="15" xfId="216" applyFont="1" applyFill="1" applyBorder="1" applyAlignment="1">
      <alignment horizontal="left" vertical="center"/>
    </xf>
    <xf numFmtId="0" fontId="34" fillId="25" borderId="16" xfId="216" applyFont="1" applyFill="1" applyBorder="1" applyAlignment="1">
      <alignment horizontal="left" vertical="center"/>
    </xf>
    <xf numFmtId="0" fontId="49" fillId="0" borderId="17" xfId="216" applyFont="1" applyFill="1" applyBorder="1" applyAlignment="1">
      <alignment horizontal="left" vertical="center" wrapText="1"/>
    </xf>
    <xf numFmtId="0" fontId="49" fillId="0" borderId="16" xfId="216" applyFont="1" applyFill="1" applyBorder="1" applyAlignment="1">
      <alignment horizontal="left" vertical="center" wrapText="1"/>
    </xf>
    <xf numFmtId="0" fontId="103" fillId="0" borderId="70" xfId="353" applyFont="1" applyBorder="1" applyAlignment="1" applyProtection="1">
      <alignment horizontal="left"/>
    </xf>
    <xf numFmtId="0" fontId="103" fillId="0" borderId="72" xfId="353" applyFont="1" applyBorder="1" applyAlignment="1" applyProtection="1">
      <alignment horizontal="left"/>
    </xf>
    <xf numFmtId="0" fontId="72" fillId="51" borderId="79" xfId="216" applyFont="1" applyFill="1" applyBorder="1" applyAlignment="1">
      <alignment horizontal="left" vertical="center" wrapText="1"/>
    </xf>
    <xf numFmtId="0" fontId="72" fillId="51" borderId="80" xfId="216" applyFont="1" applyFill="1" applyBorder="1" applyAlignment="1">
      <alignment horizontal="left" vertical="center" wrapText="1"/>
    </xf>
    <xf numFmtId="0" fontId="49" fillId="0" borderId="81" xfId="216" applyFont="1" applyFill="1" applyBorder="1" applyAlignment="1">
      <alignment horizontal="left" vertical="center" wrapText="1"/>
    </xf>
    <xf numFmtId="0" fontId="49" fillId="0" borderId="82" xfId="216" applyFont="1" applyFill="1" applyBorder="1" applyAlignment="1">
      <alignment horizontal="left" vertical="center" wrapText="1"/>
    </xf>
    <xf numFmtId="0" fontId="35" fillId="50" borderId="62" xfId="216" applyFont="1" applyFill="1" applyBorder="1" applyAlignment="1">
      <alignment horizontal="right" vertical="center" wrapText="1"/>
    </xf>
    <xf numFmtId="0" fontId="35" fillId="50" borderId="68" xfId="216" applyFont="1" applyFill="1" applyBorder="1" applyAlignment="1">
      <alignment horizontal="right" vertical="center" wrapText="1"/>
    </xf>
    <xf numFmtId="0" fontId="35" fillId="50" borderId="63" xfId="216" applyFont="1" applyFill="1" applyBorder="1" applyAlignment="1">
      <alignment horizontal="right" vertical="center" wrapText="1"/>
    </xf>
    <xf numFmtId="0" fontId="72" fillId="47" borderId="14" xfId="216" applyFont="1" applyFill="1" applyBorder="1" applyAlignment="1">
      <alignment horizontal="center" vertical="center"/>
    </xf>
    <xf numFmtId="0" fontId="83" fillId="46" borderId="17" xfId="216" applyFont="1" applyFill="1" applyBorder="1" applyAlignment="1">
      <alignment horizontal="center"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50" fillId="0" borderId="40" xfId="0" applyFont="1" applyFill="1" applyBorder="1" applyAlignment="1">
      <alignment horizontal="justify" vertical="center"/>
    </xf>
    <xf numFmtId="0" fontId="50" fillId="0" borderId="35" xfId="0" applyFont="1" applyFill="1" applyBorder="1" applyAlignment="1">
      <alignment horizontal="justify" vertical="center"/>
    </xf>
    <xf numFmtId="0" fontId="50" fillId="0" borderId="41" xfId="0" applyFont="1" applyFill="1" applyBorder="1" applyAlignment="1">
      <alignment horizontal="justify" vertical="center"/>
    </xf>
    <xf numFmtId="0" fontId="50" fillId="0" borderId="36" xfId="0" applyFont="1" applyFill="1" applyBorder="1" applyAlignment="1">
      <alignment horizontal="justify" vertical="center"/>
    </xf>
    <xf numFmtId="0" fontId="50" fillId="0" borderId="42" xfId="0" applyFont="1" applyFill="1" applyBorder="1" applyAlignment="1">
      <alignment horizontal="justify" vertical="center"/>
    </xf>
    <xf numFmtId="0" fontId="50" fillId="0" borderId="38" xfId="0" applyFont="1" applyFill="1" applyBorder="1" applyAlignment="1">
      <alignment horizontal="justify" vertical="center"/>
    </xf>
    <xf numFmtId="0" fontId="34" fillId="0" borderId="17" xfId="0" applyFont="1" applyFill="1" applyBorder="1" applyAlignment="1">
      <alignment horizontal="left" vertical="center"/>
    </xf>
    <xf numFmtId="0" fontId="34" fillId="0" borderId="16" xfId="0" applyFont="1" applyFill="1" applyBorder="1" applyAlignment="1">
      <alignment horizontal="left" vertical="center"/>
    </xf>
    <xf numFmtId="164" fontId="50" fillId="0" borderId="64" xfId="191" applyFont="1" applyFill="1" applyBorder="1" applyAlignment="1">
      <alignment horizontal="justify" vertical="center"/>
    </xf>
    <xf numFmtId="164" fontId="50" fillId="0" borderId="23" xfId="191" applyFont="1" applyFill="1" applyBorder="1" applyAlignment="1">
      <alignment horizontal="justify" vertical="center"/>
    </xf>
    <xf numFmtId="164" fontId="50" fillId="0" borderId="20" xfId="191" applyFont="1" applyFill="1" applyBorder="1" applyAlignment="1">
      <alignment horizontal="justify" vertical="center"/>
    </xf>
    <xf numFmtId="4" fontId="50" fillId="0" borderId="64" xfId="0" applyNumberFormat="1" applyFont="1" applyFill="1" applyBorder="1" applyAlignment="1">
      <alignment horizontal="center" vertical="center"/>
    </xf>
    <xf numFmtId="4" fontId="50" fillId="0" borderId="23" xfId="0" applyNumberFormat="1" applyFont="1" applyFill="1" applyBorder="1" applyAlignment="1">
      <alignment horizontal="center" vertical="center"/>
    </xf>
    <xf numFmtId="4" fontId="50" fillId="0" borderId="20" xfId="0" applyNumberFormat="1" applyFont="1" applyFill="1" applyBorder="1" applyAlignment="1">
      <alignment horizontal="center" vertical="center"/>
    </xf>
    <xf numFmtId="0" fontId="34" fillId="36" borderId="17" xfId="216" applyFont="1" applyFill="1" applyBorder="1" applyAlignment="1">
      <alignment horizontal="right" vertical="center"/>
    </xf>
    <xf numFmtId="0" fontId="34" fillId="36" borderId="15" xfId="216" applyFont="1" applyFill="1" applyBorder="1" applyAlignment="1">
      <alignment horizontal="right" vertical="center"/>
    </xf>
    <xf numFmtId="0" fontId="34" fillId="36" borderId="16" xfId="216" applyFont="1" applyFill="1" applyBorder="1" applyAlignment="1">
      <alignment horizontal="right" vertical="center"/>
    </xf>
    <xf numFmtId="0" fontId="95" fillId="0" borderId="17" xfId="0" applyFont="1" applyFill="1" applyBorder="1" applyAlignment="1">
      <alignment horizontal="left" vertical="center"/>
    </xf>
    <xf numFmtId="0" fontId="73" fillId="44" borderId="45" xfId="0" applyFont="1" applyFill="1" applyBorder="1" applyAlignment="1">
      <alignment horizontal="center" vertical="center"/>
    </xf>
    <xf numFmtId="0" fontId="73" fillId="44" borderId="47" xfId="0" applyFont="1" applyFill="1" applyBorder="1" applyAlignment="1">
      <alignment horizontal="center" vertical="center"/>
    </xf>
    <xf numFmtId="0" fontId="73" fillId="44" borderId="77" xfId="0" applyFont="1" applyFill="1" applyBorder="1" applyAlignment="1">
      <alignment horizontal="center" vertical="center"/>
    </xf>
    <xf numFmtId="0" fontId="73" fillId="44" borderId="78" xfId="0" applyFont="1" applyFill="1" applyBorder="1" applyAlignment="1">
      <alignment horizontal="center" vertical="center"/>
    </xf>
    <xf numFmtId="0" fontId="83" fillId="50" borderId="70" xfId="216" applyFont="1" applyFill="1" applyBorder="1" applyAlignment="1">
      <alignment horizontal="right" vertical="center" wrapText="1"/>
    </xf>
    <xf numFmtId="0" fontId="83" fillId="50" borderId="71" xfId="216" applyFont="1" applyFill="1" applyBorder="1" applyAlignment="1">
      <alignment horizontal="right" vertical="center" wrapText="1"/>
    </xf>
    <xf numFmtId="0" fontId="83" fillId="50" borderId="72" xfId="216" applyFont="1" applyFill="1" applyBorder="1" applyAlignment="1">
      <alignment horizontal="right" vertical="center" wrapText="1"/>
    </xf>
    <xf numFmtId="0" fontId="92" fillId="51" borderId="73" xfId="0" applyFont="1" applyFill="1" applyBorder="1" applyAlignment="1">
      <alignment horizontal="center" vertical="center"/>
    </xf>
    <xf numFmtId="0" fontId="92" fillId="51" borderId="74" xfId="0" applyFont="1" applyFill="1" applyBorder="1" applyAlignment="1">
      <alignment horizontal="center" vertical="center"/>
    </xf>
    <xf numFmtId="0" fontId="92" fillId="51" borderId="0" xfId="0" applyFont="1" applyFill="1" applyBorder="1" applyAlignment="1">
      <alignment horizontal="center" vertical="center"/>
    </xf>
    <xf numFmtId="0" fontId="92" fillId="51" borderId="76" xfId="0" applyFont="1" applyFill="1" applyBorder="1" applyAlignment="1">
      <alignment horizontal="center" vertical="center"/>
    </xf>
    <xf numFmtId="0" fontId="34" fillId="25" borderId="69" xfId="216" applyFont="1" applyFill="1" applyBorder="1" applyAlignment="1">
      <alignment horizontal="justify" vertical="center"/>
    </xf>
    <xf numFmtId="0" fontId="34" fillId="25" borderId="65" xfId="216" applyFont="1" applyFill="1" applyBorder="1" applyAlignment="1">
      <alignment horizontal="justify" vertical="center"/>
    </xf>
    <xf numFmtId="178" fontId="69" fillId="0" borderId="17" xfId="254" applyNumberFormat="1" applyFont="1" applyFill="1" applyBorder="1" applyAlignment="1">
      <alignment horizontal="justify" vertical="center"/>
    </xf>
    <xf numFmtId="178" fontId="34" fillId="0" borderId="16" xfId="254" applyNumberFormat="1" applyFont="1" applyFill="1" applyBorder="1" applyAlignment="1">
      <alignment horizontal="justify" vertical="center"/>
    </xf>
    <xf numFmtId="178" fontId="34" fillId="49" borderId="17" xfId="254" applyNumberFormat="1" applyFont="1" applyFill="1" applyBorder="1" applyAlignment="1">
      <alignment horizontal="right" vertical="center"/>
    </xf>
    <xf numFmtId="178" fontId="34" fillId="49" borderId="15" xfId="254" applyNumberFormat="1" applyFont="1" applyFill="1" applyBorder="1" applyAlignment="1">
      <alignment horizontal="right" vertical="center"/>
    </xf>
    <xf numFmtId="178" fontId="34" fillId="49" borderId="16" xfId="254" applyNumberFormat="1" applyFont="1" applyFill="1" applyBorder="1" applyAlignment="1">
      <alignment horizontal="right" vertical="center"/>
    </xf>
    <xf numFmtId="0" fontId="49" fillId="0" borderId="17" xfId="0" applyFont="1" applyFill="1" applyBorder="1" applyAlignment="1">
      <alignment horizontal="justify" vertical="center"/>
    </xf>
    <xf numFmtId="0" fontId="49" fillId="0" borderId="16" xfId="0" applyFont="1" applyFill="1" applyBorder="1" applyAlignment="1">
      <alignment horizontal="justify" vertical="center"/>
    </xf>
    <xf numFmtId="178" fontId="34" fillId="0" borderId="17" xfId="254" applyNumberFormat="1" applyFont="1" applyFill="1" applyBorder="1" applyAlignment="1">
      <alignment horizontal="justify" vertical="center"/>
    </xf>
    <xf numFmtId="178" fontId="69" fillId="0" borderId="17" xfId="254" quotePrefix="1" applyNumberFormat="1" applyFont="1" applyFill="1" applyBorder="1" applyAlignment="1">
      <alignment horizontal="justify" vertical="center"/>
    </xf>
    <xf numFmtId="0" fontId="76" fillId="0" borderId="17" xfId="0" applyFont="1" applyFill="1" applyBorder="1" applyAlignment="1">
      <alignment horizontal="center" vertical="center"/>
    </xf>
    <xf numFmtId="0" fontId="76" fillId="0" borderId="16" xfId="0" applyFont="1" applyFill="1" applyBorder="1" applyAlignment="1">
      <alignment horizontal="center" vertical="center"/>
    </xf>
    <xf numFmtId="0" fontId="76" fillId="0" borderId="17" xfId="233" applyFont="1" applyFill="1" applyBorder="1" applyAlignment="1">
      <alignment horizontal="center" vertical="center" wrapText="1"/>
    </xf>
    <xf numFmtId="0" fontId="76" fillId="0" borderId="16" xfId="233" applyFont="1" applyFill="1" applyBorder="1" applyAlignment="1">
      <alignment horizontal="center" vertical="center" wrapText="1"/>
    </xf>
    <xf numFmtId="0" fontId="49" fillId="0" borderId="14" xfId="233" applyFont="1" applyFill="1" applyBorder="1" applyAlignment="1">
      <alignment horizontal="left" vertical="center" wrapText="1"/>
    </xf>
    <xf numFmtId="0" fontId="49" fillId="27" borderId="14" xfId="233" applyFont="1" applyFill="1" applyBorder="1" applyAlignment="1">
      <alignment horizontal="center" vertical="center" wrapText="1"/>
    </xf>
    <xf numFmtId="0" fontId="49" fillId="0" borderId="14" xfId="0" applyFont="1" applyFill="1" applyBorder="1" applyAlignment="1">
      <alignment horizontal="left" vertical="center"/>
    </xf>
    <xf numFmtId="15" fontId="49" fillId="27" borderId="17" xfId="0" applyNumberFormat="1" applyFont="1" applyFill="1" applyBorder="1" applyAlignment="1">
      <alignment horizontal="center" vertical="center"/>
    </xf>
    <xf numFmtId="15" fontId="49" fillId="27" borderId="16" xfId="0" applyNumberFormat="1" applyFont="1" applyFill="1" applyBorder="1" applyAlignment="1">
      <alignment horizontal="center" vertical="center"/>
    </xf>
    <xf numFmtId="0" fontId="83" fillId="46" borderId="15" xfId="216" applyFont="1" applyFill="1" applyBorder="1" applyAlignment="1">
      <alignment horizontal="center" vertical="center" wrapText="1"/>
    </xf>
    <xf numFmtId="0" fontId="83" fillId="46" borderId="16" xfId="216" applyFont="1" applyFill="1" applyBorder="1" applyAlignment="1">
      <alignment horizontal="center" vertical="center" wrapText="1"/>
    </xf>
    <xf numFmtId="0" fontId="49" fillId="27" borderId="17" xfId="233" applyFont="1" applyFill="1" applyBorder="1" applyAlignment="1">
      <alignment horizontal="center" vertical="center" wrapText="1"/>
    </xf>
    <xf numFmtId="0" fontId="49" fillId="27" borderId="16" xfId="233" applyFont="1" applyFill="1" applyBorder="1" applyAlignment="1">
      <alignment horizontal="center" vertical="center" wrapText="1"/>
    </xf>
    <xf numFmtId="4" fontId="49" fillId="27" borderId="14" xfId="233" applyNumberFormat="1" applyFont="1" applyFill="1" applyBorder="1" applyAlignment="1">
      <alignment horizontal="center" vertical="center" wrapText="1"/>
    </xf>
    <xf numFmtId="0" fontId="38" fillId="0" borderId="0" xfId="0" applyFont="1" applyFill="1" applyAlignment="1">
      <alignment horizontal="center" vertical="center"/>
    </xf>
    <xf numFmtId="0" fontId="40" fillId="29" borderId="40" xfId="0" applyFont="1" applyFill="1" applyBorder="1" applyAlignment="1">
      <alignment horizontal="left" vertical="center"/>
    </xf>
    <xf numFmtId="0" fontId="40" fillId="29" borderId="34" xfId="0" applyFont="1" applyFill="1" applyBorder="1" applyAlignment="1">
      <alignment horizontal="left" vertical="center"/>
    </xf>
    <xf numFmtId="0" fontId="40" fillId="29" borderId="35" xfId="0" applyFont="1" applyFill="1" applyBorder="1" applyAlignment="1">
      <alignment horizontal="left" vertical="center"/>
    </xf>
    <xf numFmtId="0" fontId="38" fillId="29" borderId="41" xfId="0" applyFont="1" applyFill="1" applyBorder="1" applyAlignment="1">
      <alignment horizontal="left" vertical="top" wrapText="1"/>
    </xf>
    <xf numFmtId="0" fontId="38" fillId="29" borderId="0" xfId="0" applyFont="1" applyFill="1" applyBorder="1" applyAlignment="1">
      <alignment horizontal="left" vertical="top" wrapText="1"/>
    </xf>
    <xf numFmtId="0" fontId="38" fillId="29" borderId="36" xfId="0" applyFont="1" applyFill="1" applyBorder="1" applyAlignment="1">
      <alignment horizontal="left" vertical="top" wrapText="1"/>
    </xf>
    <xf numFmtId="0" fontId="38" fillId="29" borderId="42" xfId="0" applyFont="1" applyFill="1" applyBorder="1" applyAlignment="1">
      <alignment horizontal="left" vertical="top" wrapText="1"/>
    </xf>
    <xf numFmtId="0" fontId="38" fillId="29" borderId="37" xfId="0" applyFont="1" applyFill="1" applyBorder="1" applyAlignment="1">
      <alignment horizontal="left" vertical="top" wrapText="1"/>
    </xf>
    <xf numFmtId="0" fontId="38" fillId="29" borderId="38" xfId="0" applyFont="1" applyFill="1" applyBorder="1" applyAlignment="1">
      <alignment horizontal="left" vertical="top" wrapText="1"/>
    </xf>
    <xf numFmtId="0" fontId="66" fillId="25" borderId="40" xfId="230" applyFont="1" applyFill="1" applyBorder="1" applyAlignment="1">
      <alignment horizontal="center" vertical="center" wrapText="1"/>
    </xf>
    <xf numFmtId="0" fontId="66" fillId="25" borderId="34" xfId="230" applyFont="1" applyFill="1" applyBorder="1" applyAlignment="1">
      <alignment horizontal="center" vertical="center" wrapText="1"/>
    </xf>
    <xf numFmtId="0" fontId="66" fillId="25" borderId="35" xfId="230" applyFont="1" applyFill="1" applyBorder="1" applyAlignment="1">
      <alignment horizontal="center" vertical="center" wrapText="1"/>
    </xf>
    <xf numFmtId="0" fontId="66" fillId="25" borderId="42" xfId="230" applyFont="1" applyFill="1" applyBorder="1" applyAlignment="1">
      <alignment horizontal="center" vertical="center" wrapText="1"/>
    </xf>
    <xf numFmtId="0" fontId="66" fillId="25" borderId="37" xfId="230" applyFont="1" applyFill="1" applyBorder="1" applyAlignment="1">
      <alignment horizontal="center" vertical="center" wrapText="1"/>
    </xf>
    <xf numFmtId="0" fontId="66" fillId="25" borderId="38" xfId="230" applyFont="1" applyFill="1" applyBorder="1" applyAlignment="1">
      <alignment horizontal="center" vertical="center" wrapText="1"/>
    </xf>
    <xf numFmtId="0" fontId="67" fillId="41" borderId="0" xfId="0" applyFont="1" applyFill="1" applyBorder="1" applyAlignment="1">
      <alignment horizontal="center" textRotation="255"/>
    </xf>
    <xf numFmtId="0" fontId="68" fillId="42" borderId="0" xfId="0" applyFont="1" applyFill="1" applyBorder="1" applyAlignment="1">
      <alignment horizontal="center" textRotation="255"/>
    </xf>
    <xf numFmtId="0" fontId="49" fillId="0" borderId="59" xfId="0" applyFont="1" applyFill="1" applyBorder="1" applyAlignment="1">
      <alignment horizontal="center" vertical="center"/>
    </xf>
    <xf numFmtId="0" fontId="49" fillId="0" borderId="60" xfId="0" applyFont="1" applyFill="1" applyBorder="1" applyAlignment="1">
      <alignment horizontal="center" vertical="center"/>
    </xf>
    <xf numFmtId="0" fontId="49" fillId="0" borderId="61" xfId="0" applyFont="1" applyFill="1" applyBorder="1" applyAlignment="1">
      <alignment horizontal="center" vertical="center"/>
    </xf>
    <xf numFmtId="0" fontId="34" fillId="0" borderId="17" xfId="230" applyFont="1" applyFill="1" applyBorder="1" applyAlignment="1">
      <alignment horizontal="right" vertical="center" wrapText="1"/>
    </xf>
    <xf numFmtId="0" fontId="34" fillId="0" borderId="15" xfId="230" applyFont="1" applyFill="1" applyBorder="1" applyAlignment="1">
      <alignment horizontal="right" vertical="center" wrapText="1"/>
    </xf>
    <xf numFmtId="0" fontId="34" fillId="0" borderId="16" xfId="230" applyFont="1" applyFill="1" applyBorder="1" applyAlignment="1">
      <alignment horizontal="right" vertical="center" wrapText="1"/>
    </xf>
    <xf numFmtId="0" fontId="49" fillId="27" borderId="17" xfId="230" applyFont="1" applyFill="1" applyBorder="1" applyAlignment="1">
      <alignment horizontal="center" vertical="center" wrapText="1"/>
    </xf>
    <xf numFmtId="0" fontId="49" fillId="27" borderId="16" xfId="230" applyFont="1" applyFill="1" applyBorder="1" applyAlignment="1">
      <alignment horizontal="center" vertical="center" wrapText="1"/>
    </xf>
    <xf numFmtId="17" fontId="49" fillId="27" borderId="17" xfId="230" applyNumberFormat="1" applyFont="1" applyFill="1" applyBorder="1" applyAlignment="1">
      <alignment horizontal="center" vertical="center" wrapText="1"/>
    </xf>
    <xf numFmtId="17" fontId="49" fillId="27" borderId="16" xfId="230" applyNumberFormat="1" applyFont="1" applyFill="1" applyBorder="1" applyAlignment="1">
      <alignment horizontal="center" vertical="center" wrapText="1"/>
    </xf>
    <xf numFmtId="0" fontId="72" fillId="43" borderId="17" xfId="230" applyFont="1" applyFill="1" applyBorder="1" applyAlignment="1">
      <alignment horizontal="center" vertical="center"/>
    </xf>
    <xf numFmtId="0" fontId="72" fillId="43" borderId="15" xfId="230" applyFont="1" applyFill="1" applyBorder="1" applyAlignment="1">
      <alignment horizontal="center" vertical="center"/>
    </xf>
    <xf numFmtId="0" fontId="72" fillId="43" borderId="16" xfId="230" applyFont="1" applyFill="1" applyBorder="1" applyAlignment="1">
      <alignment horizontal="center" vertical="center"/>
    </xf>
    <xf numFmtId="0" fontId="49" fillId="27" borderId="62" xfId="0" applyFont="1" applyFill="1" applyBorder="1" applyAlignment="1">
      <alignment horizontal="center" vertical="center" wrapText="1"/>
    </xf>
    <xf numFmtId="0" fontId="49" fillId="27" borderId="63" xfId="0" applyFont="1" applyFill="1" applyBorder="1" applyAlignment="1">
      <alignment horizontal="center" vertical="center" wrapText="1"/>
    </xf>
    <xf numFmtId="0" fontId="49" fillId="27" borderId="19" xfId="0" applyFont="1" applyFill="1" applyBorder="1" applyAlignment="1">
      <alignment horizontal="center" vertical="center" wrapText="1"/>
    </xf>
    <xf numFmtId="0" fontId="49" fillId="27" borderId="22" xfId="0" applyFont="1" applyFill="1" applyBorder="1" applyAlignment="1">
      <alignment horizontal="center" vertical="center" wrapText="1"/>
    </xf>
    <xf numFmtId="0" fontId="49" fillId="27" borderId="39" xfId="0" applyFont="1" applyFill="1" applyBorder="1" applyAlignment="1">
      <alignment horizontal="center" vertical="center" wrapText="1"/>
    </xf>
    <xf numFmtId="0" fontId="49" fillId="27" borderId="65" xfId="0" applyFont="1" applyFill="1" applyBorder="1" applyAlignment="1">
      <alignment horizontal="center" vertical="center" wrapText="1"/>
    </xf>
    <xf numFmtId="0" fontId="49" fillId="27" borderId="64" xfId="233" applyFont="1" applyFill="1" applyBorder="1" applyAlignment="1">
      <alignment horizontal="center" vertical="center" wrapText="1"/>
    </xf>
    <xf numFmtId="0" fontId="49" fillId="27" borderId="23" xfId="233" applyFont="1" applyFill="1" applyBorder="1" applyAlignment="1">
      <alignment horizontal="center" vertical="center" wrapText="1"/>
    </xf>
    <xf numFmtId="0" fontId="49" fillId="27" borderId="66" xfId="233" applyFont="1" applyFill="1" applyBorder="1" applyAlignment="1">
      <alignment horizontal="center" vertical="center" wrapText="1"/>
    </xf>
    <xf numFmtId="0" fontId="49" fillId="27" borderId="62" xfId="233" applyFont="1" applyFill="1" applyBorder="1" applyAlignment="1">
      <alignment horizontal="center" vertical="center" wrapText="1"/>
    </xf>
    <xf numFmtId="0" fontId="49" fillId="27" borderId="63" xfId="233" applyFont="1" applyFill="1" applyBorder="1" applyAlignment="1">
      <alignment horizontal="center" vertical="center" wrapText="1"/>
    </xf>
    <xf numFmtId="0" fontId="49" fillId="27" borderId="19" xfId="233" applyFont="1" applyFill="1" applyBorder="1" applyAlignment="1">
      <alignment horizontal="center" vertical="center" wrapText="1"/>
    </xf>
    <xf numFmtId="0" fontId="49" fillId="27" borderId="22" xfId="233" applyFont="1" applyFill="1" applyBorder="1" applyAlignment="1">
      <alignment horizontal="center" vertical="center" wrapText="1"/>
    </xf>
    <xf numFmtId="0" fontId="49" fillId="27" borderId="67" xfId="233" applyFont="1" applyFill="1" applyBorder="1" applyAlignment="1">
      <alignment horizontal="center" vertical="center" wrapText="1"/>
    </xf>
    <xf numFmtId="0" fontId="49" fillId="27" borderId="65" xfId="233" applyFont="1" applyFill="1" applyBorder="1" applyAlignment="1">
      <alignment horizontal="center" vertical="center" wrapText="1"/>
    </xf>
    <xf numFmtId="0" fontId="77" fillId="27" borderId="40" xfId="0" applyFont="1" applyFill="1" applyBorder="1" applyAlignment="1">
      <alignment horizontal="center" vertical="center"/>
    </xf>
    <xf numFmtId="0" fontId="77" fillId="27" borderId="35" xfId="0" applyFont="1" applyFill="1" applyBorder="1" applyAlignment="1">
      <alignment horizontal="center" vertical="center"/>
    </xf>
    <xf numFmtId="0" fontId="80" fillId="43" borderId="62" xfId="230" applyFont="1" applyFill="1" applyBorder="1" applyAlignment="1">
      <alignment horizontal="center" vertical="center"/>
    </xf>
    <xf numFmtId="0" fontId="80" fillId="43" borderId="68" xfId="230" applyFont="1" applyFill="1" applyBorder="1" applyAlignment="1">
      <alignment horizontal="center" vertical="center"/>
    </xf>
    <xf numFmtId="0" fontId="80" fillId="43" borderId="63" xfId="230" applyFont="1" applyFill="1" applyBorder="1" applyAlignment="1">
      <alignment horizontal="center" vertical="center"/>
    </xf>
    <xf numFmtId="0" fontId="72" fillId="43" borderId="39" xfId="230" applyFont="1" applyFill="1" applyBorder="1" applyAlignment="1">
      <alignment horizontal="center" vertical="center"/>
    </xf>
    <xf numFmtId="0" fontId="72" fillId="43" borderId="69" xfId="230" applyFont="1" applyFill="1" applyBorder="1" applyAlignment="1">
      <alignment horizontal="center" vertical="center"/>
    </xf>
    <xf numFmtId="0" fontId="72" fillId="43" borderId="65" xfId="230" applyFont="1" applyFill="1" applyBorder="1" applyAlignment="1">
      <alignment horizontal="center" vertical="center"/>
    </xf>
    <xf numFmtId="17" fontId="49" fillId="27" borderId="17" xfId="0" applyNumberFormat="1" applyFont="1" applyFill="1" applyBorder="1" applyAlignment="1">
      <alignment horizontal="center" vertical="center"/>
    </xf>
    <xf numFmtId="17" fontId="49" fillId="27" borderId="15" xfId="0" applyNumberFormat="1" applyFont="1" applyFill="1" applyBorder="1" applyAlignment="1">
      <alignment horizontal="center" vertical="center"/>
    </xf>
    <xf numFmtId="17" fontId="49" fillId="27" borderId="16" xfId="0" applyNumberFormat="1" applyFont="1" applyFill="1" applyBorder="1" applyAlignment="1">
      <alignment horizontal="center" vertical="center"/>
    </xf>
    <xf numFmtId="0" fontId="49" fillId="27" borderId="15" xfId="230" applyFont="1" applyFill="1" applyBorder="1" applyAlignment="1">
      <alignment horizontal="center" vertical="center" wrapText="1"/>
    </xf>
    <xf numFmtId="15" fontId="49" fillId="27" borderId="14" xfId="0" applyNumberFormat="1" applyFont="1" applyFill="1" applyBorder="1" applyAlignment="1">
      <alignment horizontal="center" vertical="center"/>
    </xf>
    <xf numFmtId="0" fontId="49" fillId="27" borderId="20" xfId="233" applyFont="1" applyFill="1" applyBorder="1" applyAlignment="1">
      <alignment horizontal="center" vertical="center" wrapText="1"/>
    </xf>
    <xf numFmtId="0" fontId="49" fillId="27" borderId="39" xfId="233" applyFont="1" applyFill="1" applyBorder="1" applyAlignment="1">
      <alignment horizontal="center" vertical="center" wrapText="1"/>
    </xf>
    <xf numFmtId="0" fontId="38" fillId="27" borderId="0" xfId="0" applyFont="1" applyFill="1" applyAlignment="1">
      <alignment horizontal="center" vertical="center"/>
    </xf>
    <xf numFmtId="0" fontId="0" fillId="31" borderId="17" xfId="0" applyFill="1" applyBorder="1" applyAlignment="1">
      <alignment horizontal="center" vertical="center" wrapText="1"/>
    </xf>
    <xf numFmtId="0" fontId="0" fillId="31" borderId="15" xfId="0" applyFill="1" applyBorder="1" applyAlignment="1">
      <alignment horizontal="center" vertical="center" wrapText="1"/>
    </xf>
    <xf numFmtId="0" fontId="0" fillId="31" borderId="16" xfId="0" applyFill="1" applyBorder="1" applyAlignment="1">
      <alignment horizontal="center" vertical="center" wrapText="1"/>
    </xf>
    <xf numFmtId="0" fontId="35" fillId="27" borderId="68" xfId="0" applyFont="1" applyFill="1" applyBorder="1" applyAlignment="1">
      <alignment horizontal="center"/>
    </xf>
    <xf numFmtId="0" fontId="137" fillId="62" borderId="17" xfId="0" applyFont="1" applyFill="1" applyBorder="1" applyAlignment="1" applyProtection="1">
      <alignment horizontal="right" vertical="center" wrapText="1"/>
    </xf>
    <xf numFmtId="0" fontId="137" fillId="62" borderId="15" xfId="0" applyFont="1" applyFill="1" applyBorder="1" applyAlignment="1" applyProtection="1">
      <alignment horizontal="right" vertical="center" wrapText="1"/>
    </xf>
    <xf numFmtId="0" fontId="137" fillId="62" borderId="16" xfId="0" applyFont="1" applyFill="1" applyBorder="1" applyAlignment="1" applyProtection="1">
      <alignment horizontal="right" vertical="center" wrapText="1"/>
    </xf>
    <xf numFmtId="1" fontId="147" fillId="31" borderId="17" xfId="343" applyNumberFormat="1" applyFont="1" applyFill="1" applyBorder="1" applyAlignment="1" applyProtection="1">
      <alignment horizontal="center" vertical="center"/>
    </xf>
    <xf numFmtId="1" fontId="147" fillId="31" borderId="16" xfId="343" applyNumberFormat="1" applyFont="1" applyFill="1" applyBorder="1" applyAlignment="1" applyProtection="1">
      <alignment horizontal="center" vertical="center"/>
    </xf>
    <xf numFmtId="0" fontId="0" fillId="0" borderId="0" xfId="0" applyAlignment="1">
      <alignment horizontal="left" wrapText="1"/>
    </xf>
    <xf numFmtId="0" fontId="0" fillId="0" borderId="0" xfId="0" applyAlignment="1">
      <alignment horizontal="left"/>
    </xf>
    <xf numFmtId="0" fontId="150" fillId="27" borderId="0" xfId="0" applyFont="1" applyFill="1" applyBorder="1" applyAlignment="1">
      <alignment horizontal="center"/>
    </xf>
    <xf numFmtId="44" fontId="130" fillId="62" borderId="14" xfId="0" applyNumberFormat="1" applyFont="1" applyFill="1" applyBorder="1" applyAlignment="1">
      <alignment horizontal="center" vertical="center"/>
    </xf>
    <xf numFmtId="0" fontId="137" fillId="62" borderId="62" xfId="0" applyFont="1" applyFill="1" applyBorder="1" applyAlignment="1" applyProtection="1">
      <alignment horizontal="right" vertical="center" wrapText="1"/>
    </xf>
    <xf numFmtId="0" fontId="137" fillId="62" borderId="68" xfId="0" applyFont="1" applyFill="1" applyBorder="1" applyAlignment="1" applyProtection="1">
      <alignment horizontal="right" vertical="center" wrapText="1"/>
    </xf>
    <xf numFmtId="0" fontId="137" fillId="62" borderId="63" xfId="0" applyFont="1" applyFill="1" applyBorder="1" applyAlignment="1" applyProtection="1">
      <alignment horizontal="right" vertical="center" wrapText="1"/>
    </xf>
    <xf numFmtId="0" fontId="137" fillId="62" borderId="67" xfId="0" applyFont="1" applyFill="1" applyBorder="1" applyAlignment="1" applyProtection="1">
      <alignment horizontal="right" vertical="center" wrapText="1"/>
    </xf>
    <xf numFmtId="0" fontId="137" fillId="62" borderId="69" xfId="0" applyFont="1" applyFill="1" applyBorder="1" applyAlignment="1" applyProtection="1">
      <alignment horizontal="right" vertical="center" wrapText="1"/>
    </xf>
    <xf numFmtId="0" fontId="137" fillId="62" borderId="65" xfId="0" applyFont="1" applyFill="1" applyBorder="1" applyAlignment="1" applyProtection="1">
      <alignment horizontal="right" vertical="center" wrapText="1"/>
    </xf>
    <xf numFmtId="44" fontId="137" fillId="25" borderId="62" xfId="0" applyNumberFormat="1" applyFont="1" applyFill="1" applyBorder="1" applyAlignment="1">
      <alignment horizontal="center" vertical="center"/>
    </xf>
    <xf numFmtId="44" fontId="137" fillId="25" borderId="68" xfId="0" applyNumberFormat="1" applyFont="1" applyFill="1" applyBorder="1" applyAlignment="1">
      <alignment horizontal="center" vertical="center"/>
    </xf>
    <xf numFmtId="44" fontId="137" fillId="25" borderId="67" xfId="0" applyNumberFormat="1" applyFont="1" applyFill="1" applyBorder="1" applyAlignment="1">
      <alignment horizontal="center" vertical="center"/>
    </xf>
    <xf numFmtId="44" fontId="137" fillId="25" borderId="69" xfId="0" applyNumberFormat="1" applyFont="1" applyFill="1" applyBorder="1" applyAlignment="1">
      <alignment horizontal="center" vertical="center"/>
    </xf>
    <xf numFmtId="0" fontId="130" fillId="42" borderId="17" xfId="0" applyFont="1" applyFill="1" applyBorder="1" applyAlignment="1" applyProtection="1">
      <alignment horizontal="right" vertical="center" wrapText="1"/>
    </xf>
    <xf numFmtId="0" fontId="130" fillId="42" borderId="15" xfId="0" applyFont="1" applyFill="1" applyBorder="1" applyAlignment="1" applyProtection="1">
      <alignment horizontal="right" vertical="center" wrapText="1"/>
    </xf>
    <xf numFmtId="0" fontId="130" fillId="42" borderId="16" xfId="0" applyFont="1" applyFill="1" applyBorder="1" applyAlignment="1" applyProtection="1">
      <alignment horizontal="right" vertical="center" wrapText="1"/>
    </xf>
    <xf numFmtId="189" fontId="132" fillId="42" borderId="17" xfId="343" applyNumberFormat="1" applyFont="1" applyFill="1" applyBorder="1" applyAlignment="1" applyProtection="1">
      <alignment horizontal="center" vertical="center"/>
    </xf>
    <xf numFmtId="189" fontId="132" fillId="42" borderId="15" xfId="343" applyNumberFormat="1" applyFont="1" applyFill="1" applyBorder="1" applyAlignment="1" applyProtection="1">
      <alignment horizontal="center" vertical="center"/>
    </xf>
    <xf numFmtId="189" fontId="132" fillId="42" borderId="16" xfId="343" applyNumberFormat="1" applyFont="1" applyFill="1" applyBorder="1" applyAlignment="1" applyProtection="1">
      <alignment horizontal="center" vertical="center"/>
    </xf>
    <xf numFmtId="189" fontId="132" fillId="42" borderId="17" xfId="343" applyNumberFormat="1" applyFont="1" applyFill="1" applyBorder="1" applyAlignment="1" applyProtection="1">
      <alignment vertical="center"/>
    </xf>
    <xf numFmtId="189" fontId="132" fillId="42" borderId="15" xfId="343" applyNumberFormat="1" applyFont="1" applyFill="1" applyBorder="1" applyAlignment="1" applyProtection="1">
      <alignment vertical="center"/>
    </xf>
    <xf numFmtId="189" fontId="132" fillId="42" borderId="16" xfId="343" applyNumberFormat="1" applyFont="1" applyFill="1" applyBorder="1" applyAlignment="1" applyProtection="1">
      <alignment vertical="center"/>
    </xf>
    <xf numFmtId="2" fontId="132" fillId="61" borderId="17" xfId="0" applyNumberFormat="1" applyFont="1" applyFill="1" applyBorder="1" applyAlignment="1" applyProtection="1">
      <alignment horizontal="center" vertical="center"/>
    </xf>
    <xf numFmtId="2" fontId="132" fillId="61" borderId="15" xfId="0" applyNumberFormat="1" applyFont="1" applyFill="1" applyBorder="1" applyAlignment="1" applyProtection="1">
      <alignment horizontal="center" vertical="center"/>
    </xf>
    <xf numFmtId="2" fontId="132" fillId="61" borderId="16" xfId="0" applyNumberFormat="1" applyFont="1" applyFill="1" applyBorder="1" applyAlignment="1" applyProtection="1">
      <alignment horizontal="center" vertical="center"/>
    </xf>
    <xf numFmtId="43" fontId="132" fillId="42" borderId="17" xfId="0" applyNumberFormat="1" applyFont="1" applyFill="1" applyBorder="1" applyAlignment="1" applyProtection="1">
      <alignment horizontal="center" vertical="center"/>
    </xf>
    <xf numFmtId="43" fontId="132" fillId="42" borderId="15" xfId="0" applyNumberFormat="1" applyFont="1" applyFill="1" applyBorder="1" applyAlignment="1" applyProtection="1">
      <alignment horizontal="center" vertical="center"/>
    </xf>
    <xf numFmtId="44" fontId="137" fillId="25" borderId="63" xfId="0" applyNumberFormat="1" applyFont="1" applyFill="1" applyBorder="1" applyAlignment="1">
      <alignment horizontal="center" vertical="center"/>
    </xf>
    <xf numFmtId="44" fontId="137" fillId="25" borderId="65" xfId="0" applyNumberFormat="1" applyFont="1" applyFill="1" applyBorder="1" applyAlignment="1">
      <alignment horizontal="center" vertical="center"/>
    </xf>
    <xf numFmtId="0" fontId="130" fillId="0" borderId="14" xfId="0" applyFont="1" applyFill="1" applyBorder="1" applyAlignment="1" applyProtection="1">
      <alignment horizontal="left" vertical="center" wrapText="1" indent="1"/>
    </xf>
    <xf numFmtId="3" fontId="131" fillId="0" borderId="62" xfId="0" applyNumberFormat="1" applyFont="1" applyFill="1" applyBorder="1" applyAlignment="1" applyProtection="1">
      <alignment horizontal="center" vertical="center"/>
    </xf>
    <xf numFmtId="3" fontId="131" fillId="0" borderId="68" xfId="0" applyNumberFormat="1" applyFont="1" applyFill="1" applyBorder="1" applyAlignment="1" applyProtection="1">
      <alignment horizontal="center" vertical="center"/>
    </xf>
    <xf numFmtId="3" fontId="131" fillId="0" borderId="63" xfId="0" applyNumberFormat="1" applyFont="1" applyFill="1" applyBorder="1" applyAlignment="1" applyProtection="1">
      <alignment horizontal="center" vertical="center"/>
    </xf>
    <xf numFmtId="189" fontId="136" fillId="0" borderId="62" xfId="343" applyNumberFormat="1" applyFont="1" applyFill="1" applyBorder="1" applyAlignment="1" applyProtection="1">
      <alignment horizontal="center" vertical="center"/>
    </xf>
    <xf numFmtId="189" fontId="136" fillId="0" borderId="68" xfId="343" applyNumberFormat="1" applyFont="1" applyFill="1" applyBorder="1" applyAlignment="1" applyProtection="1">
      <alignment horizontal="center" vertical="center"/>
    </xf>
    <xf numFmtId="189" fontId="136" fillId="0" borderId="63" xfId="343" applyNumberFormat="1" applyFont="1" applyFill="1" applyBorder="1" applyAlignment="1" applyProtection="1">
      <alignment horizontal="center" vertical="center"/>
    </xf>
    <xf numFmtId="189" fontId="136" fillId="0" borderId="62" xfId="343" applyNumberFormat="1" applyFont="1" applyFill="1" applyBorder="1" applyAlignment="1" applyProtection="1">
      <alignment vertical="center"/>
    </xf>
    <xf numFmtId="189" fontId="136" fillId="0" borderId="68" xfId="343" applyNumberFormat="1" applyFont="1" applyFill="1" applyBorder="1" applyAlignment="1" applyProtection="1">
      <alignment vertical="center"/>
    </xf>
    <xf numFmtId="189" fontId="136" fillId="0" borderId="63" xfId="343" applyNumberFormat="1" applyFont="1" applyFill="1" applyBorder="1" applyAlignment="1" applyProtection="1">
      <alignment vertical="center"/>
    </xf>
    <xf numFmtId="2" fontId="136" fillId="60" borderId="62" xfId="0" applyNumberFormat="1" applyFont="1" applyFill="1" applyBorder="1" applyAlignment="1" applyProtection="1">
      <alignment horizontal="center" vertical="center"/>
    </xf>
    <xf numFmtId="2" fontId="136" fillId="60" borderId="68" xfId="0" applyNumberFormat="1" applyFont="1" applyFill="1" applyBorder="1" applyAlignment="1" applyProtection="1">
      <alignment horizontal="center" vertical="center"/>
    </xf>
    <xf numFmtId="2" fontId="136" fillId="60" borderId="63" xfId="0" applyNumberFormat="1" applyFont="1" applyFill="1" applyBorder="1" applyAlignment="1" applyProtection="1">
      <alignment horizontal="center" vertical="center"/>
    </xf>
    <xf numFmtId="43" fontId="136" fillId="0" borderId="62" xfId="0" applyNumberFormat="1" applyFont="1" applyBorder="1" applyAlignment="1" applyProtection="1">
      <alignment horizontal="center" vertical="center"/>
    </xf>
    <xf numFmtId="43" fontId="136" fillId="0" borderId="68" xfId="0" applyNumberFormat="1" applyFont="1" applyBorder="1" applyAlignment="1" applyProtection="1">
      <alignment horizontal="center" vertical="center"/>
    </xf>
    <xf numFmtId="189" fontId="132" fillId="59" borderId="14" xfId="0" applyNumberFormat="1" applyFont="1" applyFill="1" applyBorder="1" applyAlignment="1" applyProtection="1">
      <alignment horizontal="center" vertical="center"/>
    </xf>
    <xf numFmtId="43" fontId="146" fillId="0" borderId="62" xfId="0" applyNumberFormat="1" applyFont="1" applyBorder="1" applyAlignment="1" applyProtection="1">
      <alignment horizontal="center" vertical="center"/>
    </xf>
    <xf numFmtId="43" fontId="146" fillId="0" borderId="68" xfId="0" applyNumberFormat="1" applyFont="1" applyBorder="1" applyAlignment="1" applyProtection="1">
      <alignment horizontal="center" vertical="center"/>
    </xf>
    <xf numFmtId="0" fontId="132" fillId="59" borderId="14" xfId="0" applyFont="1" applyFill="1" applyBorder="1" applyAlignment="1" applyProtection="1">
      <alignment horizontal="left" vertical="center" wrapText="1" indent="1"/>
    </xf>
    <xf numFmtId="0" fontId="132" fillId="59" borderId="62" xfId="0" applyFont="1" applyFill="1" applyBorder="1" applyAlignment="1" applyProtection="1">
      <alignment horizontal="center" vertical="center"/>
    </xf>
    <xf numFmtId="0" fontId="132" fillId="59" borderId="68" xfId="0" applyFont="1" applyFill="1" applyBorder="1" applyAlignment="1" applyProtection="1">
      <alignment horizontal="center" vertical="center"/>
    </xf>
    <xf numFmtId="0" fontId="132" fillId="59" borderId="63" xfId="0" applyFont="1" applyFill="1" applyBorder="1" applyAlignment="1" applyProtection="1">
      <alignment horizontal="center" vertical="center"/>
    </xf>
    <xf numFmtId="0" fontId="132" fillId="59" borderId="67" xfId="0" applyFont="1" applyFill="1" applyBorder="1" applyAlignment="1" applyProtection="1">
      <alignment horizontal="center" vertical="center"/>
    </xf>
    <xf numFmtId="0" fontId="132" fillId="59" borderId="69" xfId="0" applyFont="1" applyFill="1" applyBorder="1" applyAlignment="1" applyProtection="1">
      <alignment horizontal="center" vertical="center"/>
    </xf>
    <xf numFmtId="0" fontId="132" fillId="59" borderId="65" xfId="0" applyFont="1" applyFill="1" applyBorder="1" applyAlignment="1" applyProtection="1">
      <alignment horizontal="center" vertical="center"/>
    </xf>
    <xf numFmtId="189" fontId="132" fillId="59" borderId="62" xfId="0" applyNumberFormat="1" applyFont="1" applyFill="1" applyBorder="1" applyAlignment="1" applyProtection="1">
      <alignment horizontal="center" vertical="center"/>
    </xf>
    <xf numFmtId="189" fontId="132" fillId="59" borderId="68" xfId="0" applyNumberFormat="1" applyFont="1" applyFill="1" applyBorder="1" applyAlignment="1" applyProtection="1">
      <alignment horizontal="center" vertical="center"/>
    </xf>
    <xf numFmtId="189" fontId="132" fillId="59" borderId="63" xfId="0" applyNumberFormat="1" applyFont="1" applyFill="1" applyBorder="1" applyAlignment="1" applyProtection="1">
      <alignment horizontal="center" vertical="center"/>
    </xf>
    <xf numFmtId="189" fontId="132" fillId="59" borderId="67" xfId="0" applyNumberFormat="1" applyFont="1" applyFill="1" applyBorder="1" applyAlignment="1" applyProtection="1">
      <alignment horizontal="center" vertical="center"/>
    </xf>
    <xf numFmtId="189" fontId="132" fillId="59" borderId="69" xfId="0" applyNumberFormat="1" applyFont="1" applyFill="1" applyBorder="1" applyAlignment="1" applyProtection="1">
      <alignment horizontal="center" vertical="center"/>
    </xf>
    <xf numFmtId="189" fontId="132" fillId="59" borderId="65" xfId="0" applyNumberFormat="1" applyFont="1" applyFill="1" applyBorder="1" applyAlignment="1" applyProtection="1">
      <alignment horizontal="center" vertical="center"/>
    </xf>
    <xf numFmtId="189" fontId="132" fillId="59" borderId="62" xfId="0" applyNumberFormat="1" applyFont="1" applyFill="1" applyBorder="1" applyAlignment="1" applyProtection="1">
      <alignment vertical="center"/>
    </xf>
    <xf numFmtId="189" fontId="132" fillId="59" borderId="68" xfId="0" applyNumberFormat="1" applyFont="1" applyFill="1" applyBorder="1" applyAlignment="1" applyProtection="1">
      <alignment vertical="center"/>
    </xf>
    <xf numFmtId="189" fontId="132" fillId="59" borderId="63" xfId="0" applyNumberFormat="1" applyFont="1" applyFill="1" applyBorder="1" applyAlignment="1" applyProtection="1">
      <alignment vertical="center"/>
    </xf>
    <xf numFmtId="189" fontId="132" fillId="59" borderId="67" xfId="0" applyNumberFormat="1" applyFont="1" applyFill="1" applyBorder="1" applyAlignment="1" applyProtection="1">
      <alignment vertical="center"/>
    </xf>
    <xf numFmtId="189" fontId="132" fillId="59" borderId="69" xfId="0" applyNumberFormat="1" applyFont="1" applyFill="1" applyBorder="1" applyAlignment="1" applyProtection="1">
      <alignment vertical="center"/>
    </xf>
    <xf numFmtId="189" fontId="132" fillId="59" borderId="65" xfId="0" applyNumberFormat="1" applyFont="1" applyFill="1" applyBorder="1" applyAlignment="1" applyProtection="1">
      <alignment vertical="center"/>
    </xf>
    <xf numFmtId="44" fontId="132" fillId="59" borderId="62" xfId="0" applyNumberFormat="1" applyFont="1" applyFill="1" applyBorder="1" applyAlignment="1" applyProtection="1">
      <alignment horizontal="center" vertical="center"/>
    </xf>
    <xf numFmtId="44" fontId="132" fillId="59" borderId="68" xfId="0" applyNumberFormat="1" applyFont="1" applyFill="1" applyBorder="1" applyAlignment="1" applyProtection="1">
      <alignment horizontal="center" vertical="center"/>
    </xf>
    <xf numFmtId="44" fontId="132" fillId="59" borderId="67" xfId="0" applyNumberFormat="1" applyFont="1" applyFill="1" applyBorder="1" applyAlignment="1" applyProtection="1">
      <alignment horizontal="center" vertical="center"/>
    </xf>
    <xf numFmtId="44" fontId="132" fillId="59" borderId="69" xfId="0" applyNumberFormat="1" applyFont="1" applyFill="1" applyBorder="1" applyAlignment="1" applyProtection="1">
      <alignment horizontal="center" vertical="center"/>
    </xf>
    <xf numFmtId="43" fontId="131" fillId="0" borderId="14" xfId="0" applyNumberFormat="1" applyFont="1" applyBorder="1" applyAlignment="1" applyProtection="1">
      <alignment horizontal="center" vertical="center"/>
    </xf>
    <xf numFmtId="3" fontId="131" fillId="0" borderId="67" xfId="0" applyNumberFormat="1" applyFont="1" applyFill="1" applyBorder="1" applyAlignment="1" applyProtection="1">
      <alignment horizontal="center" vertical="center"/>
    </xf>
    <xf numFmtId="3" fontId="131" fillId="0" borderId="69" xfId="0" applyNumberFormat="1" applyFont="1" applyFill="1" applyBorder="1" applyAlignment="1" applyProtection="1">
      <alignment horizontal="center" vertical="center"/>
    </xf>
    <xf numFmtId="3" fontId="131" fillId="0" borderId="65" xfId="0" applyNumberFormat="1" applyFont="1" applyFill="1" applyBorder="1" applyAlignment="1" applyProtection="1">
      <alignment horizontal="center" vertical="center"/>
    </xf>
    <xf numFmtId="189" fontId="136" fillId="0" borderId="67" xfId="343" applyNumberFormat="1" applyFont="1" applyFill="1" applyBorder="1" applyAlignment="1" applyProtection="1">
      <alignment horizontal="center" vertical="center"/>
    </xf>
    <xf numFmtId="189" fontId="136" fillId="0" borderId="69" xfId="343" applyNumberFormat="1" applyFont="1" applyFill="1" applyBorder="1" applyAlignment="1" applyProtection="1">
      <alignment horizontal="center" vertical="center"/>
    </xf>
    <xf numFmtId="189" fontId="136" fillId="0" borderId="65" xfId="343" applyNumberFormat="1" applyFont="1" applyFill="1" applyBorder="1" applyAlignment="1" applyProtection="1">
      <alignment horizontal="center" vertical="center"/>
    </xf>
    <xf numFmtId="189" fontId="136" fillId="0" borderId="67" xfId="343" applyNumberFormat="1" applyFont="1" applyFill="1" applyBorder="1" applyAlignment="1" applyProtection="1">
      <alignment vertical="center"/>
    </xf>
    <xf numFmtId="189" fontId="136" fillId="0" borderId="69" xfId="343" applyNumberFormat="1" applyFont="1" applyFill="1" applyBorder="1" applyAlignment="1" applyProtection="1">
      <alignment vertical="center"/>
    </xf>
    <xf numFmtId="189" fontId="136" fillId="0" borderId="65" xfId="343" applyNumberFormat="1" applyFont="1" applyFill="1" applyBorder="1" applyAlignment="1" applyProtection="1">
      <alignment vertical="center"/>
    </xf>
    <xf numFmtId="2" fontId="136" fillId="60" borderId="67" xfId="0" applyNumberFormat="1" applyFont="1" applyFill="1" applyBorder="1" applyAlignment="1" applyProtection="1">
      <alignment horizontal="center" vertical="center"/>
    </xf>
    <xf numFmtId="2" fontId="136" fillId="60" borderId="69" xfId="0" applyNumberFormat="1" applyFont="1" applyFill="1" applyBorder="1" applyAlignment="1" applyProtection="1">
      <alignment horizontal="center" vertical="center"/>
    </xf>
    <xf numFmtId="2" fontId="136" fillId="60" borderId="65" xfId="0" applyNumberFormat="1" applyFont="1" applyFill="1" applyBorder="1" applyAlignment="1" applyProtection="1">
      <alignment horizontal="center" vertical="center"/>
    </xf>
    <xf numFmtId="43" fontId="131" fillId="0" borderId="62" xfId="0" applyNumberFormat="1" applyFont="1" applyBorder="1" applyAlignment="1" applyProtection="1">
      <alignment horizontal="center" vertical="center"/>
    </xf>
    <xf numFmtId="43" fontId="131" fillId="0" borderId="68" xfId="0" applyNumberFormat="1" applyFont="1" applyBorder="1" applyAlignment="1" applyProtection="1">
      <alignment horizontal="center" vertical="center"/>
    </xf>
    <xf numFmtId="43" fontId="131" fillId="0" borderId="67" xfId="0" applyNumberFormat="1" applyFont="1" applyBorder="1" applyAlignment="1" applyProtection="1">
      <alignment horizontal="center" vertical="center"/>
    </xf>
    <xf numFmtId="43" fontId="131" fillId="0" borderId="69" xfId="0" applyNumberFormat="1" applyFont="1" applyBorder="1" applyAlignment="1" applyProtection="1">
      <alignment horizontal="center" vertical="center"/>
    </xf>
    <xf numFmtId="0" fontId="132" fillId="59" borderId="62" xfId="0" applyFont="1" applyFill="1" applyBorder="1" applyAlignment="1" applyProtection="1">
      <alignment horizontal="center" vertical="center" wrapText="1"/>
    </xf>
    <xf numFmtId="0" fontId="132" fillId="59" borderId="68" xfId="0" applyFont="1" applyFill="1" applyBorder="1" applyAlignment="1" applyProtection="1">
      <alignment horizontal="center" vertical="center" wrapText="1"/>
    </xf>
    <xf numFmtId="0" fontId="132" fillId="59" borderId="63" xfId="0" applyFont="1" applyFill="1" applyBorder="1" applyAlignment="1" applyProtection="1">
      <alignment horizontal="center" vertical="center" wrapText="1"/>
    </xf>
    <xf numFmtId="0" fontId="132" fillId="59" borderId="67" xfId="0" applyFont="1" applyFill="1" applyBorder="1" applyAlignment="1" applyProtection="1">
      <alignment horizontal="center" vertical="center" wrapText="1"/>
    </xf>
    <xf numFmtId="0" fontId="132" fillId="59" borderId="69" xfId="0" applyFont="1" applyFill="1" applyBorder="1" applyAlignment="1" applyProtection="1">
      <alignment horizontal="center" vertical="center" wrapText="1"/>
    </xf>
    <xf numFmtId="0" fontId="132" fillId="59" borderId="65" xfId="0" applyFont="1" applyFill="1" applyBorder="1" applyAlignment="1" applyProtection="1">
      <alignment horizontal="center" vertical="center" wrapText="1"/>
    </xf>
    <xf numFmtId="0" fontId="132" fillId="0" borderId="14" xfId="0" applyFont="1" applyFill="1" applyBorder="1" applyAlignment="1" applyProtection="1">
      <alignment horizontal="left" vertical="center" wrapText="1" indent="1"/>
    </xf>
    <xf numFmtId="3" fontId="136" fillId="0" borderId="62" xfId="0" applyNumberFormat="1" applyFont="1" applyFill="1" applyBorder="1" applyAlignment="1" applyProtection="1">
      <alignment horizontal="center" vertical="center"/>
    </xf>
    <xf numFmtId="3" fontId="136" fillId="0" borderId="68" xfId="0" applyNumberFormat="1" applyFont="1" applyFill="1" applyBorder="1" applyAlignment="1" applyProtection="1">
      <alignment horizontal="center" vertical="center"/>
    </xf>
    <xf numFmtId="3" fontId="136" fillId="0" borderId="63" xfId="0" applyNumberFormat="1" applyFont="1" applyFill="1" applyBorder="1" applyAlignment="1" applyProtection="1">
      <alignment horizontal="center" vertical="center"/>
    </xf>
    <xf numFmtId="0" fontId="132" fillId="59" borderId="15" xfId="0" applyFont="1" applyFill="1" applyBorder="1" applyAlignment="1" applyProtection="1">
      <alignment horizontal="center" vertical="center" wrapText="1"/>
    </xf>
    <xf numFmtId="189" fontId="136" fillId="27" borderId="62" xfId="343" applyNumberFormat="1" applyFont="1" applyFill="1" applyBorder="1" applyAlignment="1" applyProtection="1">
      <alignment horizontal="center" vertical="center"/>
    </xf>
    <xf numFmtId="189" fontId="136" fillId="27" borderId="68" xfId="343" applyNumberFormat="1" applyFont="1" applyFill="1" applyBorder="1" applyAlignment="1" applyProtection="1">
      <alignment horizontal="center" vertical="center"/>
    </xf>
    <xf numFmtId="189" fontId="136" fillId="27" borderId="63" xfId="343" applyNumberFormat="1" applyFont="1" applyFill="1" applyBorder="1" applyAlignment="1" applyProtection="1">
      <alignment horizontal="center" vertical="center"/>
    </xf>
    <xf numFmtId="0" fontId="130" fillId="0" borderId="62" xfId="0" applyFont="1" applyFill="1" applyBorder="1" applyAlignment="1" applyProtection="1">
      <alignment horizontal="left" vertical="center" wrapText="1" indent="1"/>
    </xf>
    <xf numFmtId="0" fontId="130" fillId="0" borderId="68" xfId="0" applyFont="1" applyFill="1" applyBorder="1" applyAlignment="1" applyProtection="1">
      <alignment horizontal="left" vertical="center" wrapText="1" indent="1"/>
    </xf>
    <xf numFmtId="0" fontId="130" fillId="0" borderId="63" xfId="0" applyFont="1" applyFill="1" applyBorder="1" applyAlignment="1" applyProtection="1">
      <alignment horizontal="left" vertical="center" wrapText="1" indent="1"/>
    </xf>
    <xf numFmtId="2" fontId="136" fillId="60" borderId="17" xfId="0" applyNumberFormat="1" applyFont="1" applyFill="1" applyBorder="1" applyAlignment="1" applyProtection="1">
      <alignment horizontal="center" vertical="center"/>
    </xf>
    <xf numFmtId="2" fontId="136" fillId="60" borderId="15" xfId="0" applyNumberFormat="1" applyFont="1" applyFill="1" applyBorder="1" applyAlignment="1" applyProtection="1">
      <alignment horizontal="center" vertical="center"/>
    </xf>
    <xf numFmtId="2" fontId="136" fillId="60" borderId="16" xfId="0" applyNumberFormat="1" applyFont="1" applyFill="1" applyBorder="1" applyAlignment="1" applyProtection="1">
      <alignment horizontal="center" vertical="center"/>
    </xf>
    <xf numFmtId="189" fontId="136" fillId="27" borderId="17" xfId="343" applyNumberFormat="1" applyFont="1" applyFill="1" applyBorder="1" applyAlignment="1" applyProtection="1">
      <alignment horizontal="center" vertical="center"/>
    </xf>
    <xf numFmtId="189" fontId="136" fillId="27" borderId="15" xfId="343" applyNumberFormat="1" applyFont="1" applyFill="1" applyBorder="1" applyAlignment="1" applyProtection="1">
      <alignment horizontal="center" vertical="center"/>
    </xf>
    <xf numFmtId="189" fontId="136" fillId="27" borderId="16" xfId="343" applyNumberFormat="1" applyFont="1" applyFill="1" applyBorder="1" applyAlignment="1" applyProtection="1">
      <alignment horizontal="center" vertical="center"/>
    </xf>
    <xf numFmtId="0" fontId="144" fillId="0" borderId="19" xfId="0" applyFont="1" applyBorder="1" applyAlignment="1">
      <alignment horizontal="center" vertical="center" wrapText="1"/>
    </xf>
    <xf numFmtId="0" fontId="144" fillId="0" borderId="0" xfId="0" applyFont="1" applyAlignment="1">
      <alignment horizontal="center" vertical="center" wrapText="1"/>
    </xf>
    <xf numFmtId="0" fontId="132" fillId="58" borderId="84" xfId="0" applyFont="1" applyFill="1" applyBorder="1" applyAlignment="1" applyProtection="1">
      <alignment horizontal="center" vertical="center" wrapText="1"/>
    </xf>
    <xf numFmtId="0" fontId="132" fillId="58" borderId="85" xfId="0" applyFont="1" applyFill="1" applyBorder="1" applyAlignment="1" applyProtection="1">
      <alignment horizontal="center" vertical="center" wrapText="1"/>
    </xf>
    <xf numFmtId="0" fontId="132" fillId="58" borderId="86" xfId="0" applyFont="1" applyFill="1" applyBorder="1" applyAlignment="1" applyProtection="1">
      <alignment horizontal="center" vertical="center" wrapText="1"/>
    </xf>
    <xf numFmtId="0" fontId="132" fillId="58" borderId="87" xfId="0" applyFont="1" applyFill="1" applyBorder="1" applyAlignment="1" applyProtection="1">
      <alignment horizontal="center" vertical="center" wrapText="1"/>
    </xf>
    <xf numFmtId="0" fontId="132" fillId="58" borderId="0" xfId="0" applyFont="1" applyFill="1" applyBorder="1" applyAlignment="1" applyProtection="1">
      <alignment horizontal="center" vertical="center" wrapText="1"/>
    </xf>
    <xf numFmtId="0" fontId="132" fillId="58" borderId="96" xfId="0" applyFont="1" applyFill="1" applyBorder="1" applyAlignment="1" applyProtection="1">
      <alignment horizontal="center" vertical="center" wrapText="1"/>
    </xf>
    <xf numFmtId="0" fontId="132" fillId="58" borderId="88" xfId="0" applyFont="1" applyFill="1" applyBorder="1" applyAlignment="1" applyProtection="1">
      <alignment horizontal="center" vertical="center" wrapText="1"/>
    </xf>
    <xf numFmtId="0" fontId="132" fillId="58" borderId="89" xfId="0" applyFont="1" applyFill="1" applyBorder="1" applyAlignment="1" applyProtection="1">
      <alignment horizontal="center" vertical="center" wrapText="1"/>
    </xf>
    <xf numFmtId="0" fontId="132" fillId="58" borderId="90" xfId="0" applyFont="1" applyFill="1" applyBorder="1" applyAlignment="1" applyProtection="1">
      <alignment horizontal="center" vertical="center" wrapText="1"/>
    </xf>
    <xf numFmtId="0" fontId="132" fillId="59" borderId="99" xfId="0" applyFont="1" applyFill="1" applyBorder="1" applyAlignment="1" applyProtection="1">
      <alignment horizontal="center" vertical="center" wrapText="1"/>
    </xf>
    <xf numFmtId="0" fontId="132" fillId="59" borderId="100" xfId="0" applyFont="1" applyFill="1" applyBorder="1" applyAlignment="1" applyProtection="1">
      <alignment horizontal="center" vertical="center" wrapText="1"/>
    </xf>
    <xf numFmtId="43" fontId="131" fillId="0" borderId="17" xfId="0" applyNumberFormat="1" applyFont="1" applyBorder="1" applyAlignment="1" applyProtection="1">
      <alignment horizontal="center" vertical="center"/>
    </xf>
    <xf numFmtId="43" fontId="131" fillId="0" borderId="15" xfId="0" applyNumberFormat="1" applyFont="1" applyBorder="1" applyAlignment="1" applyProtection="1">
      <alignment horizontal="center" vertical="center"/>
    </xf>
    <xf numFmtId="43" fontId="131" fillId="0" borderId="16" xfId="0" applyNumberFormat="1" applyFont="1" applyBorder="1" applyAlignment="1" applyProtection="1">
      <alignment horizontal="center" vertical="center"/>
    </xf>
    <xf numFmtId="0" fontId="130" fillId="0" borderId="17" xfId="0" applyFont="1" applyFill="1" applyBorder="1" applyAlignment="1" applyProtection="1">
      <alignment horizontal="left" vertical="center" wrapText="1"/>
    </xf>
    <xf numFmtId="0" fontId="130" fillId="0" borderId="15" xfId="0" applyFont="1" applyFill="1" applyBorder="1" applyAlignment="1" applyProtection="1">
      <alignment horizontal="left" vertical="center" wrapText="1"/>
    </xf>
    <xf numFmtId="0" fontId="130" fillId="0" borderId="16" xfId="0" applyFont="1" applyFill="1" applyBorder="1" applyAlignment="1" applyProtection="1">
      <alignment horizontal="left" vertical="center" wrapText="1"/>
    </xf>
    <xf numFmtId="3" fontId="131" fillId="0" borderId="17" xfId="0" applyNumberFormat="1" applyFont="1" applyFill="1" applyBorder="1" applyAlignment="1" applyProtection="1">
      <alignment horizontal="center" vertical="center"/>
    </xf>
    <xf numFmtId="3" fontId="131" fillId="0" borderId="15" xfId="0" applyNumberFormat="1" applyFont="1" applyFill="1" applyBorder="1" applyAlignment="1" applyProtection="1">
      <alignment horizontal="center" vertical="center"/>
    </xf>
    <xf numFmtId="3" fontId="131" fillId="0" borderId="16" xfId="0" applyNumberFormat="1" applyFont="1" applyFill="1" applyBorder="1" applyAlignment="1" applyProtection="1">
      <alignment horizontal="center" vertical="center"/>
    </xf>
    <xf numFmtId="0" fontId="131" fillId="0" borderId="0" xfId="0" applyFont="1" applyBorder="1" applyAlignment="1">
      <alignment horizontal="left" vertical="center" wrapText="1"/>
    </xf>
    <xf numFmtId="0" fontId="132" fillId="58" borderId="91" xfId="0" applyFont="1" applyFill="1" applyBorder="1" applyAlignment="1" applyProtection="1">
      <alignment horizontal="center" vertical="center" wrapText="1"/>
    </xf>
    <xf numFmtId="0" fontId="132" fillId="58" borderId="92" xfId="0" applyFont="1" applyFill="1" applyBorder="1" applyAlignment="1" applyProtection="1">
      <alignment horizontal="center" vertical="center" wrapText="1"/>
    </xf>
    <xf numFmtId="0" fontId="132" fillId="58" borderId="93" xfId="0" applyFont="1" applyFill="1" applyBorder="1" applyAlignment="1" applyProtection="1">
      <alignment horizontal="center" vertical="center" wrapText="1"/>
    </xf>
    <xf numFmtId="0" fontId="132" fillId="58" borderId="94" xfId="0" applyFont="1" applyFill="1" applyBorder="1" applyAlignment="1" applyProtection="1">
      <alignment horizontal="center" vertical="center" wrapText="1"/>
    </xf>
    <xf numFmtId="174" fontId="136" fillId="0" borderId="14" xfId="0" applyNumberFormat="1" applyFont="1" applyBorder="1" applyAlignment="1">
      <alignment horizontal="center"/>
    </xf>
    <xf numFmtId="44" fontId="131" fillId="0" borderId="17" xfId="0" applyNumberFormat="1" applyFont="1" applyBorder="1" applyAlignment="1">
      <alignment horizontal="center"/>
    </xf>
    <xf numFmtId="44" fontId="131" fillId="0" borderId="15" xfId="0" applyNumberFormat="1" applyFont="1" applyBorder="1" applyAlignment="1">
      <alignment horizontal="center"/>
    </xf>
    <xf numFmtId="44" fontId="131" fillId="0" borderId="16" xfId="0" applyNumberFormat="1" applyFont="1" applyBorder="1" applyAlignment="1">
      <alignment horizontal="center"/>
    </xf>
    <xf numFmtId="186" fontId="131" fillId="0" borderId="17" xfId="0" applyNumberFormat="1" applyFont="1" applyBorder="1" applyAlignment="1">
      <alignment horizontal="center"/>
    </xf>
    <xf numFmtId="186" fontId="131" fillId="0" borderId="15" xfId="0" applyNumberFormat="1" applyFont="1" applyBorder="1" applyAlignment="1">
      <alignment horizontal="center"/>
    </xf>
    <xf numFmtId="186" fontId="131" fillId="0" borderId="16" xfId="0" applyNumberFormat="1" applyFont="1" applyBorder="1" applyAlignment="1">
      <alignment horizontal="center"/>
    </xf>
    <xf numFmtId="44" fontId="130" fillId="25" borderId="17" xfId="0" applyNumberFormat="1" applyFont="1" applyFill="1" applyBorder="1" applyAlignment="1">
      <alignment horizontal="center"/>
    </xf>
    <xf numFmtId="44" fontId="130" fillId="25" borderId="15" xfId="0" applyNumberFormat="1" applyFont="1" applyFill="1" applyBorder="1" applyAlignment="1">
      <alignment horizontal="center"/>
    </xf>
    <xf numFmtId="44" fontId="130" fillId="25" borderId="16" xfId="0" applyNumberFormat="1" applyFont="1" applyFill="1" applyBorder="1" applyAlignment="1">
      <alignment horizontal="center"/>
    </xf>
    <xf numFmtId="0" fontId="138" fillId="58" borderId="84" xfId="0" applyFont="1" applyFill="1" applyBorder="1" applyAlignment="1">
      <alignment horizontal="center" vertical="center"/>
    </xf>
    <xf numFmtId="0" fontId="138" fillId="58" borderId="85" xfId="0" applyFont="1" applyFill="1" applyBorder="1" applyAlignment="1">
      <alignment horizontal="center" vertical="center"/>
    </xf>
    <xf numFmtId="0" fontId="138" fillId="58" borderId="86" xfId="0" applyFont="1" applyFill="1" applyBorder="1" applyAlignment="1">
      <alignment horizontal="center" vertical="center"/>
    </xf>
    <xf numFmtId="0" fontId="138" fillId="58" borderId="88" xfId="0" applyFont="1" applyFill="1" applyBorder="1" applyAlignment="1">
      <alignment horizontal="center" vertical="center"/>
    </xf>
    <xf numFmtId="0" fontId="138" fillId="58" borderId="89" xfId="0" applyFont="1" applyFill="1" applyBorder="1" applyAlignment="1">
      <alignment horizontal="center" vertical="center"/>
    </xf>
    <xf numFmtId="0" fontId="138" fillId="58" borderId="90" xfId="0" applyFont="1" applyFill="1" applyBorder="1" applyAlignment="1">
      <alignment horizontal="center" vertical="center"/>
    </xf>
    <xf numFmtId="0" fontId="132" fillId="58" borderId="95" xfId="0" applyFont="1" applyFill="1" applyBorder="1" applyAlignment="1" applyProtection="1">
      <alignment horizontal="center" vertical="center" wrapText="1"/>
    </xf>
    <xf numFmtId="0" fontId="132" fillId="58" borderId="97" xfId="0" applyFont="1" applyFill="1" applyBorder="1" applyAlignment="1" applyProtection="1">
      <alignment horizontal="center" vertical="center" wrapText="1"/>
    </xf>
    <xf numFmtId="0" fontId="132" fillId="58" borderId="98" xfId="0" applyFont="1" applyFill="1" applyBorder="1" applyAlignment="1" applyProtection="1">
      <alignment horizontal="center" vertical="center" wrapText="1"/>
    </xf>
    <xf numFmtId="0" fontId="131" fillId="59" borderId="62" xfId="0" applyFont="1" applyFill="1" applyBorder="1" applyAlignment="1">
      <alignment horizontal="left" vertical="center" wrapText="1"/>
    </xf>
    <xf numFmtId="0" fontId="131" fillId="59" borderId="68" xfId="0" applyFont="1" applyFill="1" applyBorder="1" applyAlignment="1">
      <alignment horizontal="left" vertical="center" wrapText="1"/>
    </xf>
    <xf numFmtId="0" fontId="131" fillId="59" borderId="63" xfId="0" applyFont="1" applyFill="1" applyBorder="1" applyAlignment="1">
      <alignment horizontal="left" vertical="center" wrapText="1"/>
    </xf>
    <xf numFmtId="0" fontId="131" fillId="59" borderId="19" xfId="0" applyFont="1" applyFill="1" applyBorder="1" applyAlignment="1">
      <alignment horizontal="left" vertical="center" wrapText="1"/>
    </xf>
    <xf numFmtId="0" fontId="131" fillId="59" borderId="0" xfId="0" applyFont="1" applyFill="1" applyBorder="1" applyAlignment="1">
      <alignment horizontal="left" vertical="center" wrapText="1"/>
    </xf>
    <xf numFmtId="0" fontId="131" fillId="59" borderId="22" xfId="0" applyFont="1" applyFill="1" applyBorder="1" applyAlignment="1">
      <alignment horizontal="left" vertical="center" wrapText="1"/>
    </xf>
    <xf numFmtId="0" fontId="131" fillId="59" borderId="67" xfId="0" applyFont="1" applyFill="1" applyBorder="1" applyAlignment="1">
      <alignment horizontal="left" vertical="center" wrapText="1"/>
    </xf>
    <xf numFmtId="0" fontId="131" fillId="59" borderId="69" xfId="0" applyFont="1" applyFill="1" applyBorder="1" applyAlignment="1">
      <alignment horizontal="left" vertical="center" wrapText="1"/>
    </xf>
    <xf numFmtId="0" fontId="131" fillId="59" borderId="65" xfId="0" applyFont="1" applyFill="1" applyBorder="1" applyAlignment="1">
      <alignment horizontal="left" vertical="center" wrapText="1"/>
    </xf>
    <xf numFmtId="0" fontId="131" fillId="25" borderId="62" xfId="0" applyFont="1" applyFill="1" applyBorder="1" applyAlignment="1">
      <alignment horizontal="center" vertical="center" wrapText="1"/>
    </xf>
    <xf numFmtId="0" fontId="131" fillId="25" borderId="68" xfId="0" applyFont="1" applyFill="1" applyBorder="1" applyAlignment="1">
      <alignment horizontal="center" vertical="center" wrapText="1"/>
    </xf>
    <xf numFmtId="0" fontId="131" fillId="25" borderId="63" xfId="0" applyFont="1" applyFill="1" applyBorder="1" applyAlignment="1">
      <alignment horizontal="center" vertical="center" wrapText="1"/>
    </xf>
    <xf numFmtId="0" fontId="131" fillId="25" borderId="19" xfId="0" applyFont="1" applyFill="1" applyBorder="1" applyAlignment="1">
      <alignment horizontal="center" vertical="center" wrapText="1"/>
    </xf>
    <xf numFmtId="0" fontId="131" fillId="25" borderId="0" xfId="0" applyFont="1" applyFill="1" applyBorder="1" applyAlignment="1">
      <alignment horizontal="center" vertical="center" wrapText="1"/>
    </xf>
    <xf numFmtId="0" fontId="131" fillId="25" borderId="22" xfId="0" applyFont="1" applyFill="1" applyBorder="1" applyAlignment="1">
      <alignment horizontal="center" vertical="center" wrapText="1"/>
    </xf>
    <xf numFmtId="0" fontId="131" fillId="25" borderId="67" xfId="0" applyFont="1" applyFill="1" applyBorder="1" applyAlignment="1">
      <alignment horizontal="center" vertical="center" wrapText="1"/>
    </xf>
    <xf numFmtId="0" fontId="131" fillId="25" borderId="69" xfId="0" applyFont="1" applyFill="1" applyBorder="1" applyAlignment="1">
      <alignment horizontal="center" vertical="center" wrapText="1"/>
    </xf>
    <xf numFmtId="0" fontId="131" fillId="25" borderId="65" xfId="0" applyFont="1" applyFill="1" applyBorder="1" applyAlignment="1">
      <alignment horizontal="center" vertical="center" wrapText="1"/>
    </xf>
    <xf numFmtId="0" fontId="131" fillId="0" borderId="17" xfId="0" applyFont="1" applyBorder="1" applyAlignment="1">
      <alignment horizontal="center"/>
    </xf>
    <xf numFmtId="0" fontId="131" fillId="0" borderId="15" xfId="0" applyFont="1" applyBorder="1" applyAlignment="1">
      <alignment horizontal="center"/>
    </xf>
    <xf numFmtId="0" fontId="131" fillId="0" borderId="16" xfId="0" applyFont="1" applyBorder="1" applyAlignment="1">
      <alignment horizontal="center"/>
    </xf>
    <xf numFmtId="0" fontId="142" fillId="0" borderId="87" xfId="0" applyFont="1" applyBorder="1" applyAlignment="1">
      <alignment horizontal="center" vertical="center"/>
    </xf>
    <xf numFmtId="0" fontId="142" fillId="0" borderId="0" xfId="0" applyFont="1" applyAlignment="1">
      <alignment horizontal="center" vertical="center"/>
    </xf>
    <xf numFmtId="0" fontId="131" fillId="58" borderId="67" xfId="0" applyFont="1" applyFill="1" applyBorder="1" applyAlignment="1">
      <alignment horizontal="center"/>
    </xf>
    <xf numFmtId="0" fontId="131" fillId="58" borderId="69" xfId="0" applyFont="1" applyFill="1" applyBorder="1" applyAlignment="1">
      <alignment horizontal="center"/>
    </xf>
    <xf numFmtId="0" fontId="130" fillId="58" borderId="62" xfId="0" applyFont="1" applyFill="1" applyBorder="1" applyAlignment="1">
      <alignment horizontal="left" vertical="center" wrapText="1"/>
    </xf>
    <xf numFmtId="0" fontId="130" fillId="58" borderId="68" xfId="0" applyFont="1" applyFill="1" applyBorder="1" applyAlignment="1">
      <alignment horizontal="left" vertical="center" wrapText="1"/>
    </xf>
    <xf numFmtId="0" fontId="130" fillId="58" borderId="63" xfId="0" applyFont="1" applyFill="1" applyBorder="1" applyAlignment="1">
      <alignment horizontal="left" vertical="center" wrapText="1"/>
    </xf>
    <xf numFmtId="0" fontId="130" fillId="58" borderId="19" xfId="0" applyFont="1" applyFill="1" applyBorder="1" applyAlignment="1">
      <alignment horizontal="left" vertical="center" wrapText="1"/>
    </xf>
    <xf numFmtId="0" fontId="130" fillId="58" borderId="0" xfId="0" applyFont="1" applyFill="1" applyBorder="1" applyAlignment="1">
      <alignment horizontal="left" vertical="center" wrapText="1"/>
    </xf>
    <xf numFmtId="0" fontId="130" fillId="58" borderId="22" xfId="0" applyFont="1" applyFill="1" applyBorder="1" applyAlignment="1">
      <alignment horizontal="left" vertical="center" wrapText="1"/>
    </xf>
    <xf numFmtId="0" fontId="130" fillId="58" borderId="67" xfId="0" applyFont="1" applyFill="1" applyBorder="1" applyAlignment="1">
      <alignment horizontal="left" vertical="center" wrapText="1"/>
    </xf>
    <xf numFmtId="0" fontId="130" fillId="58" borderId="69" xfId="0" applyFont="1" applyFill="1" applyBorder="1" applyAlignment="1">
      <alignment horizontal="left" vertical="center" wrapText="1"/>
    </xf>
    <xf numFmtId="0" fontId="130" fillId="58" borderId="65" xfId="0" applyFont="1" applyFill="1" applyBorder="1" applyAlignment="1">
      <alignment horizontal="left" vertical="center" wrapText="1"/>
    </xf>
    <xf numFmtId="0" fontId="133" fillId="58" borderId="62" xfId="0" applyFont="1" applyFill="1" applyBorder="1" applyAlignment="1">
      <alignment horizontal="center" vertical="center" wrapText="1"/>
    </xf>
    <xf numFmtId="0" fontId="133" fillId="58" borderId="68" xfId="0" applyFont="1" applyFill="1" applyBorder="1" applyAlignment="1">
      <alignment horizontal="center" vertical="center" wrapText="1"/>
    </xf>
    <xf numFmtId="0" fontId="133" fillId="58" borderId="63" xfId="0" applyFont="1" applyFill="1" applyBorder="1" applyAlignment="1">
      <alignment horizontal="center" vertical="center" wrapText="1"/>
    </xf>
    <xf numFmtId="0" fontId="133" fillId="58" borderId="19" xfId="0" applyFont="1" applyFill="1" applyBorder="1" applyAlignment="1">
      <alignment horizontal="center" vertical="center" wrapText="1"/>
    </xf>
    <xf numFmtId="0" fontId="133" fillId="58" borderId="0" xfId="0" applyFont="1" applyFill="1" applyBorder="1" applyAlignment="1">
      <alignment horizontal="center" vertical="center" wrapText="1"/>
    </xf>
    <xf numFmtId="0" fontId="133" fillId="58" borderId="22" xfId="0" applyFont="1" applyFill="1" applyBorder="1" applyAlignment="1">
      <alignment horizontal="center" vertical="center" wrapText="1"/>
    </xf>
    <xf numFmtId="0" fontId="133" fillId="58" borderId="67" xfId="0" applyFont="1" applyFill="1" applyBorder="1" applyAlignment="1">
      <alignment horizontal="center" vertical="center" wrapText="1"/>
    </xf>
    <xf numFmtId="0" fontId="133" fillId="58" borderId="69" xfId="0" applyFont="1" applyFill="1" applyBorder="1" applyAlignment="1">
      <alignment horizontal="center" vertical="center" wrapText="1"/>
    </xf>
    <xf numFmtId="0" fontId="133" fillId="58" borderId="65" xfId="0" applyFont="1" applyFill="1" applyBorder="1" applyAlignment="1">
      <alignment horizontal="center" vertical="center" wrapText="1"/>
    </xf>
    <xf numFmtId="0" fontId="130" fillId="58" borderId="62" xfId="0" applyFont="1" applyFill="1" applyBorder="1" applyAlignment="1">
      <alignment horizontal="center" vertical="center"/>
    </xf>
    <xf numFmtId="0" fontId="130" fillId="58" borderId="68" xfId="0" applyFont="1" applyFill="1" applyBorder="1" applyAlignment="1">
      <alignment horizontal="center" vertical="center"/>
    </xf>
    <xf numFmtId="0" fontId="130" fillId="58" borderId="63" xfId="0" applyFont="1" applyFill="1" applyBorder="1" applyAlignment="1">
      <alignment horizontal="center" vertical="center"/>
    </xf>
    <xf numFmtId="0" fontId="130" fillId="58" borderId="19" xfId="0" applyFont="1" applyFill="1" applyBorder="1" applyAlignment="1">
      <alignment horizontal="center" vertical="center"/>
    </xf>
    <xf numFmtId="0" fontId="130" fillId="58" borderId="0" xfId="0" applyFont="1" applyFill="1" applyBorder="1" applyAlignment="1">
      <alignment horizontal="center" vertical="center"/>
    </xf>
    <xf numFmtId="0" fontId="130" fillId="58" borderId="22" xfId="0" applyFont="1" applyFill="1" applyBorder="1" applyAlignment="1">
      <alignment horizontal="center" vertical="center"/>
    </xf>
    <xf numFmtId="0" fontId="130" fillId="58" borderId="67" xfId="0" applyFont="1" applyFill="1" applyBorder="1" applyAlignment="1">
      <alignment horizontal="center" vertical="center"/>
    </xf>
    <xf numFmtId="0" fontId="130" fillId="58" borderId="69" xfId="0" applyFont="1" applyFill="1" applyBorder="1" applyAlignment="1">
      <alignment horizontal="center" vertical="center"/>
    </xf>
    <xf numFmtId="0" fontId="130" fillId="58" borderId="65" xfId="0" applyFont="1" applyFill="1" applyBorder="1" applyAlignment="1">
      <alignment horizontal="center" vertical="center"/>
    </xf>
    <xf numFmtId="0" fontId="134" fillId="58" borderId="17" xfId="0" applyFont="1" applyFill="1" applyBorder="1" applyAlignment="1">
      <alignment horizontal="center" vertical="center"/>
    </xf>
    <xf numFmtId="0" fontId="134" fillId="58" borderId="15" xfId="0" applyFont="1" applyFill="1" applyBorder="1" applyAlignment="1">
      <alignment horizontal="center" vertical="center"/>
    </xf>
    <xf numFmtId="0" fontId="134" fillId="58" borderId="16" xfId="0" applyFont="1" applyFill="1" applyBorder="1" applyAlignment="1">
      <alignment horizontal="center" vertical="center"/>
    </xf>
    <xf numFmtId="44" fontId="130" fillId="58" borderId="62" xfId="0" applyNumberFormat="1" applyFont="1" applyFill="1" applyBorder="1" applyAlignment="1">
      <alignment horizontal="center" vertical="center" wrapText="1"/>
    </xf>
    <xf numFmtId="44" fontId="130" fillId="58" borderId="68" xfId="0" applyNumberFormat="1" applyFont="1" applyFill="1" applyBorder="1" applyAlignment="1">
      <alignment horizontal="center" vertical="center" wrapText="1"/>
    </xf>
    <xf numFmtId="44" fontId="130" fillId="58" borderId="63" xfId="0" applyNumberFormat="1" applyFont="1" applyFill="1" applyBorder="1" applyAlignment="1">
      <alignment horizontal="center" vertical="center" wrapText="1"/>
    </xf>
    <xf numFmtId="44" fontId="130" fillId="58" borderId="67" xfId="0" applyNumberFormat="1" applyFont="1" applyFill="1" applyBorder="1" applyAlignment="1">
      <alignment horizontal="center" vertical="center" wrapText="1"/>
    </xf>
    <xf numFmtId="44" fontId="130" fillId="58" borderId="69" xfId="0" applyNumberFormat="1" applyFont="1" applyFill="1" applyBorder="1" applyAlignment="1">
      <alignment horizontal="center" vertical="center" wrapText="1"/>
    </xf>
    <xf numFmtId="44" fontId="130" fillId="58" borderId="65" xfId="0" applyNumberFormat="1" applyFont="1" applyFill="1" applyBorder="1" applyAlignment="1">
      <alignment horizontal="center" vertical="center" wrapText="1"/>
    </xf>
    <xf numFmtId="44" fontId="130" fillId="58" borderId="17" xfId="0" applyNumberFormat="1" applyFont="1" applyFill="1" applyBorder="1" applyAlignment="1">
      <alignment horizontal="center" vertical="center"/>
    </xf>
    <xf numFmtId="44" fontId="130" fillId="58" borderId="15" xfId="0" applyNumberFormat="1" applyFont="1" applyFill="1" applyBorder="1" applyAlignment="1">
      <alignment horizontal="center" vertical="center"/>
    </xf>
    <xf numFmtId="44" fontId="130" fillId="58" borderId="16" xfId="0" applyNumberFormat="1" applyFont="1" applyFill="1" applyBorder="1" applyAlignment="1">
      <alignment horizontal="center" vertical="center"/>
    </xf>
    <xf numFmtId="0" fontId="130" fillId="58" borderId="17" xfId="0" applyFont="1" applyFill="1" applyBorder="1" applyAlignment="1">
      <alignment horizontal="center" vertical="center"/>
    </xf>
    <xf numFmtId="0" fontId="130" fillId="58" borderId="15" xfId="0" applyFont="1" applyFill="1" applyBorder="1" applyAlignment="1">
      <alignment horizontal="center" vertical="center"/>
    </xf>
    <xf numFmtId="0" fontId="130" fillId="58" borderId="16" xfId="0" applyFont="1" applyFill="1" applyBorder="1" applyAlignment="1">
      <alignment horizontal="center" vertical="center"/>
    </xf>
    <xf numFmtId="44" fontId="131" fillId="40" borderId="17" xfId="0" applyNumberFormat="1" applyFont="1" applyFill="1" applyBorder="1" applyAlignment="1">
      <alignment horizontal="center"/>
    </xf>
    <xf numFmtId="44" fontId="131" fillId="40" borderId="15" xfId="0" applyNumberFormat="1" applyFont="1" applyFill="1" applyBorder="1" applyAlignment="1">
      <alignment horizontal="center"/>
    </xf>
    <xf numFmtId="0" fontId="131" fillId="0" borderId="14" xfId="0" applyFont="1" applyBorder="1" applyAlignment="1">
      <alignment horizontal="center"/>
    </xf>
    <xf numFmtId="0" fontId="136" fillId="59" borderId="14" xfId="0" applyFont="1" applyFill="1" applyBorder="1" applyAlignment="1">
      <alignment horizontal="center" vertical="center" wrapText="1"/>
    </xf>
    <xf numFmtId="173" fontId="136" fillId="59" borderId="14" xfId="0" applyNumberFormat="1" applyFont="1" applyFill="1" applyBorder="1" applyAlignment="1">
      <alignment horizontal="center" vertical="center" wrapText="1"/>
    </xf>
    <xf numFmtId="173" fontId="131" fillId="59" borderId="14" xfId="0" applyNumberFormat="1" applyFont="1" applyFill="1" applyBorder="1" applyAlignment="1">
      <alignment horizontal="center" vertical="center" wrapText="1"/>
    </xf>
    <xf numFmtId="0" fontId="131" fillId="58" borderId="62" xfId="0" applyFont="1" applyFill="1" applyBorder="1" applyAlignment="1">
      <alignment horizontal="center" vertical="center" wrapText="1"/>
    </xf>
    <xf numFmtId="0" fontId="131" fillId="58" borderId="68" xfId="0" applyFont="1" applyFill="1" applyBorder="1" applyAlignment="1">
      <alignment horizontal="center" vertical="center" wrapText="1"/>
    </xf>
    <xf numFmtId="0" fontId="131" fillId="58" borderId="63" xfId="0" applyFont="1" applyFill="1" applyBorder="1" applyAlignment="1">
      <alignment horizontal="center" vertical="center" wrapText="1"/>
    </xf>
    <xf numFmtId="0" fontId="131" fillId="58" borderId="19" xfId="0" applyFont="1" applyFill="1" applyBorder="1" applyAlignment="1">
      <alignment horizontal="center" vertical="center" wrapText="1"/>
    </xf>
    <xf numFmtId="0" fontId="131" fillId="58" borderId="0" xfId="0" applyFont="1" applyFill="1" applyBorder="1" applyAlignment="1">
      <alignment horizontal="center" vertical="center" wrapText="1"/>
    </xf>
    <xf numFmtId="0" fontId="131" fillId="58" borderId="22" xfId="0" applyFont="1" applyFill="1" applyBorder="1" applyAlignment="1">
      <alignment horizontal="center" vertical="center" wrapText="1"/>
    </xf>
    <xf numFmtId="0" fontId="131" fillId="58" borderId="67" xfId="0" applyFont="1" applyFill="1" applyBorder="1" applyAlignment="1">
      <alignment horizontal="center" vertical="center" wrapText="1"/>
    </xf>
    <xf numFmtId="0" fontId="131" fillId="58" borderId="69" xfId="0" applyFont="1" applyFill="1" applyBorder="1" applyAlignment="1">
      <alignment horizontal="center" vertical="center" wrapText="1"/>
    </xf>
    <xf numFmtId="0" fontId="131" fillId="58" borderId="65" xfId="0" applyFont="1" applyFill="1" applyBorder="1" applyAlignment="1">
      <alignment horizontal="center" vertical="center" wrapText="1"/>
    </xf>
    <xf numFmtId="49" fontId="137" fillId="0" borderId="17" xfId="0" applyNumberFormat="1" applyFont="1" applyBorder="1" applyAlignment="1">
      <alignment horizontal="center"/>
    </xf>
    <xf numFmtId="49" fontId="137" fillId="0" borderId="15" xfId="0" applyNumberFormat="1" applyFont="1" applyBorder="1" applyAlignment="1">
      <alignment horizontal="center"/>
    </xf>
    <xf numFmtId="49" fontId="137" fillId="0" borderId="16" xfId="0" applyNumberFormat="1" applyFont="1" applyBorder="1" applyAlignment="1">
      <alignment horizontal="center"/>
    </xf>
    <xf numFmtId="49" fontId="137" fillId="0" borderId="14" xfId="0" applyNumberFormat="1" applyFont="1" applyBorder="1" applyAlignment="1">
      <alignment horizontal="center"/>
    </xf>
    <xf numFmtId="0" fontId="134" fillId="58" borderId="62" xfId="0" applyFont="1" applyFill="1" applyBorder="1" applyAlignment="1">
      <alignment horizontal="center" vertical="center" wrapText="1"/>
    </xf>
    <xf numFmtId="0" fontId="134" fillId="58" borderId="68" xfId="0" applyFont="1" applyFill="1" applyBorder="1" applyAlignment="1">
      <alignment horizontal="center" vertical="center" wrapText="1"/>
    </xf>
    <xf numFmtId="0" fontId="134" fillId="58" borderId="63" xfId="0" applyFont="1" applyFill="1" applyBorder="1" applyAlignment="1">
      <alignment horizontal="center" vertical="center" wrapText="1"/>
    </xf>
    <xf numFmtId="0" fontId="134" fillId="58" borderId="19" xfId="0" applyFont="1" applyFill="1" applyBorder="1" applyAlignment="1">
      <alignment horizontal="center" vertical="center" wrapText="1"/>
    </xf>
    <xf numFmtId="0" fontId="134" fillId="58" borderId="0" xfId="0" applyFont="1" applyFill="1" applyBorder="1" applyAlignment="1">
      <alignment horizontal="center" vertical="center" wrapText="1"/>
    </xf>
    <xf numFmtId="0" fontId="134" fillId="58" borderId="22" xfId="0" applyFont="1" applyFill="1" applyBorder="1" applyAlignment="1">
      <alignment horizontal="center" vertical="center" wrapText="1"/>
    </xf>
    <xf numFmtId="0" fontId="134" fillId="58" borderId="67" xfId="0" applyFont="1" applyFill="1" applyBorder="1" applyAlignment="1">
      <alignment horizontal="center" vertical="center" wrapText="1"/>
    </xf>
    <xf numFmtId="0" fontId="134" fillId="58" borderId="69" xfId="0" applyFont="1" applyFill="1" applyBorder="1" applyAlignment="1">
      <alignment horizontal="center" vertical="center" wrapText="1"/>
    </xf>
    <xf numFmtId="0" fontId="134" fillId="58" borderId="65" xfId="0" applyFont="1" applyFill="1" applyBorder="1" applyAlignment="1">
      <alignment horizontal="center" vertical="center" wrapText="1"/>
    </xf>
    <xf numFmtId="0" fontId="130" fillId="58" borderId="62" xfId="0" applyFont="1" applyFill="1" applyBorder="1" applyAlignment="1">
      <alignment horizontal="center" vertical="center" wrapText="1"/>
    </xf>
    <xf numFmtId="0" fontId="130" fillId="58" borderId="68" xfId="0" applyFont="1" applyFill="1" applyBorder="1" applyAlignment="1">
      <alignment horizontal="center" vertical="center" wrapText="1"/>
    </xf>
    <xf numFmtId="0" fontId="130" fillId="58" borderId="63" xfId="0" applyFont="1" applyFill="1" applyBorder="1" applyAlignment="1">
      <alignment horizontal="center" vertical="center" wrapText="1"/>
    </xf>
    <xf numFmtId="0" fontId="130" fillId="58" borderId="19" xfId="0" applyFont="1" applyFill="1" applyBorder="1" applyAlignment="1">
      <alignment horizontal="center" vertical="center" wrapText="1"/>
    </xf>
    <xf numFmtId="0" fontId="130" fillId="58" borderId="0" xfId="0" applyFont="1" applyFill="1" applyBorder="1" applyAlignment="1">
      <alignment horizontal="center" vertical="center" wrapText="1"/>
    </xf>
    <xf numFmtId="0" fontId="130" fillId="58" borderId="22" xfId="0" applyFont="1" applyFill="1" applyBorder="1" applyAlignment="1">
      <alignment horizontal="center" vertical="center" wrapText="1"/>
    </xf>
    <xf numFmtId="0" fontId="130" fillId="58" borderId="67" xfId="0" applyFont="1" applyFill="1" applyBorder="1" applyAlignment="1">
      <alignment horizontal="center" vertical="center" wrapText="1"/>
    </xf>
    <xf numFmtId="0" fontId="130" fillId="58" borderId="69" xfId="0" applyFont="1" applyFill="1" applyBorder="1" applyAlignment="1">
      <alignment horizontal="center" vertical="center" wrapText="1"/>
    </xf>
    <xf numFmtId="0" fontId="130" fillId="58" borderId="65" xfId="0" applyFont="1" applyFill="1" applyBorder="1" applyAlignment="1">
      <alignment horizontal="center" vertical="center" wrapText="1"/>
    </xf>
    <xf numFmtId="0" fontId="131" fillId="58" borderId="15" xfId="0" applyFont="1" applyFill="1" applyBorder="1" applyAlignment="1">
      <alignment horizontal="center"/>
    </xf>
    <xf numFmtId="0" fontId="130" fillId="27" borderId="17" xfId="0" applyFont="1" applyFill="1" applyBorder="1" applyAlignment="1">
      <alignment horizontal="center" vertical="center" wrapText="1"/>
    </xf>
    <xf numFmtId="0" fontId="130" fillId="27" borderId="15" xfId="0" applyFont="1" applyFill="1" applyBorder="1" applyAlignment="1">
      <alignment horizontal="center" vertical="center" wrapText="1"/>
    </xf>
    <xf numFmtId="44" fontId="138" fillId="58" borderId="17" xfId="0" applyNumberFormat="1" applyFont="1" applyFill="1" applyBorder="1" applyAlignment="1">
      <alignment horizontal="center" vertical="center"/>
    </xf>
    <xf numFmtId="44" fontId="138" fillId="58" borderId="15" xfId="0" applyNumberFormat="1" applyFont="1" applyFill="1" applyBorder="1" applyAlignment="1">
      <alignment horizontal="center" vertical="center"/>
    </xf>
    <xf numFmtId="49" fontId="137" fillId="0" borderId="69" xfId="0" applyNumberFormat="1" applyFont="1" applyBorder="1" applyAlignment="1">
      <alignment horizontal="center"/>
    </xf>
    <xf numFmtId="44" fontId="131" fillId="40" borderId="16" xfId="0" applyNumberFormat="1" applyFont="1" applyFill="1" applyBorder="1" applyAlignment="1">
      <alignment horizontal="center"/>
    </xf>
    <xf numFmtId="0" fontId="138" fillId="58" borderId="62" xfId="0" applyFont="1" applyFill="1" applyBorder="1" applyAlignment="1">
      <alignment horizontal="left" vertical="center" wrapText="1"/>
    </xf>
    <xf numFmtId="0" fontId="138" fillId="58" borderId="68" xfId="0" applyFont="1" applyFill="1" applyBorder="1" applyAlignment="1">
      <alignment horizontal="left" vertical="center" wrapText="1"/>
    </xf>
    <xf numFmtId="0" fontId="138" fillId="58" borderId="63" xfId="0" applyFont="1" applyFill="1" applyBorder="1" applyAlignment="1">
      <alignment horizontal="left" vertical="center" wrapText="1"/>
    </xf>
    <xf numFmtId="0" fontId="138" fillId="58" borderId="19" xfId="0" applyFont="1" applyFill="1" applyBorder="1" applyAlignment="1">
      <alignment horizontal="left" vertical="center" wrapText="1"/>
    </xf>
    <xf numFmtId="0" fontId="138" fillId="58" borderId="0" xfId="0" applyFont="1" applyFill="1" applyBorder="1" applyAlignment="1">
      <alignment horizontal="left" vertical="center" wrapText="1"/>
    </xf>
    <xf numFmtId="0" fontId="138" fillId="58" borderId="22" xfId="0" applyFont="1" applyFill="1" applyBorder="1" applyAlignment="1">
      <alignment horizontal="left" vertical="center" wrapText="1"/>
    </xf>
    <xf numFmtId="0" fontId="138" fillId="58" borderId="67" xfId="0" applyFont="1" applyFill="1" applyBorder="1" applyAlignment="1">
      <alignment horizontal="left" vertical="center" wrapText="1"/>
    </xf>
    <xf numFmtId="0" fontId="138" fillId="58" borderId="69" xfId="0" applyFont="1" applyFill="1" applyBorder="1" applyAlignment="1">
      <alignment horizontal="left" vertical="center" wrapText="1"/>
    </xf>
    <xf numFmtId="0" fontId="138" fillId="58" borderId="65" xfId="0" applyFont="1" applyFill="1" applyBorder="1" applyAlignment="1">
      <alignment horizontal="left" vertical="center" wrapText="1"/>
    </xf>
    <xf numFmtId="0" fontId="138" fillId="58" borderId="62" xfId="0" applyFont="1" applyFill="1" applyBorder="1" applyAlignment="1">
      <alignment horizontal="center" vertical="center" wrapText="1"/>
    </xf>
    <xf numFmtId="0" fontId="138" fillId="58" borderId="68" xfId="0" applyFont="1" applyFill="1" applyBorder="1" applyAlignment="1">
      <alignment horizontal="center" vertical="center" wrapText="1"/>
    </xf>
    <xf numFmtId="0" fontId="138" fillId="58" borderId="63" xfId="0" applyFont="1" applyFill="1" applyBorder="1" applyAlignment="1">
      <alignment horizontal="center" vertical="center" wrapText="1"/>
    </xf>
    <xf numFmtId="0" fontId="138" fillId="58" borderId="19" xfId="0" applyFont="1" applyFill="1" applyBorder="1" applyAlignment="1">
      <alignment horizontal="center" vertical="center" wrapText="1"/>
    </xf>
    <xf numFmtId="0" fontId="138" fillId="58" borderId="0" xfId="0" applyFont="1" applyFill="1" applyBorder="1" applyAlignment="1">
      <alignment horizontal="center" vertical="center" wrapText="1"/>
    </xf>
    <xf numFmtId="0" fontId="138" fillId="58" borderId="22" xfId="0" applyFont="1" applyFill="1" applyBorder="1" applyAlignment="1">
      <alignment horizontal="center" vertical="center" wrapText="1"/>
    </xf>
    <xf numFmtId="0" fontId="138" fillId="58" borderId="67" xfId="0" applyFont="1" applyFill="1" applyBorder="1" applyAlignment="1">
      <alignment horizontal="center" vertical="center" wrapText="1"/>
    </xf>
    <xf numFmtId="0" fontId="138" fillId="58" borderId="69" xfId="0" applyFont="1" applyFill="1" applyBorder="1" applyAlignment="1">
      <alignment horizontal="center" vertical="center" wrapText="1"/>
    </xf>
    <xf numFmtId="0" fontId="138" fillId="58" borderId="65" xfId="0" applyFont="1" applyFill="1" applyBorder="1" applyAlignment="1">
      <alignment horizontal="center" vertical="center" wrapText="1"/>
    </xf>
    <xf numFmtId="0" fontId="138" fillId="58" borderId="62" xfId="0" applyFont="1" applyFill="1" applyBorder="1" applyAlignment="1">
      <alignment horizontal="center" vertical="center"/>
    </xf>
    <xf numFmtId="0" fontId="138" fillId="58" borderId="68" xfId="0" applyFont="1" applyFill="1" applyBorder="1" applyAlignment="1">
      <alignment horizontal="center" vertical="center"/>
    </xf>
    <xf numFmtId="0" fontId="138" fillId="58" borderId="63" xfId="0" applyFont="1" applyFill="1" applyBorder="1" applyAlignment="1">
      <alignment horizontal="center" vertical="center"/>
    </xf>
    <xf numFmtId="0" fontId="138" fillId="58" borderId="19" xfId="0" applyFont="1" applyFill="1" applyBorder="1" applyAlignment="1">
      <alignment horizontal="center" vertical="center"/>
    </xf>
    <xf numFmtId="0" fontId="138" fillId="58" borderId="0" xfId="0" applyFont="1" applyFill="1" applyBorder="1" applyAlignment="1">
      <alignment horizontal="center" vertical="center"/>
    </xf>
    <xf numFmtId="0" fontId="138" fillId="58" borderId="22" xfId="0" applyFont="1" applyFill="1" applyBorder="1" applyAlignment="1">
      <alignment horizontal="center" vertical="center"/>
    </xf>
    <xf numFmtId="0" fontId="138" fillId="58" borderId="67" xfId="0" applyFont="1" applyFill="1" applyBorder="1" applyAlignment="1">
      <alignment horizontal="center" vertical="center"/>
    </xf>
    <xf numFmtId="0" fontId="138" fillId="58" borderId="69" xfId="0" applyFont="1" applyFill="1" applyBorder="1" applyAlignment="1">
      <alignment horizontal="center" vertical="center"/>
    </xf>
    <xf numFmtId="0" fontId="138" fillId="58" borderId="65" xfId="0" applyFont="1" applyFill="1" applyBorder="1" applyAlignment="1">
      <alignment horizontal="center" vertical="center"/>
    </xf>
    <xf numFmtId="44" fontId="138" fillId="58" borderId="62" xfId="0" applyNumberFormat="1" applyFont="1" applyFill="1" applyBorder="1" applyAlignment="1">
      <alignment horizontal="center" vertical="center" wrapText="1"/>
    </xf>
    <xf numFmtId="44" fontId="138" fillId="58" borderId="68" xfId="0" applyNumberFormat="1" applyFont="1" applyFill="1" applyBorder="1" applyAlignment="1">
      <alignment horizontal="center" vertical="center" wrapText="1"/>
    </xf>
    <xf numFmtId="44" fontId="138" fillId="58" borderId="67" xfId="0" applyNumberFormat="1" applyFont="1" applyFill="1" applyBorder="1" applyAlignment="1">
      <alignment horizontal="center" vertical="center" wrapText="1"/>
    </xf>
    <xf numFmtId="44" fontId="138" fillId="58" borderId="69" xfId="0" applyNumberFormat="1" applyFont="1" applyFill="1" applyBorder="1" applyAlignment="1">
      <alignment horizontal="center" vertical="center" wrapText="1"/>
    </xf>
    <xf numFmtId="0" fontId="131" fillId="59" borderId="14" xfId="0" applyFont="1" applyFill="1" applyBorder="1" applyAlignment="1">
      <alignment horizontal="left" vertical="center" wrapText="1"/>
    </xf>
    <xf numFmtId="3" fontId="131" fillId="25" borderId="14" xfId="0" applyNumberFormat="1" applyFont="1" applyFill="1" applyBorder="1" applyAlignment="1">
      <alignment horizontal="center" vertical="center" wrapText="1"/>
    </xf>
    <xf numFmtId="174" fontId="136" fillId="0" borderId="17" xfId="0" applyNumberFormat="1" applyFont="1" applyBorder="1" applyAlignment="1">
      <alignment horizontal="center"/>
    </xf>
    <xf numFmtId="174" fontId="136" fillId="0" borderId="15" xfId="0" applyNumberFormat="1" applyFont="1" applyBorder="1" applyAlignment="1">
      <alignment horizontal="center"/>
    </xf>
    <xf numFmtId="174" fontId="136" fillId="0" borderId="16" xfId="0" applyNumberFormat="1" applyFont="1" applyBorder="1" applyAlignment="1">
      <alignment horizontal="center"/>
    </xf>
    <xf numFmtId="187" fontId="131" fillId="0" borderId="14" xfId="0" applyNumberFormat="1" applyFont="1" applyBorder="1" applyAlignment="1">
      <alignment horizontal="center"/>
    </xf>
    <xf numFmtId="0" fontId="136" fillId="0" borderId="17" xfId="0" applyFont="1" applyBorder="1" applyAlignment="1">
      <alignment horizontal="center"/>
    </xf>
    <xf numFmtId="0" fontId="136" fillId="0" borderId="15" xfId="0" applyFont="1" applyBorder="1" applyAlignment="1">
      <alignment horizontal="center"/>
    </xf>
    <xf numFmtId="0" fontId="136" fillId="0" borderId="16" xfId="0" applyFont="1" applyBorder="1" applyAlignment="1">
      <alignment horizontal="center"/>
    </xf>
    <xf numFmtId="44" fontId="130" fillId="25" borderId="14" xfId="0" applyNumberFormat="1" applyFont="1" applyFill="1" applyBorder="1" applyAlignment="1">
      <alignment horizontal="center"/>
    </xf>
    <xf numFmtId="3" fontId="131" fillId="25" borderId="62" xfId="0" applyNumberFormat="1" applyFont="1" applyFill="1" applyBorder="1" applyAlignment="1">
      <alignment horizontal="center" vertical="center" wrapText="1"/>
    </xf>
    <xf numFmtId="3" fontId="131" fillId="25" borderId="68" xfId="0" applyNumberFormat="1" applyFont="1" applyFill="1" applyBorder="1" applyAlignment="1">
      <alignment horizontal="center" vertical="center" wrapText="1"/>
    </xf>
    <xf numFmtId="3" fontId="131" fillId="25" borderId="63" xfId="0" applyNumberFormat="1" applyFont="1" applyFill="1" applyBorder="1" applyAlignment="1">
      <alignment horizontal="center" vertical="center" wrapText="1"/>
    </xf>
    <xf numFmtId="3" fontId="131" fillId="25" borderId="19" xfId="0" applyNumberFormat="1" applyFont="1" applyFill="1" applyBorder="1" applyAlignment="1">
      <alignment horizontal="center" vertical="center" wrapText="1"/>
    </xf>
    <xf numFmtId="3" fontId="131" fillId="25" borderId="0" xfId="0" applyNumberFormat="1" applyFont="1" applyFill="1" applyBorder="1" applyAlignment="1">
      <alignment horizontal="center" vertical="center" wrapText="1"/>
    </xf>
    <xf numFmtId="3" fontId="131" fillId="25" borderId="22" xfId="0" applyNumberFormat="1" applyFont="1" applyFill="1" applyBorder="1" applyAlignment="1">
      <alignment horizontal="center" vertical="center" wrapText="1"/>
    </xf>
    <xf numFmtId="3" fontId="131" fillId="25" borderId="67" xfId="0" applyNumberFormat="1" applyFont="1" applyFill="1" applyBorder="1" applyAlignment="1">
      <alignment horizontal="center" vertical="center" wrapText="1"/>
    </xf>
    <xf numFmtId="3" fontId="131" fillId="25" borderId="69" xfId="0" applyNumberFormat="1" applyFont="1" applyFill="1" applyBorder="1" applyAlignment="1">
      <alignment horizontal="center" vertical="center" wrapText="1"/>
    </xf>
    <xf numFmtId="3" fontId="131" fillId="25" borderId="65" xfId="0" applyNumberFormat="1" applyFont="1" applyFill="1" applyBorder="1" applyAlignment="1">
      <alignment horizontal="center" vertical="center" wrapText="1"/>
    </xf>
    <xf numFmtId="188" fontId="131" fillId="0" borderId="14" xfId="0" applyNumberFormat="1" applyFont="1" applyBorder="1" applyAlignment="1">
      <alignment horizontal="center"/>
    </xf>
    <xf numFmtId="44" fontId="130" fillId="58" borderId="14" xfId="0" applyNumberFormat="1" applyFont="1" applyFill="1" applyBorder="1" applyAlignment="1">
      <alignment horizontal="center" vertical="center"/>
    </xf>
    <xf numFmtId="0" fontId="133" fillId="59" borderId="62" xfId="0" applyFont="1" applyFill="1" applyBorder="1" applyAlignment="1">
      <alignment horizontal="left" vertical="center" wrapText="1"/>
    </xf>
    <xf numFmtId="0" fontId="133" fillId="59" borderId="68" xfId="0" applyFont="1" applyFill="1" applyBorder="1" applyAlignment="1">
      <alignment horizontal="left" vertical="center" wrapText="1"/>
    </xf>
    <xf numFmtId="0" fontId="133" fillId="59" borderId="63" xfId="0" applyFont="1" applyFill="1" applyBorder="1" applyAlignment="1">
      <alignment horizontal="left" vertical="center" wrapText="1"/>
    </xf>
    <xf numFmtId="0" fontId="133" fillId="59" borderId="19" xfId="0" applyFont="1" applyFill="1" applyBorder="1" applyAlignment="1">
      <alignment horizontal="left" vertical="center" wrapText="1"/>
    </xf>
    <xf numFmtId="0" fontId="133" fillId="59" borderId="0" xfId="0" applyFont="1" applyFill="1" applyBorder="1" applyAlignment="1">
      <alignment horizontal="left" vertical="center" wrapText="1"/>
    </xf>
    <xf numFmtId="0" fontId="133" fillId="59" borderId="22" xfId="0" applyFont="1" applyFill="1" applyBorder="1" applyAlignment="1">
      <alignment horizontal="left" vertical="center" wrapText="1"/>
    </xf>
    <xf numFmtId="0" fontId="133" fillId="59" borderId="67" xfId="0" applyFont="1" applyFill="1" applyBorder="1" applyAlignment="1">
      <alignment horizontal="left" vertical="center" wrapText="1"/>
    </xf>
    <xf numFmtId="0" fontId="133" fillId="59" borderId="69" xfId="0" applyFont="1" applyFill="1" applyBorder="1" applyAlignment="1">
      <alignment horizontal="left" vertical="center" wrapText="1"/>
    </xf>
    <xf numFmtId="0" fontId="133" fillId="59" borderId="65" xfId="0" applyFont="1" applyFill="1" applyBorder="1" applyAlignment="1">
      <alignment horizontal="left" vertical="center" wrapText="1"/>
    </xf>
    <xf numFmtId="174" fontId="131" fillId="0" borderId="17" xfId="0" applyNumberFormat="1" applyFont="1" applyBorder="1" applyAlignment="1">
      <alignment horizontal="center"/>
    </xf>
    <xf numFmtId="174" fontId="131" fillId="0" borderId="15" xfId="0" applyNumberFormat="1" applyFont="1" applyBorder="1" applyAlignment="1">
      <alignment horizontal="center"/>
    </xf>
    <xf numFmtId="174" fontId="131" fillId="0" borderId="16" xfId="0" applyNumberFormat="1" applyFont="1" applyBorder="1" applyAlignment="1">
      <alignment horizontal="center"/>
    </xf>
    <xf numFmtId="44" fontId="131" fillId="0" borderId="14" xfId="0" applyNumberFormat="1" applyFont="1" applyBorder="1" applyAlignment="1">
      <alignment horizontal="center"/>
    </xf>
    <xf numFmtId="44" fontId="130" fillId="58" borderId="19" xfId="0" applyNumberFormat="1" applyFont="1" applyFill="1" applyBorder="1" applyAlignment="1">
      <alignment horizontal="center" vertical="center"/>
    </xf>
    <xf numFmtId="44" fontId="130" fillId="58" borderId="0" xfId="0" applyNumberFormat="1" applyFont="1" applyFill="1" applyBorder="1" applyAlignment="1">
      <alignment horizontal="center" vertical="center"/>
    </xf>
    <xf numFmtId="0" fontId="131" fillId="25" borderId="14" xfId="0" applyFont="1" applyFill="1" applyBorder="1" applyAlignment="1">
      <alignment horizontal="center" vertical="center" wrapText="1"/>
    </xf>
    <xf numFmtId="0" fontId="135" fillId="59" borderId="14" xfId="0" applyFont="1" applyFill="1" applyBorder="1" applyAlignment="1">
      <alignment horizontal="left" vertical="center" wrapText="1"/>
    </xf>
    <xf numFmtId="174" fontId="131" fillId="0" borderId="14" xfId="0" applyNumberFormat="1" applyFont="1" applyBorder="1" applyAlignment="1">
      <alignment horizontal="center"/>
    </xf>
    <xf numFmtId="44" fontId="136" fillId="40" borderId="14" xfId="0" applyNumberFormat="1" applyFont="1" applyFill="1" applyBorder="1" applyAlignment="1">
      <alignment horizontal="center"/>
    </xf>
    <xf numFmtId="0" fontId="55" fillId="0" borderId="0" xfId="0" applyFont="1" applyAlignment="1">
      <alignment horizontal="center"/>
    </xf>
    <xf numFmtId="0" fontId="130" fillId="58" borderId="40" xfId="0" applyFont="1" applyFill="1" applyBorder="1" applyAlignment="1">
      <alignment horizontal="center" vertical="center"/>
    </xf>
    <xf numFmtId="0" fontId="130" fillId="58" borderId="34" xfId="0" applyFont="1" applyFill="1" applyBorder="1" applyAlignment="1">
      <alignment horizontal="center" vertical="center"/>
    </xf>
    <xf numFmtId="0" fontId="130" fillId="58" borderId="35" xfId="0" applyFont="1" applyFill="1" applyBorder="1" applyAlignment="1">
      <alignment horizontal="center" vertical="center"/>
    </xf>
    <xf numFmtId="0" fontId="132" fillId="58" borderId="41" xfId="0" applyFont="1" applyFill="1" applyBorder="1" applyAlignment="1">
      <alignment horizontal="center" vertical="center"/>
    </xf>
    <xf numFmtId="0" fontId="132" fillId="58" borderId="0" xfId="0" applyFont="1" applyFill="1" applyBorder="1" applyAlignment="1">
      <alignment horizontal="center" vertical="center"/>
    </xf>
    <xf numFmtId="0" fontId="132" fillId="58" borderId="36" xfId="0" applyFont="1" applyFill="1" applyBorder="1" applyAlignment="1">
      <alignment horizontal="center" vertical="center"/>
    </xf>
    <xf numFmtId="0" fontId="130" fillId="58" borderId="42" xfId="0" applyFont="1" applyFill="1" applyBorder="1" applyAlignment="1">
      <alignment horizontal="center" vertical="center"/>
    </xf>
    <xf numFmtId="0" fontId="130" fillId="58" borderId="37" xfId="0" applyFont="1" applyFill="1" applyBorder="1" applyAlignment="1">
      <alignment horizontal="center" vertical="center"/>
    </xf>
    <xf numFmtId="0" fontId="130" fillId="58" borderId="38" xfId="0" applyFont="1" applyFill="1" applyBorder="1" applyAlignment="1">
      <alignment horizontal="center" vertical="center"/>
    </xf>
    <xf numFmtId="0" fontId="131" fillId="58" borderId="62" xfId="0" applyFont="1" applyFill="1" applyBorder="1" applyAlignment="1">
      <alignment horizontal="left" vertical="center"/>
    </xf>
    <xf numFmtId="0" fontId="131" fillId="58" borderId="68" xfId="0" applyFont="1" applyFill="1" applyBorder="1" applyAlignment="1">
      <alignment horizontal="left" vertical="center"/>
    </xf>
    <xf numFmtId="0" fontId="131" fillId="58" borderId="63" xfId="0" applyFont="1" applyFill="1" applyBorder="1" applyAlignment="1">
      <alignment horizontal="left" vertical="center"/>
    </xf>
    <xf numFmtId="0" fontId="131" fillId="58" borderId="19" xfId="0" applyFont="1" applyFill="1" applyBorder="1" applyAlignment="1">
      <alignment horizontal="left" vertical="center"/>
    </xf>
    <xf numFmtId="0" fontId="131" fillId="58" borderId="0" xfId="0" applyFont="1" applyFill="1" applyBorder="1" applyAlignment="1">
      <alignment horizontal="left" vertical="center"/>
    </xf>
    <xf numFmtId="0" fontId="131" fillId="58" borderId="22" xfId="0" applyFont="1" applyFill="1" applyBorder="1" applyAlignment="1">
      <alignment horizontal="left" vertical="center"/>
    </xf>
    <xf numFmtId="0" fontId="131" fillId="58" borderId="67" xfId="0" applyFont="1" applyFill="1" applyBorder="1" applyAlignment="1">
      <alignment horizontal="left" vertical="center"/>
    </xf>
    <xf numFmtId="0" fontId="131" fillId="58" borderId="69" xfId="0" applyFont="1" applyFill="1" applyBorder="1" applyAlignment="1">
      <alignment horizontal="left" vertical="center"/>
    </xf>
    <xf numFmtId="0" fontId="131" fillId="58" borderId="65" xfId="0" applyFont="1" applyFill="1" applyBorder="1" applyAlignment="1">
      <alignment horizontal="left" vertical="center"/>
    </xf>
    <xf numFmtId="44" fontId="130" fillId="58" borderId="62" xfId="0" applyNumberFormat="1" applyFont="1" applyFill="1" applyBorder="1" applyAlignment="1">
      <alignment horizontal="center" vertical="center"/>
    </xf>
    <xf numFmtId="44" fontId="130" fillId="58" borderId="68" xfId="0" applyNumberFormat="1" applyFont="1" applyFill="1" applyBorder="1" applyAlignment="1">
      <alignment horizontal="center" vertical="center"/>
    </xf>
    <xf numFmtId="44" fontId="130" fillId="58" borderId="63" xfId="0" applyNumberFormat="1" applyFont="1" applyFill="1" applyBorder="1" applyAlignment="1">
      <alignment horizontal="center" vertical="center"/>
    </xf>
    <xf numFmtId="0" fontId="135" fillId="59" borderId="62" xfId="0" applyFont="1" applyFill="1" applyBorder="1" applyAlignment="1">
      <alignment horizontal="left" vertical="center" wrapText="1"/>
    </xf>
    <xf numFmtId="0" fontId="135" fillId="59" borderId="68" xfId="0" applyFont="1" applyFill="1" applyBorder="1" applyAlignment="1">
      <alignment horizontal="left" vertical="center" wrapText="1"/>
    </xf>
    <xf numFmtId="0" fontId="135" fillId="59" borderId="63" xfId="0" applyFont="1" applyFill="1" applyBorder="1" applyAlignment="1">
      <alignment horizontal="left" vertical="center" wrapText="1"/>
    </xf>
    <xf numFmtId="0" fontId="135" fillId="59" borderId="19" xfId="0" applyFont="1" applyFill="1" applyBorder="1" applyAlignment="1">
      <alignment horizontal="left" vertical="center" wrapText="1"/>
    </xf>
    <xf numFmtId="0" fontId="135" fillId="59" borderId="0" xfId="0" applyFont="1" applyFill="1" applyBorder="1" applyAlignment="1">
      <alignment horizontal="left" vertical="center" wrapText="1"/>
    </xf>
    <xf numFmtId="0" fontId="135" fillId="59" borderId="22" xfId="0" applyFont="1" applyFill="1" applyBorder="1" applyAlignment="1">
      <alignment horizontal="left" vertical="center" wrapText="1"/>
    </xf>
    <xf numFmtId="0" fontId="135" fillId="59" borderId="67" xfId="0" applyFont="1" applyFill="1" applyBorder="1" applyAlignment="1">
      <alignment horizontal="left" vertical="center" wrapText="1"/>
    </xf>
    <xf numFmtId="0" fontId="135" fillId="59" borderId="69" xfId="0" applyFont="1" applyFill="1" applyBorder="1" applyAlignment="1">
      <alignment horizontal="left" vertical="center" wrapText="1"/>
    </xf>
    <xf numFmtId="0" fontId="135" fillId="59" borderId="65" xfId="0" applyFont="1" applyFill="1" applyBorder="1" applyAlignment="1">
      <alignment horizontal="left" vertical="center" wrapText="1"/>
    </xf>
  </cellXfs>
  <cellStyles count="354">
    <cellStyle name="20% - Ênfase1" xfId="1" builtinId="30" customBuiltin="1"/>
    <cellStyle name="20% - Ênfase1 1" xfId="2"/>
    <cellStyle name="20% - Ênfase1 2" xfId="3"/>
    <cellStyle name="20% - Ênfase1 3" xfId="4"/>
    <cellStyle name="20% - Ênfase1 4" xfId="5"/>
    <cellStyle name="20% - Ênfase1 5" xfId="6"/>
    <cellStyle name="20% - Ênfase2" xfId="7" builtinId="34" customBuiltin="1"/>
    <cellStyle name="20% - Ênfase2 1" xfId="8"/>
    <cellStyle name="20% - Ênfase2 2" xfId="9"/>
    <cellStyle name="20% - Ênfase2 3" xfId="10"/>
    <cellStyle name="20% - Ênfase2 4" xfId="11"/>
    <cellStyle name="20% - Ênfase2 5" xfId="12"/>
    <cellStyle name="20% - Ênfase3" xfId="13" builtinId="38" customBuiltin="1"/>
    <cellStyle name="20% - Ênfase3 1" xfId="14"/>
    <cellStyle name="20% - Ênfase3 2" xfId="15"/>
    <cellStyle name="20% - Ênfase3 3" xfId="16"/>
    <cellStyle name="20% - Ênfase3 4" xfId="17"/>
    <cellStyle name="20% - Ênfase3 5" xfId="18"/>
    <cellStyle name="20% - Ênfase4" xfId="19" builtinId="42" customBuiltin="1"/>
    <cellStyle name="20% - Ênfase4 1" xfId="20"/>
    <cellStyle name="20% - Ênfase4 2" xfId="21"/>
    <cellStyle name="20% - Ênfase4 3" xfId="22"/>
    <cellStyle name="20% - Ênfase4 4" xfId="23"/>
    <cellStyle name="20% - Ênfase4 5" xfId="24"/>
    <cellStyle name="20% - Ênfase5" xfId="25" builtinId="46" customBuiltin="1"/>
    <cellStyle name="20% - Ênfase5 1" xfId="26"/>
    <cellStyle name="20% - Ênfase5 2" xfId="27"/>
    <cellStyle name="20% - Ênfase5 3" xfId="28"/>
    <cellStyle name="20% - Ênfase5 4" xfId="29"/>
    <cellStyle name="20% - Ênfase5 5" xfId="30"/>
    <cellStyle name="20% - Ênfase6" xfId="31" builtinId="50" customBuiltin="1"/>
    <cellStyle name="20% - Ênfase6 1" xfId="32"/>
    <cellStyle name="20% - Ênfase6 2" xfId="33"/>
    <cellStyle name="20% - Ênfase6 3" xfId="34"/>
    <cellStyle name="20% - Ênfase6 4" xfId="35"/>
    <cellStyle name="20% - Ênfase6 5" xfId="36"/>
    <cellStyle name="40% - Ênfase1" xfId="37" builtinId="31" customBuiltin="1"/>
    <cellStyle name="40% - Ênfase1 1" xfId="38"/>
    <cellStyle name="40% - Ênfase1 2" xfId="39"/>
    <cellStyle name="40% - Ênfase1 3" xfId="40"/>
    <cellStyle name="40% - Ênfase1 4" xfId="41"/>
    <cellStyle name="40% - Ênfase1 5" xfId="42"/>
    <cellStyle name="40% - Ênfase2" xfId="43" builtinId="35" customBuiltin="1"/>
    <cellStyle name="40% - Ênfase2 1" xfId="44"/>
    <cellStyle name="40% - Ênfase2 2" xfId="45"/>
    <cellStyle name="40% - Ênfase2 3" xfId="46"/>
    <cellStyle name="40% - Ênfase2 4" xfId="47"/>
    <cellStyle name="40% - Ênfase2 5" xfId="48"/>
    <cellStyle name="40% - Ênfase3" xfId="49" builtinId="39" customBuiltin="1"/>
    <cellStyle name="40% - Ênfase3 1" xfId="50"/>
    <cellStyle name="40% - Ênfase3 2" xfId="51"/>
    <cellStyle name="40% - Ênfase3 3" xfId="52"/>
    <cellStyle name="40% - Ênfase3 4" xfId="53"/>
    <cellStyle name="40% - Ênfase3 5" xfId="54"/>
    <cellStyle name="40% - Ênfase4" xfId="55" builtinId="43" customBuiltin="1"/>
    <cellStyle name="40% - Ênfase4 1" xfId="56"/>
    <cellStyle name="40% - Ênfase4 2" xfId="57"/>
    <cellStyle name="40% - Ênfase4 3" xfId="58"/>
    <cellStyle name="40% - Ênfase4 4" xfId="59"/>
    <cellStyle name="40% - Ênfase4 5" xfId="60"/>
    <cellStyle name="40% - Ênfase5" xfId="61" builtinId="47" customBuiltin="1"/>
    <cellStyle name="40% - Ênfase5 1" xfId="62"/>
    <cellStyle name="40% - Ênfase5 2" xfId="63"/>
    <cellStyle name="40% - Ênfase5 3" xfId="64"/>
    <cellStyle name="40% - Ênfase5 4" xfId="65"/>
    <cellStyle name="40% - Ênfase5 5" xfId="66"/>
    <cellStyle name="40% - Ênfase6" xfId="67" builtinId="51" customBuiltin="1"/>
    <cellStyle name="40% - Ênfase6 1" xfId="68"/>
    <cellStyle name="40% - Ênfase6 2" xfId="69"/>
    <cellStyle name="40% - Ênfase6 3" xfId="70"/>
    <cellStyle name="40% - Ênfase6 4" xfId="71"/>
    <cellStyle name="40% - Ênfase6 5" xfId="72"/>
    <cellStyle name="60% - Ênfase1" xfId="73" builtinId="32" customBuiltin="1"/>
    <cellStyle name="60% - Ênfase1 1" xfId="74"/>
    <cellStyle name="60% - Ênfase1 2" xfId="75"/>
    <cellStyle name="60% - Ênfase1 3" xfId="76"/>
    <cellStyle name="60% - Ênfase1 4" xfId="77"/>
    <cellStyle name="60% - Ênfase1 5" xfId="78"/>
    <cellStyle name="60% - Ênfase2" xfId="79" builtinId="36" customBuiltin="1"/>
    <cellStyle name="60% - Ênfase2 1" xfId="80"/>
    <cellStyle name="60% - Ênfase2 2" xfId="81"/>
    <cellStyle name="60% - Ênfase2 3" xfId="82"/>
    <cellStyle name="60% - Ênfase2 4" xfId="83"/>
    <cellStyle name="60% - Ênfase2 5" xfId="84"/>
    <cellStyle name="60% - Ênfase3" xfId="85" builtinId="40" customBuiltin="1"/>
    <cellStyle name="60% - Ênfase3 1" xfId="86"/>
    <cellStyle name="60% - Ênfase3 2" xfId="87"/>
    <cellStyle name="60% - Ênfase3 3" xfId="88"/>
    <cellStyle name="60% - Ênfase3 4" xfId="89"/>
    <cellStyle name="60% - Ênfase3 5" xfId="90"/>
    <cellStyle name="60% - Ênfase4" xfId="91" builtinId="44" customBuiltin="1"/>
    <cellStyle name="60% - Ênfase4 1" xfId="92"/>
    <cellStyle name="60% - Ênfase4 2" xfId="93"/>
    <cellStyle name="60% - Ênfase4 3" xfId="94"/>
    <cellStyle name="60% - Ênfase4 4" xfId="95"/>
    <cellStyle name="60% - Ênfase4 5" xfId="96"/>
    <cellStyle name="60% - Ênfase5" xfId="97" builtinId="48" customBuiltin="1"/>
    <cellStyle name="60% - Ênfase5 1" xfId="98"/>
    <cellStyle name="60% - Ênfase5 2" xfId="99"/>
    <cellStyle name="60% - Ênfase5 3" xfId="100"/>
    <cellStyle name="60% - Ênfase5 4" xfId="101"/>
    <cellStyle name="60% - Ênfase5 5" xfId="102"/>
    <cellStyle name="60% - Ênfase6" xfId="103" builtinId="52" customBuiltin="1"/>
    <cellStyle name="60% - Ênfase6 1" xfId="104"/>
    <cellStyle name="60% - Ênfase6 2" xfId="105"/>
    <cellStyle name="60% - Ênfase6 3" xfId="106"/>
    <cellStyle name="60% - Ênfase6 4" xfId="107"/>
    <cellStyle name="60% - Ênfase6 5" xfId="108"/>
    <cellStyle name="Bom" xfId="109" builtinId="26" customBuiltin="1"/>
    <cellStyle name="Bom 1" xfId="110"/>
    <cellStyle name="Bom 2" xfId="111"/>
    <cellStyle name="Bom 3" xfId="112"/>
    <cellStyle name="Bom 4" xfId="113"/>
    <cellStyle name="Bom 5" xfId="114"/>
    <cellStyle name="Cálculo" xfId="115" builtinId="22" customBuiltin="1"/>
    <cellStyle name="Cálculo 1" xfId="116"/>
    <cellStyle name="Cálculo 2" xfId="117"/>
    <cellStyle name="Cálculo 3" xfId="118"/>
    <cellStyle name="Cálculo 4" xfId="119"/>
    <cellStyle name="Cálculo 5" xfId="120"/>
    <cellStyle name="Célula de Verificação" xfId="121" builtinId="23" customBuiltin="1"/>
    <cellStyle name="Célula de Verificação 1" xfId="122"/>
    <cellStyle name="Célula de Verificação 2" xfId="123"/>
    <cellStyle name="Célula de Verificação 3" xfId="124"/>
    <cellStyle name="Célula de Verificação 4" xfId="125"/>
    <cellStyle name="Célula de Verificação 5" xfId="126"/>
    <cellStyle name="Célula Vinculada" xfId="127" builtinId="24" customBuiltin="1"/>
    <cellStyle name="Célula Vinculada 1" xfId="128"/>
    <cellStyle name="Célula Vinculada 2" xfId="129"/>
    <cellStyle name="Célula Vinculada 3" xfId="130"/>
    <cellStyle name="Célula Vinculada 4" xfId="131"/>
    <cellStyle name="Célula Vinculada 5" xfId="132"/>
    <cellStyle name="Ênfase1" xfId="133" builtinId="29" customBuiltin="1"/>
    <cellStyle name="Ênfase1 1" xfId="134"/>
    <cellStyle name="Ênfase1 2" xfId="135"/>
    <cellStyle name="Ênfase1 3" xfId="136"/>
    <cellStyle name="Ênfase1 4" xfId="137"/>
    <cellStyle name="Ênfase1 5" xfId="138"/>
    <cellStyle name="Ênfase2" xfId="139" builtinId="33" customBuiltin="1"/>
    <cellStyle name="Ênfase2 1" xfId="140"/>
    <cellStyle name="Ênfase2 2" xfId="141"/>
    <cellStyle name="Ênfase2 3" xfId="142"/>
    <cellStyle name="Ênfase2 4" xfId="143"/>
    <cellStyle name="Ênfase2 5" xfId="144"/>
    <cellStyle name="Ênfase3" xfId="145" builtinId="37" customBuiltin="1"/>
    <cellStyle name="Ênfase3 1" xfId="146"/>
    <cellStyle name="Ênfase3 2" xfId="147"/>
    <cellStyle name="Ênfase3 3" xfId="148"/>
    <cellStyle name="Ênfase3 4" xfId="149"/>
    <cellStyle name="Ênfase3 5" xfId="150"/>
    <cellStyle name="Ênfase4" xfId="151" builtinId="41" customBuiltin="1"/>
    <cellStyle name="Ênfase4 1" xfId="152"/>
    <cellStyle name="Ênfase4 2" xfId="153"/>
    <cellStyle name="Ênfase4 3" xfId="154"/>
    <cellStyle name="Ênfase4 4" xfId="155"/>
    <cellStyle name="Ênfase4 5" xfId="156"/>
    <cellStyle name="Ênfase5" xfId="157" builtinId="45" customBuiltin="1"/>
    <cellStyle name="Ênfase5 1" xfId="158"/>
    <cellStyle name="Ênfase5 2" xfId="159"/>
    <cellStyle name="Ênfase5 3" xfId="160"/>
    <cellStyle name="Ênfase5 4" xfId="161"/>
    <cellStyle name="Ênfase5 5" xfId="162"/>
    <cellStyle name="Ênfase6" xfId="163" builtinId="49" customBuiltin="1"/>
    <cellStyle name="Ênfase6 1" xfId="164"/>
    <cellStyle name="Ênfase6 2" xfId="165"/>
    <cellStyle name="Ênfase6 3" xfId="166"/>
    <cellStyle name="Ênfase6 4" xfId="167"/>
    <cellStyle name="Ênfase6 5" xfId="168"/>
    <cellStyle name="Entrada" xfId="169" builtinId="20" customBuiltin="1"/>
    <cellStyle name="Entrada 1" xfId="170"/>
    <cellStyle name="Entrada 2" xfId="171"/>
    <cellStyle name="Entrada 3" xfId="172"/>
    <cellStyle name="Entrada 4" xfId="173"/>
    <cellStyle name="Entrada 5" xfId="174"/>
    <cellStyle name="Excel Built-in Normal" xfId="175"/>
    <cellStyle name="Excel Built-in Normal 1" xfId="176"/>
    <cellStyle name="Excel Built-in Normal 2" xfId="177"/>
    <cellStyle name="Excel_BuiltIn_Percent 1" xfId="178"/>
    <cellStyle name="Heading" xfId="179"/>
    <cellStyle name="Heading 1" xfId="180"/>
    <cellStyle name="Heading 2" xfId="181"/>
    <cellStyle name="Heading1" xfId="182"/>
    <cellStyle name="Heading1 1" xfId="183"/>
    <cellStyle name="Heading1 2" xfId="184"/>
    <cellStyle name="Hiperlink" xfId="353" builtinId="8"/>
    <cellStyle name="Incorreto" xfId="185" builtinId="27" customBuiltin="1"/>
    <cellStyle name="Incorreto 1" xfId="186"/>
    <cellStyle name="Incorreto 2" xfId="187"/>
    <cellStyle name="Incorreto 3" xfId="188"/>
    <cellStyle name="Incorreto 4" xfId="189"/>
    <cellStyle name="Incorreto 5" xfId="190"/>
    <cellStyle name="Moeda" xfId="349" builtinId="4"/>
    <cellStyle name="Moeda 10" xfId="348"/>
    <cellStyle name="Moeda 11" xfId="352"/>
    <cellStyle name="Moeda 2" xfId="191"/>
    <cellStyle name="Moeda 2 1" xfId="192"/>
    <cellStyle name="Moeda 2 2" xfId="193"/>
    <cellStyle name="Moeda 3" xfId="194"/>
    <cellStyle name="Moeda 3 1" xfId="195"/>
    <cellStyle name="Moeda 3 2" xfId="196"/>
    <cellStyle name="Moeda 4" xfId="197"/>
    <cellStyle name="Moeda 4 1" xfId="198"/>
    <cellStyle name="Moeda 4 2" xfId="199"/>
    <cellStyle name="Moeda 5" xfId="200"/>
    <cellStyle name="Moeda 5 1" xfId="201"/>
    <cellStyle name="Moeda 5 2" xfId="202"/>
    <cellStyle name="Moeda 6" xfId="203"/>
    <cellStyle name="Moeda 6 1" xfId="204"/>
    <cellStyle name="Moeda 6 2" xfId="205"/>
    <cellStyle name="Moeda 7" xfId="206"/>
    <cellStyle name="Moeda 7 1" xfId="207"/>
    <cellStyle name="Moeda 7 2" xfId="208"/>
    <cellStyle name="Moeda 8" xfId="209"/>
    <cellStyle name="Moeda 9" xfId="344"/>
    <cellStyle name="Neutra" xfId="210" builtinId="28" customBuiltin="1"/>
    <cellStyle name="Neutra 1" xfId="211"/>
    <cellStyle name="Neutra 2" xfId="212"/>
    <cellStyle name="Neutra 3" xfId="213"/>
    <cellStyle name="Neutra 4" xfId="214"/>
    <cellStyle name="Neutra 5" xfId="215"/>
    <cellStyle name="Normal" xfId="0" builtinId="0"/>
    <cellStyle name="Normal 2" xfId="216"/>
    <cellStyle name="Normal 2 1" xfId="217"/>
    <cellStyle name="Normal 2 2" xfId="218"/>
    <cellStyle name="Normal 2 2 1" xfId="219"/>
    <cellStyle name="Normal 2 2 2" xfId="220"/>
    <cellStyle name="Normal 2 2 4" xfId="221"/>
    <cellStyle name="Normal 2 3" xfId="222"/>
    <cellStyle name="Normal 2 3 1" xfId="223"/>
    <cellStyle name="Normal 2 3 2" xfId="224"/>
    <cellStyle name="Normal 2 4" xfId="225"/>
    <cellStyle name="Normal 2 6" xfId="226"/>
    <cellStyle name="Normal 3" xfId="227"/>
    <cellStyle name="Normal 3 1" xfId="228"/>
    <cellStyle name="Normal 3 2" xfId="229"/>
    <cellStyle name="Normal 4" xfId="230"/>
    <cellStyle name="Normal 4 1" xfId="231"/>
    <cellStyle name="Normal 4 2" xfId="232"/>
    <cellStyle name="Normal 5" xfId="233"/>
    <cellStyle name="Normal 5 1" xfId="234"/>
    <cellStyle name="Normal 5 2" xfId="235"/>
    <cellStyle name="Normal 6" xfId="236"/>
    <cellStyle name="Normal 6 1" xfId="237"/>
    <cellStyle name="Normal 6 2" xfId="238"/>
    <cellStyle name="Normal 7" xfId="239"/>
    <cellStyle name="Normal 7 1" xfId="240"/>
    <cellStyle name="Normal 7 2" xfId="241"/>
    <cellStyle name="Normal 8" xfId="242"/>
    <cellStyle name="Normal 8 1" xfId="243"/>
    <cellStyle name="Normal 8 2" xfId="244"/>
    <cellStyle name="Normal 9" xfId="245"/>
    <cellStyle name="Normal 9 1" xfId="246"/>
    <cellStyle name="Normal 9 2" xfId="247"/>
    <cellStyle name="Nota" xfId="248" builtinId="10" customBuiltin="1"/>
    <cellStyle name="Nota 1" xfId="249"/>
    <cellStyle name="Nota 2" xfId="250"/>
    <cellStyle name="Nota 3" xfId="251"/>
    <cellStyle name="Nota 4" xfId="252"/>
    <cellStyle name="Nota 5" xfId="253"/>
    <cellStyle name="Porcentagem" xfId="254" builtinId="5"/>
    <cellStyle name="Porcentagem 2" xfId="255"/>
    <cellStyle name="Porcentagem 2 1" xfId="256"/>
    <cellStyle name="Porcentagem 2 2" xfId="257"/>
    <cellStyle name="Porcentagem 3" xfId="347"/>
    <cellStyle name="Porcentagem 4" xfId="351"/>
    <cellStyle name="Porcentagem 7" xfId="258"/>
    <cellStyle name="Porcentagem 7 1" xfId="259"/>
    <cellStyle name="Porcentagem 7 2" xfId="260"/>
    <cellStyle name="Result" xfId="261"/>
    <cellStyle name="Result 1" xfId="262"/>
    <cellStyle name="Result 2" xfId="263"/>
    <cellStyle name="Result2" xfId="264"/>
    <cellStyle name="Result2 1" xfId="265"/>
    <cellStyle name="Result2 2" xfId="266"/>
    <cellStyle name="Saída" xfId="267" builtinId="21" customBuiltin="1"/>
    <cellStyle name="Saída 1" xfId="268"/>
    <cellStyle name="Saída 2" xfId="269"/>
    <cellStyle name="Saída 3" xfId="270"/>
    <cellStyle name="Saída 4" xfId="271"/>
    <cellStyle name="Saída 5" xfId="272"/>
    <cellStyle name="Separador de milhares 2" xfId="273"/>
    <cellStyle name="Separador de milhares 2 1" xfId="274"/>
    <cellStyle name="Separador de milhares 2 2" xfId="275"/>
    <cellStyle name="Separador de milhares 3" xfId="276"/>
    <cellStyle name="Separador de milhares 3 1" xfId="277"/>
    <cellStyle name="Separador de milhares 3 2" xfId="278"/>
    <cellStyle name="Separador de milhares 4" xfId="279"/>
    <cellStyle name="Separador de milhares 4 1" xfId="280"/>
    <cellStyle name="Separador de milhares 4 2" xfId="281"/>
    <cellStyle name="Separador de milhares 5" xfId="282"/>
    <cellStyle name="Separador de milhares 5 1" xfId="283"/>
    <cellStyle name="Separador de milhares 5 2" xfId="284"/>
    <cellStyle name="Separador de milhares 5 3" xfId="285"/>
    <cellStyle name="TableStyleLight1" xfId="286"/>
    <cellStyle name="TableStyleLight1 1" xfId="287"/>
    <cellStyle name="TableStyleLight1 2" xfId="288"/>
    <cellStyle name="Texto de Aviso" xfId="289" builtinId="11" customBuiltin="1"/>
    <cellStyle name="Texto de Aviso 1" xfId="290"/>
    <cellStyle name="Texto de Aviso 2" xfId="291"/>
    <cellStyle name="Texto de Aviso 3" xfId="292"/>
    <cellStyle name="Texto de Aviso 4" xfId="293"/>
    <cellStyle name="Texto de Aviso 5" xfId="294"/>
    <cellStyle name="Texto Explicativo" xfId="295" builtinId="53" customBuiltin="1"/>
    <cellStyle name="Texto Explicativo 1" xfId="296"/>
    <cellStyle name="Texto Explicativo 2" xfId="297"/>
    <cellStyle name="Texto Explicativo 3" xfId="298"/>
    <cellStyle name="Texto Explicativo 4" xfId="299"/>
    <cellStyle name="Texto Explicativo 5" xfId="300"/>
    <cellStyle name="Título 1" xfId="301" builtinId="16" customBuiltin="1"/>
    <cellStyle name="Título 1 1" xfId="302"/>
    <cellStyle name="Título 1 1 1" xfId="303"/>
    <cellStyle name="Título 1 1 2" xfId="304"/>
    <cellStyle name="Título 1 1 3" xfId="305"/>
    <cellStyle name="Título 1 2" xfId="306"/>
    <cellStyle name="Título 1 3" xfId="307"/>
    <cellStyle name="Título 1 4" xfId="308"/>
    <cellStyle name="Título 1 5" xfId="309"/>
    <cellStyle name="Título 1 6" xfId="310"/>
    <cellStyle name="Título 2" xfId="311" builtinId="17" customBuiltin="1"/>
    <cellStyle name="Título 2 1" xfId="312"/>
    <cellStyle name="Título 2 2" xfId="313"/>
    <cellStyle name="Título 2 3" xfId="314"/>
    <cellStyle name="Título 2 4" xfId="315"/>
    <cellStyle name="Título 2 5" xfId="316"/>
    <cellStyle name="Título 3" xfId="317" builtinId="18" customBuiltin="1"/>
    <cellStyle name="Título 3 1" xfId="318"/>
    <cellStyle name="Título 3 2" xfId="319"/>
    <cellStyle name="Título 3 3" xfId="320"/>
    <cellStyle name="Título 3 4" xfId="321"/>
    <cellStyle name="Título 3 5" xfId="322"/>
    <cellStyle name="Título 4" xfId="323" builtinId="19" customBuiltin="1"/>
    <cellStyle name="Título 4 1" xfId="324"/>
    <cellStyle name="Título 4 2" xfId="325"/>
    <cellStyle name="Título 4 3" xfId="326"/>
    <cellStyle name="Título 4 4" xfId="327"/>
    <cellStyle name="Título 4 5" xfId="328"/>
    <cellStyle name="Título 5" xfId="329"/>
    <cellStyle name="Título 6" xfId="330"/>
    <cellStyle name="Título 7" xfId="331"/>
    <cellStyle name="Título 8" xfId="332"/>
    <cellStyle name="Título 9" xfId="333"/>
    <cellStyle name="Total" xfId="334" builtinId="25" customBuiltin="1"/>
    <cellStyle name="Total 1" xfId="335"/>
    <cellStyle name="Total 2" xfId="336"/>
    <cellStyle name="Total 3" xfId="337"/>
    <cellStyle name="Total 4" xfId="338"/>
    <cellStyle name="Total 5" xfId="339"/>
    <cellStyle name="Vírgula" xfId="343" builtinId="3"/>
    <cellStyle name="Vírgula 2" xfId="340"/>
    <cellStyle name="Vírgula 2 1" xfId="341"/>
    <cellStyle name="Vírgula 2 2" xfId="342"/>
    <cellStyle name="Vírgula 3" xfId="346"/>
    <cellStyle name="Vírgula 4" xfId="345"/>
    <cellStyle name="Vírgula 5" xfId="350"/>
  </cellStyles>
  <dxfs count="7">
    <dxf>
      <fill>
        <patternFill patternType="solid">
          <bgColor theme="4" tint="0.79995117038483843"/>
        </patternFill>
      </fill>
    </dxf>
    <dxf>
      <fill>
        <patternFill patternType="solid">
          <bgColor theme="4" tint="0.79995117038483843"/>
        </patternFill>
      </fill>
    </dxf>
    <dxf>
      <fill>
        <patternFill patternType="solid">
          <bgColor theme="4" tint="0.79995117038483843"/>
        </patternFill>
      </fill>
    </dxf>
    <dxf>
      <fill>
        <patternFill patternType="solid">
          <bgColor theme="4" tint="0.79995117038483843"/>
        </patternFill>
      </fill>
    </dxf>
    <dxf>
      <fill>
        <patternFill patternType="solid">
          <bgColor theme="4" tint="0.79995117038483843"/>
        </patternFill>
      </fill>
    </dxf>
    <dxf>
      <fill>
        <patternFill patternType="solid">
          <bgColor theme="4" tint="0.79995117038483843"/>
        </patternFill>
      </fill>
    </dxf>
    <dxf>
      <fill>
        <patternFill patternType="solid">
          <bgColor theme="4" tint="0.799951170384838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CCCC"/>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Users\Israel\Downloads\Estudo%20Preliminar-Limp%20CG\Resumo%20Consolidado-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Planilha Resumo - Dados Gerais"/>
    </sheetNames>
    <sheetDataSet>
      <sheetData sheetId="0" refreshError="1"/>
      <sheetData sheetId="1">
        <row r="24">
          <cell r="I24">
            <v>0</v>
          </cell>
        </row>
        <row r="26">
          <cell r="I26">
            <v>0</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6.bin"/><Relationship Id="rId1" Type="http://schemas.openxmlformats.org/officeDocument/2006/relationships/hyperlink" Target="file:///D:\Prof&#186;%20Walter\AppData\Roaming\17%20Instrucao%20Normativa%2002_2008%20Servicos%20Continuados\17%20Instrucao%20Normativa%2002_2008%20Servicos%20Continuados\17%20Instrucao%20Normativa%2002_2008%20Servicos%20Continuados\0%20LEGISLACAO%20GERAL\IN%2003_2005%20MSP_SRP\AnexoII_IN03.rtf" TargetMode="Externa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hyperlink" Target="file:///D:\Prof&#186;%20Walter\AppData\Roaming\17%20Instrucao%20Normativa%2002_2008%20Servicos%20Continuados\17%20Instrucao%20Normativa%2002_2008%20Servicos%20Continuados\17%20Instrucao%20Normativa%2002_2008%20Servicos%20Continuados\0%20LEGISLACAO%20GERAL\IN%2003_2005%20MSP_SRP\AnexoII_IN03.rtf" TargetMode="Externa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8.bin"/><Relationship Id="rId1" Type="http://schemas.openxmlformats.org/officeDocument/2006/relationships/hyperlink" Target="file:///D:\Prof&#186;%20Walter\AppData\Roaming\17%20Instrucao%20Normativa%2002_2008%20Servicos%20Continuados\17%20Instrucao%20Normativa%2002_2008%20Servicos%20Continuados\17%20Instrucao%20Normativa%2002_2008%20Servicos%20Continuados\0%20LEGISLACAO%20GERAL\IN%2003_2005%20MSP_SRP\AnexoII_IN03.rtf" TargetMode="External"/><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D25"/>
  <sheetViews>
    <sheetView showGridLines="0" tabSelected="1" topLeftCell="A14" workbookViewId="0">
      <selection activeCell="A23" sqref="A23:D23"/>
    </sheetView>
  </sheetViews>
  <sheetFormatPr defaultRowHeight="15"/>
  <cols>
    <col min="1" max="1" width="46.5703125" bestFit="1" customWidth="1"/>
    <col min="2" max="2" width="15.42578125" customWidth="1"/>
    <col min="3" max="3" width="17.28515625" customWidth="1"/>
    <col min="4" max="4" width="17.85546875" customWidth="1"/>
  </cols>
  <sheetData>
    <row r="1" spans="1:4" ht="26.25">
      <c r="A1" s="436" t="s">
        <v>78</v>
      </c>
      <c r="B1" s="436"/>
      <c r="C1" s="436"/>
      <c r="D1" s="436"/>
    </row>
    <row r="2" spans="1:4" ht="23.25">
      <c r="A2" s="437" t="s">
        <v>131</v>
      </c>
      <c r="B2" s="437"/>
      <c r="C2" s="437"/>
      <c r="D2" s="437"/>
    </row>
    <row r="3" spans="1:4" ht="21.75" thickBot="1">
      <c r="A3" s="438" t="s">
        <v>132</v>
      </c>
      <c r="B3" s="438"/>
      <c r="C3" s="438"/>
      <c r="D3" s="438"/>
    </row>
    <row r="5" spans="1:4" ht="15" customHeight="1">
      <c r="A5" s="427" t="s">
        <v>53</v>
      </c>
      <c r="B5" s="427"/>
      <c r="C5" s="427"/>
      <c r="D5" s="427"/>
    </row>
    <row r="6" spans="1:4" ht="15" customHeight="1">
      <c r="A6" s="427"/>
      <c r="B6" s="427"/>
      <c r="C6" s="427"/>
      <c r="D6" s="427"/>
    </row>
    <row r="7" spans="1:4" ht="21">
      <c r="A7" s="424" t="s">
        <v>7</v>
      </c>
      <c r="B7" s="424"/>
      <c r="C7" s="424"/>
      <c r="D7" s="424"/>
    </row>
    <row r="8" spans="1:4" ht="15.75" thickBot="1"/>
    <row r="9" spans="1:4" ht="16.5" thickBot="1">
      <c r="A9" s="15" t="s">
        <v>1</v>
      </c>
      <c r="B9" s="16" t="s">
        <v>2</v>
      </c>
      <c r="C9" s="16" t="s">
        <v>3</v>
      </c>
      <c r="D9" s="17" t="s">
        <v>4</v>
      </c>
    </row>
    <row r="10" spans="1:4" ht="15.75">
      <c r="A10" s="18" t="s">
        <v>9</v>
      </c>
      <c r="B10" s="19">
        <v>1051.02</v>
      </c>
      <c r="C10" s="20">
        <v>0</v>
      </c>
      <c r="D10" s="21">
        <v>0</v>
      </c>
    </row>
    <row r="11" spans="1:4" ht="16.5" thickBot="1">
      <c r="A11" s="24" t="s">
        <v>0</v>
      </c>
      <c r="B11" s="25">
        <v>1264.6600000000001</v>
      </c>
      <c r="C11" s="26">
        <v>0</v>
      </c>
      <c r="D11" s="27">
        <v>0</v>
      </c>
    </row>
    <row r="12" spans="1:4" ht="15.75" thickBot="1">
      <c r="A12" s="439" t="s">
        <v>133</v>
      </c>
      <c r="B12" s="440"/>
      <c r="C12" s="440"/>
      <c r="D12" s="441"/>
    </row>
    <row r="13" spans="1:4" ht="16.5" thickBot="1">
      <c r="A13" s="1"/>
      <c r="B13" s="2"/>
      <c r="C13" s="1"/>
      <c r="D13" s="1"/>
    </row>
    <row r="14" spans="1:4" ht="16.5" thickBot="1">
      <c r="A14" s="425" t="s">
        <v>5</v>
      </c>
      <c r="B14" s="426"/>
    </row>
    <row r="15" spans="1:4" ht="15.75">
      <c r="A15" s="22" t="s">
        <v>134</v>
      </c>
      <c r="B15" s="23">
        <v>352</v>
      </c>
    </row>
    <row r="16" spans="1:4" ht="16.5" thickBot="1">
      <c r="A16" s="76" t="s">
        <v>135</v>
      </c>
      <c r="B16" s="77">
        <v>0.2</v>
      </c>
    </row>
    <row r="17" spans="1:4" ht="16.5" thickBot="1">
      <c r="A17" s="78" t="s">
        <v>54</v>
      </c>
      <c r="B17" s="79">
        <f>TRUNC((B15-(B15*B16)),2)</f>
        <v>281.60000000000002</v>
      </c>
    </row>
    <row r="18" spans="1:4" ht="28.5" customHeight="1">
      <c r="A18" s="442" t="s">
        <v>136</v>
      </c>
      <c r="B18" s="443"/>
    </row>
    <row r="19" spans="1:4" ht="51.75" customHeight="1" thickBot="1">
      <c r="A19" s="434" t="s">
        <v>137</v>
      </c>
      <c r="B19" s="435"/>
    </row>
    <row r="20" spans="1:4" ht="66" customHeight="1" thickBot="1">
      <c r="A20" s="434" t="s">
        <v>138</v>
      </c>
      <c r="B20" s="435"/>
    </row>
    <row r="21" spans="1:4" ht="15.75" thickBot="1"/>
    <row r="22" spans="1:4" ht="16.5" customHeight="1">
      <c r="A22" s="431" t="s">
        <v>129</v>
      </c>
      <c r="B22" s="432"/>
      <c r="C22" s="432"/>
      <c r="D22" s="433"/>
    </row>
    <row r="23" spans="1:4" ht="62.25" customHeight="1" thickBot="1">
      <c r="A23" s="428" t="s">
        <v>130</v>
      </c>
      <c r="B23" s="429"/>
      <c r="C23" s="429"/>
      <c r="D23" s="430"/>
    </row>
    <row r="25" spans="1:4">
      <c r="A25" s="423">
        <f ca="1">TODAY()</f>
        <v>44169</v>
      </c>
      <c r="B25" s="423"/>
      <c r="C25" s="423"/>
      <c r="D25" s="423"/>
    </row>
  </sheetData>
  <mergeCells count="13">
    <mergeCell ref="A1:D1"/>
    <mergeCell ref="A2:D2"/>
    <mergeCell ref="A3:D3"/>
    <mergeCell ref="A12:D12"/>
    <mergeCell ref="A18:B18"/>
    <mergeCell ref="A25:D25"/>
    <mergeCell ref="A7:D7"/>
    <mergeCell ref="A14:B14"/>
    <mergeCell ref="A5:D6"/>
    <mergeCell ref="A23:D23"/>
    <mergeCell ref="A22:D22"/>
    <mergeCell ref="A19:B19"/>
    <mergeCell ref="A20:B20"/>
  </mergeCells>
  <pageMargins left="0.511811024" right="0.511811024" top="0.78740157499999996" bottom="0.78740157499999996" header="0.31496062000000002" footer="0.31496062000000002"/>
  <pageSetup paperSize="9" scale="95"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M84"/>
  <sheetViews>
    <sheetView showGridLines="0" topLeftCell="D13" zoomScale="130" zoomScaleNormal="130" workbookViewId="0">
      <selection activeCell="K24" sqref="K24:K25"/>
    </sheetView>
  </sheetViews>
  <sheetFormatPr defaultColWidth="9.140625" defaultRowHeight="12.75"/>
  <cols>
    <col min="1" max="1" width="5.140625" style="8" customWidth="1"/>
    <col min="2" max="2" width="6.140625" style="8" bestFit="1" customWidth="1"/>
    <col min="3" max="3" width="63.42578125" style="8" customWidth="1"/>
    <col min="4" max="4" width="5.7109375" style="14" customWidth="1"/>
    <col min="5" max="6" width="9.140625" style="14" bestFit="1" customWidth="1"/>
    <col min="7" max="7" width="10" style="14" bestFit="1" customWidth="1"/>
    <col min="8" max="8" width="8.85546875" style="14" bestFit="1" customWidth="1"/>
    <col min="9" max="9" width="5.42578125" style="8" customWidth="1"/>
    <col min="10" max="10" width="13.7109375" style="8" bestFit="1" customWidth="1"/>
    <col min="11" max="11" width="10.42578125" style="8" customWidth="1"/>
    <col min="12" max="16" width="9.140625" style="8"/>
    <col min="17" max="17" width="87" style="8" customWidth="1"/>
    <col min="18" max="16384" width="9.140625" style="8"/>
  </cols>
  <sheetData>
    <row r="1" spans="1:13" ht="26.25">
      <c r="A1" s="436" t="s">
        <v>78</v>
      </c>
      <c r="B1" s="436"/>
      <c r="C1" s="436"/>
      <c r="D1" s="436"/>
      <c r="E1" s="436"/>
      <c r="F1" s="436"/>
      <c r="G1" s="436"/>
      <c r="H1" s="436"/>
      <c r="I1" s="436"/>
      <c r="J1" s="436"/>
      <c r="K1" s="436"/>
    </row>
    <row r="2" spans="1:13" ht="23.25">
      <c r="A2" s="437" t="s">
        <v>131</v>
      </c>
      <c r="B2" s="437"/>
      <c r="C2" s="437"/>
      <c r="D2" s="437"/>
      <c r="E2" s="437"/>
      <c r="F2" s="437"/>
      <c r="G2" s="437"/>
      <c r="H2" s="437"/>
      <c r="I2" s="437"/>
      <c r="J2" s="437"/>
      <c r="K2" s="437"/>
    </row>
    <row r="3" spans="1:13" ht="21.75" thickBot="1">
      <c r="A3" s="438" t="s">
        <v>132</v>
      </c>
      <c r="B3" s="438"/>
      <c r="C3" s="438"/>
      <c r="D3" s="438"/>
      <c r="E3" s="438"/>
      <c r="F3" s="438"/>
      <c r="G3" s="438"/>
      <c r="H3" s="438"/>
      <c r="I3" s="438"/>
      <c r="J3" s="438"/>
      <c r="K3" s="438"/>
    </row>
    <row r="6" spans="1:13" ht="15.75" customHeight="1">
      <c r="A6" s="448" t="s">
        <v>10</v>
      </c>
      <c r="B6" s="448"/>
      <c r="C6" s="448"/>
      <c r="D6" s="448"/>
      <c r="E6" s="448"/>
      <c r="F6" s="448"/>
      <c r="G6" s="448"/>
      <c r="H6" s="448"/>
      <c r="I6" s="448"/>
      <c r="J6" s="448"/>
      <c r="K6" s="448"/>
    </row>
    <row r="7" spans="1:13" ht="13.5" thickBot="1">
      <c r="A7" s="449"/>
      <c r="B7" s="449"/>
      <c r="C7" s="449"/>
      <c r="D7" s="449"/>
      <c r="E7" s="449"/>
      <c r="F7" s="449"/>
      <c r="G7" s="449"/>
      <c r="H7" s="449"/>
      <c r="I7" s="449"/>
      <c r="J7" s="449"/>
      <c r="K7" s="449"/>
    </row>
    <row r="8" spans="1:13" s="9" customFormat="1" ht="21.75" thickBot="1">
      <c r="A8" s="445" t="s">
        <v>8</v>
      </c>
      <c r="B8" s="446"/>
      <c r="C8" s="446"/>
      <c r="D8" s="446"/>
      <c r="E8" s="446"/>
      <c r="F8" s="446"/>
      <c r="G8" s="446"/>
      <c r="H8" s="446"/>
      <c r="I8" s="446"/>
      <c r="J8" s="446"/>
      <c r="K8" s="447"/>
    </row>
    <row r="9" spans="1:13" ht="13.5" thickBot="1">
      <c r="A9" s="45" t="s">
        <v>11</v>
      </c>
      <c r="B9" s="46" t="s">
        <v>80</v>
      </c>
      <c r="C9" s="46" t="s">
        <v>12</v>
      </c>
      <c r="D9" s="46" t="s">
        <v>6</v>
      </c>
      <c r="E9" s="46" t="s">
        <v>81</v>
      </c>
      <c r="F9" s="46" t="s">
        <v>82</v>
      </c>
      <c r="G9" s="46" t="s">
        <v>83</v>
      </c>
      <c r="H9" s="46" t="s">
        <v>99</v>
      </c>
      <c r="I9" s="46" t="s">
        <v>85</v>
      </c>
      <c r="J9" s="46" t="s">
        <v>145</v>
      </c>
      <c r="K9" s="47" t="s">
        <v>91</v>
      </c>
    </row>
    <row r="10" spans="1:13">
      <c r="A10" s="54">
        <v>1</v>
      </c>
      <c r="B10" s="55">
        <v>151064</v>
      </c>
      <c r="C10" s="56" t="s">
        <v>86</v>
      </c>
      <c r="D10" s="33" t="s">
        <v>89</v>
      </c>
      <c r="E10" s="49">
        <v>45.9</v>
      </c>
      <c r="F10" s="49">
        <v>47.1</v>
      </c>
      <c r="G10" s="49">
        <v>52.09</v>
      </c>
      <c r="H10" s="34">
        <f>AVERAGE(E10:G10)</f>
        <v>48.363333333333337</v>
      </c>
      <c r="I10" s="31">
        <v>1</v>
      </c>
      <c r="J10" s="35">
        <f>(H10*I10)</f>
        <v>48.363333333333337</v>
      </c>
      <c r="K10" s="36">
        <f>J10/6</f>
        <v>8.0605555555555561</v>
      </c>
      <c r="L10" s="10"/>
    </row>
    <row r="11" spans="1:13" ht="36">
      <c r="A11" s="51">
        <v>2</v>
      </c>
      <c r="B11" s="52">
        <v>150284</v>
      </c>
      <c r="C11" s="7" t="s">
        <v>88</v>
      </c>
      <c r="D11" s="12" t="s">
        <v>89</v>
      </c>
      <c r="E11" s="50">
        <v>27.95</v>
      </c>
      <c r="F11" s="50">
        <v>35.799999999999997</v>
      </c>
      <c r="G11" s="50">
        <v>54.9</v>
      </c>
      <c r="H11" s="28">
        <f t="shared" ref="H11:H14" si="0">AVERAGE(E11:G11)</f>
        <v>39.550000000000004</v>
      </c>
      <c r="I11" s="6">
        <v>2</v>
      </c>
      <c r="J11" s="29">
        <f>(H11*I11)</f>
        <v>79.100000000000009</v>
      </c>
      <c r="K11" s="37">
        <f>J11/6</f>
        <v>13.183333333333335</v>
      </c>
    </row>
    <row r="12" spans="1:13">
      <c r="A12" s="51">
        <v>3</v>
      </c>
      <c r="B12" s="52">
        <v>344401</v>
      </c>
      <c r="C12" s="53" t="s">
        <v>92</v>
      </c>
      <c r="D12" s="12" t="s">
        <v>90</v>
      </c>
      <c r="E12" s="28">
        <v>5.49</v>
      </c>
      <c r="F12" s="28">
        <v>5.94</v>
      </c>
      <c r="G12" s="28">
        <v>11.63</v>
      </c>
      <c r="H12" s="28">
        <f t="shared" si="0"/>
        <v>7.6866666666666674</v>
      </c>
      <c r="I12" s="6">
        <v>2</v>
      </c>
      <c r="J12" s="29">
        <f>(H12*I12)</f>
        <v>15.373333333333335</v>
      </c>
      <c r="K12" s="37">
        <f>J12/6</f>
        <v>2.5622222222222226</v>
      </c>
    </row>
    <row r="13" spans="1:13" ht="51">
      <c r="A13" s="51">
        <v>4</v>
      </c>
      <c r="B13" s="52">
        <v>75256</v>
      </c>
      <c r="C13" s="57" t="s">
        <v>97</v>
      </c>
      <c r="D13" s="12" t="s">
        <v>90</v>
      </c>
      <c r="E13" s="50">
        <v>32.799999999999997</v>
      </c>
      <c r="F13" s="50">
        <v>38</v>
      </c>
      <c r="G13" s="50">
        <v>42</v>
      </c>
      <c r="H13" s="28">
        <f t="shared" si="0"/>
        <v>37.6</v>
      </c>
      <c r="I13" s="6">
        <v>1</v>
      </c>
      <c r="J13" s="29">
        <f>(H13*I13)</f>
        <v>37.6</v>
      </c>
      <c r="K13" s="37">
        <f>J13/6</f>
        <v>6.2666666666666666</v>
      </c>
    </row>
    <row r="14" spans="1:13" ht="13.5" thickBot="1">
      <c r="A14" s="58">
        <v>5</v>
      </c>
      <c r="B14" s="59">
        <v>150242</v>
      </c>
      <c r="C14" s="57" t="s">
        <v>93</v>
      </c>
      <c r="D14" s="41" t="s">
        <v>90</v>
      </c>
      <c r="E14" s="50">
        <v>33.33</v>
      </c>
      <c r="F14" s="50">
        <v>40</v>
      </c>
      <c r="G14" s="50">
        <v>62.54</v>
      </c>
      <c r="H14" s="42">
        <f t="shared" si="0"/>
        <v>45.29</v>
      </c>
      <c r="I14" s="39">
        <v>1</v>
      </c>
      <c r="J14" s="43">
        <f>(H14*I14)</f>
        <v>45.29</v>
      </c>
      <c r="K14" s="44">
        <f>J14/6</f>
        <v>7.5483333333333329</v>
      </c>
    </row>
    <row r="15" spans="1:13" ht="15" customHeight="1" thickBot="1">
      <c r="A15" s="450" t="s">
        <v>146</v>
      </c>
      <c r="B15" s="451"/>
      <c r="C15" s="451"/>
      <c r="D15" s="451"/>
      <c r="E15" s="451"/>
      <c r="F15" s="451"/>
      <c r="G15" s="451"/>
      <c r="H15" s="451"/>
      <c r="I15" s="452"/>
      <c r="J15" s="48">
        <f>SUM(J10:J14)</f>
        <v>225.72666666666666</v>
      </c>
      <c r="K15" s="453">
        <f>SUM(K10:K14)</f>
        <v>37.621111111111112</v>
      </c>
      <c r="M15" s="90"/>
    </row>
    <row r="16" spans="1:13" ht="13.5" thickBot="1">
      <c r="A16" s="459" t="s">
        <v>87</v>
      </c>
      <c r="B16" s="460"/>
      <c r="C16" s="460"/>
      <c r="D16" s="460"/>
      <c r="E16" s="460"/>
      <c r="F16" s="460"/>
      <c r="G16" s="460"/>
      <c r="H16" s="460"/>
      <c r="I16" s="460"/>
      <c r="J16" s="461"/>
      <c r="K16" s="454"/>
      <c r="L16" s="10"/>
    </row>
    <row r="17" spans="1:13" ht="13.5" thickBot="1">
      <c r="A17" s="11"/>
      <c r="B17" s="11"/>
      <c r="C17" s="11"/>
      <c r="D17" s="13"/>
      <c r="E17" s="13"/>
      <c r="F17" s="13"/>
      <c r="G17" s="13"/>
      <c r="H17" s="13"/>
      <c r="I17" s="11"/>
      <c r="J17" s="11"/>
      <c r="K17" s="11"/>
      <c r="L17" s="10"/>
      <c r="M17" s="10"/>
    </row>
    <row r="18" spans="1:13" ht="21.75" thickBot="1">
      <c r="A18" s="456" t="s">
        <v>0</v>
      </c>
      <c r="B18" s="457"/>
      <c r="C18" s="457"/>
      <c r="D18" s="457"/>
      <c r="E18" s="457"/>
      <c r="F18" s="457"/>
      <c r="G18" s="457"/>
      <c r="H18" s="457"/>
      <c r="I18" s="457"/>
      <c r="J18" s="457"/>
      <c r="K18" s="458"/>
    </row>
    <row r="19" spans="1:13" ht="27" customHeight="1" thickBot="1">
      <c r="A19" s="45" t="s">
        <v>11</v>
      </c>
      <c r="B19" s="46" t="s">
        <v>80</v>
      </c>
      <c r="C19" s="46" t="s">
        <v>12</v>
      </c>
      <c r="D19" s="46" t="s">
        <v>6</v>
      </c>
      <c r="E19" s="46" t="s">
        <v>81</v>
      </c>
      <c r="F19" s="46" t="s">
        <v>82</v>
      </c>
      <c r="G19" s="46" t="s">
        <v>83</v>
      </c>
      <c r="H19" s="46" t="s">
        <v>84</v>
      </c>
      <c r="I19" s="46" t="s">
        <v>85</v>
      </c>
      <c r="J19" s="46" t="s">
        <v>145</v>
      </c>
      <c r="K19" s="47" t="s">
        <v>91</v>
      </c>
    </row>
    <row r="20" spans="1:13" ht="38.25">
      <c r="A20" s="30">
        <v>1</v>
      </c>
      <c r="B20" s="31">
        <v>19771</v>
      </c>
      <c r="C20" s="32" t="s">
        <v>94</v>
      </c>
      <c r="D20" s="33" t="s">
        <v>89</v>
      </c>
      <c r="E20" s="34">
        <v>44.4</v>
      </c>
      <c r="F20" s="34">
        <v>54.9</v>
      </c>
      <c r="G20" s="34">
        <v>59.8</v>
      </c>
      <c r="H20" s="34">
        <f>AVERAGE(E20:G20)</f>
        <v>53.033333333333331</v>
      </c>
      <c r="I20" s="31">
        <v>2</v>
      </c>
      <c r="J20" s="35">
        <f>(H20*I20)</f>
        <v>106.06666666666666</v>
      </c>
      <c r="K20" s="36">
        <f>J20/6</f>
        <v>17.677777777777777</v>
      </c>
    </row>
    <row r="21" spans="1:13">
      <c r="A21" s="51">
        <v>2</v>
      </c>
      <c r="B21" s="52">
        <v>151064</v>
      </c>
      <c r="C21" s="7" t="s">
        <v>95</v>
      </c>
      <c r="D21" s="12" t="s">
        <v>89</v>
      </c>
      <c r="E21" s="28">
        <v>37.22</v>
      </c>
      <c r="F21" s="28">
        <v>45.9</v>
      </c>
      <c r="G21" s="28">
        <v>52.09</v>
      </c>
      <c r="H21" s="28">
        <f t="shared" ref="H21:H23" si="1">AVERAGE(E21:G21)</f>
        <v>45.07</v>
      </c>
      <c r="I21" s="6">
        <v>1</v>
      </c>
      <c r="J21" s="29">
        <f>(H21*I21)</f>
        <v>45.07</v>
      </c>
      <c r="K21" s="37">
        <f>J21/6</f>
        <v>7.5116666666666667</v>
      </c>
    </row>
    <row r="22" spans="1:13">
      <c r="A22" s="51">
        <v>3</v>
      </c>
      <c r="B22" s="52">
        <v>235238</v>
      </c>
      <c r="C22" s="53" t="s">
        <v>96</v>
      </c>
      <c r="D22" s="12" t="s">
        <v>90</v>
      </c>
      <c r="E22" s="28">
        <v>83.5</v>
      </c>
      <c r="F22" s="28">
        <v>97.46</v>
      </c>
      <c r="G22" s="28">
        <v>117.49</v>
      </c>
      <c r="H22" s="28">
        <f t="shared" si="1"/>
        <v>99.483333333333334</v>
      </c>
      <c r="I22" s="6">
        <v>1</v>
      </c>
      <c r="J22" s="29">
        <f>(H22*I22)</f>
        <v>99.483333333333334</v>
      </c>
      <c r="K22" s="37">
        <f>J22/6</f>
        <v>16.580555555555556</v>
      </c>
    </row>
    <row r="23" spans="1:13" ht="13.5" thickBot="1">
      <c r="A23" s="38">
        <v>4</v>
      </c>
      <c r="B23" s="39">
        <v>344401</v>
      </c>
      <c r="C23" s="40" t="s">
        <v>92</v>
      </c>
      <c r="D23" s="41" t="s">
        <v>90</v>
      </c>
      <c r="E23" s="42">
        <v>5.49</v>
      </c>
      <c r="F23" s="42">
        <v>5.94</v>
      </c>
      <c r="G23" s="42">
        <v>11.63</v>
      </c>
      <c r="H23" s="28">
        <f t="shared" si="1"/>
        <v>7.6866666666666674</v>
      </c>
      <c r="I23" s="39">
        <v>2</v>
      </c>
      <c r="J23" s="43">
        <f>(H23*I23)</f>
        <v>15.373333333333335</v>
      </c>
      <c r="K23" s="44">
        <f>J23/6</f>
        <v>2.5622222222222226</v>
      </c>
    </row>
    <row r="24" spans="1:13" ht="13.5" thickBot="1">
      <c r="A24" s="450" t="s">
        <v>146</v>
      </c>
      <c r="B24" s="451"/>
      <c r="C24" s="451"/>
      <c r="D24" s="451"/>
      <c r="E24" s="451"/>
      <c r="F24" s="451"/>
      <c r="G24" s="451"/>
      <c r="H24" s="451"/>
      <c r="I24" s="452"/>
      <c r="J24" s="48">
        <f>SUM(J20:J23)</f>
        <v>265.99333333333334</v>
      </c>
      <c r="K24" s="453">
        <f>SUM(K20:K23)</f>
        <v>44.332222222222221</v>
      </c>
    </row>
    <row r="25" spans="1:13" ht="13.5" thickBot="1">
      <c r="A25" s="459" t="s">
        <v>87</v>
      </c>
      <c r="B25" s="460"/>
      <c r="C25" s="460"/>
      <c r="D25" s="460"/>
      <c r="E25" s="460"/>
      <c r="F25" s="460"/>
      <c r="G25" s="460"/>
      <c r="H25" s="460"/>
      <c r="I25" s="460"/>
      <c r="J25" s="461"/>
      <c r="K25" s="454">
        <f>SUM(K20:K24)</f>
        <v>88.664444444444442</v>
      </c>
    </row>
    <row r="26" spans="1:13">
      <c r="A26" s="455"/>
      <c r="B26" s="455"/>
      <c r="C26" s="455"/>
      <c r="D26" s="455"/>
      <c r="E26" s="455"/>
      <c r="F26" s="455"/>
      <c r="G26" s="455"/>
      <c r="H26" s="455"/>
      <c r="I26" s="455"/>
      <c r="J26" s="455"/>
      <c r="K26" s="455"/>
    </row>
    <row r="28" spans="1:13" ht="15">
      <c r="A28" s="444">
        <v>44113</v>
      </c>
      <c r="B28" s="444"/>
      <c r="C28" s="444"/>
      <c r="D28" s="444"/>
      <c r="E28" s="444"/>
      <c r="F28" s="444"/>
      <c r="G28" s="444"/>
      <c r="H28" s="444"/>
      <c r="I28" s="444"/>
      <c r="J28" s="444"/>
      <c r="K28" s="444"/>
    </row>
    <row r="84" spans="4:8" ht="35.25" customHeight="1">
      <c r="D84" s="8"/>
      <c r="E84" s="8"/>
      <c r="F84" s="8"/>
      <c r="G84" s="8"/>
      <c r="H84" s="8"/>
    </row>
  </sheetData>
  <mergeCells count="14">
    <mergeCell ref="A28:K28"/>
    <mergeCell ref="A1:K1"/>
    <mergeCell ref="A2:K2"/>
    <mergeCell ref="A3:K3"/>
    <mergeCell ref="A8:K8"/>
    <mergeCell ref="A6:K7"/>
    <mergeCell ref="A15:I15"/>
    <mergeCell ref="K15:K16"/>
    <mergeCell ref="K24:K25"/>
    <mergeCell ref="A26:K26"/>
    <mergeCell ref="A18:K18"/>
    <mergeCell ref="A25:J25"/>
    <mergeCell ref="A16:J16"/>
    <mergeCell ref="A24:I24"/>
  </mergeCells>
  <printOptions horizontalCentered="1"/>
  <pageMargins left="0.39370078740157483" right="0.39370078740157483" top="0.39370078740157483" bottom="0.39370078740157483" header="0" footer="0"/>
  <pageSetup paperSize="9" scale="94" orientation="landscape"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M62"/>
  <sheetViews>
    <sheetView showGridLines="0" zoomScale="90" zoomScaleNormal="90" zoomScaleSheetLayoutView="90" workbookViewId="0">
      <pane xSplit="12" ySplit="6" topLeftCell="M54" activePane="bottomRight" state="frozen"/>
      <selection sqref="A1:D1"/>
      <selection pane="topRight" sqref="A1:D1"/>
      <selection pane="bottomLeft" sqref="A1:D1"/>
      <selection pane="bottomRight" activeCell="A62" sqref="A62:L62"/>
    </sheetView>
  </sheetViews>
  <sheetFormatPr defaultColWidth="9.140625" defaultRowHeight="15"/>
  <cols>
    <col min="1" max="1" width="14.28515625" style="5" bestFit="1" customWidth="1"/>
    <col min="2" max="2" width="5.140625" style="5" bestFit="1" customWidth="1"/>
    <col min="3" max="3" width="7.140625" style="5" bestFit="1" customWidth="1"/>
    <col min="4" max="4" width="68.7109375" style="4" customWidth="1"/>
    <col min="5" max="5" width="6" style="5" bestFit="1" customWidth="1"/>
    <col min="6" max="6" width="6" style="5" customWidth="1"/>
    <col min="7" max="7" width="9.7109375" style="4" customWidth="1"/>
    <col min="8" max="8" width="15.7109375" style="4" customWidth="1"/>
    <col min="9" max="9" width="9.7109375" style="4" bestFit="1" customWidth="1"/>
    <col min="10" max="11" width="11.140625" style="4" bestFit="1" customWidth="1"/>
    <col min="12" max="12" width="15.140625" style="4" customWidth="1"/>
    <col min="13" max="13" width="8.5703125" style="91" customWidth="1"/>
    <col min="14" max="16384" width="9.140625" style="4"/>
  </cols>
  <sheetData>
    <row r="1" spans="1:13" ht="26.25">
      <c r="A1" s="436" t="s">
        <v>78</v>
      </c>
      <c r="B1" s="436"/>
      <c r="C1" s="436"/>
      <c r="D1" s="436"/>
      <c r="E1" s="436"/>
      <c r="F1" s="436"/>
      <c r="G1" s="436"/>
      <c r="H1" s="436"/>
      <c r="I1" s="436"/>
      <c r="J1" s="436"/>
      <c r="K1" s="436"/>
      <c r="L1" s="436"/>
    </row>
    <row r="2" spans="1:13" ht="23.25">
      <c r="A2" s="437" t="s">
        <v>131</v>
      </c>
      <c r="B2" s="437"/>
      <c r="C2" s="437"/>
      <c r="D2" s="437"/>
      <c r="E2" s="437"/>
      <c r="F2" s="437"/>
      <c r="G2" s="437"/>
      <c r="H2" s="437"/>
      <c r="I2" s="437"/>
      <c r="J2" s="437"/>
      <c r="K2" s="437"/>
      <c r="L2" s="437"/>
    </row>
    <row r="3" spans="1:13" ht="21.75" thickBot="1">
      <c r="A3" s="438" t="s">
        <v>132</v>
      </c>
      <c r="B3" s="438"/>
      <c r="C3" s="438"/>
      <c r="D3" s="438"/>
      <c r="E3" s="438"/>
      <c r="F3" s="438"/>
      <c r="G3" s="438"/>
      <c r="H3" s="438"/>
      <c r="I3" s="438"/>
      <c r="J3" s="438"/>
      <c r="K3" s="438"/>
      <c r="L3" s="438"/>
    </row>
    <row r="4" spans="1:13" ht="42.75" customHeight="1">
      <c r="A4" s="462" t="s">
        <v>167</v>
      </c>
      <c r="B4" s="462"/>
      <c r="C4" s="462"/>
      <c r="D4" s="462"/>
      <c r="E4" s="462"/>
      <c r="F4" s="462"/>
      <c r="G4" s="462"/>
      <c r="H4" s="462"/>
    </row>
    <row r="5" spans="1:13">
      <c r="A5" s="465" t="s">
        <v>19</v>
      </c>
      <c r="B5" s="465" t="s">
        <v>20</v>
      </c>
      <c r="C5" s="465" t="s">
        <v>80</v>
      </c>
      <c r="D5" s="465" t="s">
        <v>21</v>
      </c>
      <c r="E5" s="466" t="s">
        <v>6</v>
      </c>
      <c r="F5" s="466" t="s">
        <v>85</v>
      </c>
      <c r="G5" s="468" t="s">
        <v>140</v>
      </c>
      <c r="H5" s="469"/>
      <c r="I5" s="469"/>
      <c r="J5" s="469"/>
      <c r="K5" s="470"/>
      <c r="L5" s="467" t="s">
        <v>142</v>
      </c>
    </row>
    <row r="6" spans="1:13">
      <c r="A6" s="465"/>
      <c r="B6" s="465"/>
      <c r="C6" s="465"/>
      <c r="D6" s="465"/>
      <c r="E6" s="466"/>
      <c r="F6" s="466"/>
      <c r="G6" s="81" t="s">
        <v>139</v>
      </c>
      <c r="H6" s="81" t="s">
        <v>17</v>
      </c>
      <c r="I6" s="81" t="s">
        <v>18</v>
      </c>
      <c r="J6" s="82" t="s">
        <v>141</v>
      </c>
      <c r="K6" s="82" t="s">
        <v>186</v>
      </c>
      <c r="L6" s="467"/>
      <c r="M6" s="102"/>
    </row>
    <row r="7" spans="1:13" ht="63.75">
      <c r="A7" s="463" t="s">
        <v>13</v>
      </c>
      <c r="B7" s="92">
        <v>1</v>
      </c>
      <c r="C7" s="92">
        <v>299605</v>
      </c>
      <c r="D7" s="93" t="s">
        <v>26</v>
      </c>
      <c r="E7" s="94" t="s">
        <v>143</v>
      </c>
      <c r="F7" s="94">
        <v>1500</v>
      </c>
      <c r="G7" s="95">
        <v>1.38</v>
      </c>
      <c r="H7" s="95">
        <v>1.39</v>
      </c>
      <c r="I7" s="95">
        <v>1.45</v>
      </c>
      <c r="J7" s="96">
        <f>TRUNC(AVERAGE(G7:I7),2)</f>
        <v>1.4</v>
      </c>
      <c r="K7" s="96">
        <f>TRUNC(MEDIAN(G7:I7),2)</f>
        <v>1.39</v>
      </c>
      <c r="L7" s="97">
        <f>SMALL(J7:K7,1)*F7</f>
        <v>2085</v>
      </c>
      <c r="M7" s="102"/>
    </row>
    <row r="8" spans="1:13" ht="38.25">
      <c r="A8" s="464"/>
      <c r="B8" s="92">
        <v>2</v>
      </c>
      <c r="C8" s="92">
        <v>444849</v>
      </c>
      <c r="D8" s="98" t="s">
        <v>183</v>
      </c>
      <c r="E8" s="94" t="s">
        <v>89</v>
      </c>
      <c r="F8" s="94">
        <v>1000</v>
      </c>
      <c r="G8" s="95">
        <v>5.8</v>
      </c>
      <c r="H8" s="95">
        <v>8.9499999999999993</v>
      </c>
      <c r="I8" s="95">
        <v>9.5</v>
      </c>
      <c r="J8" s="96">
        <f>TRUNC(AVERAGE(G8:I8),2)</f>
        <v>8.08</v>
      </c>
      <c r="K8" s="96">
        <f t="shared" ref="K8:K57" si="0">TRUNC(MEDIAN(G8:I8),2)</f>
        <v>8.9499999999999993</v>
      </c>
      <c r="L8" s="97">
        <f>SMALL(J8:K8,1)*F8</f>
        <v>8080</v>
      </c>
      <c r="M8" s="102"/>
    </row>
    <row r="9" spans="1:13" ht="25.5">
      <c r="A9" s="464"/>
      <c r="B9" s="92">
        <v>3</v>
      </c>
      <c r="C9" s="92">
        <v>269943</v>
      </c>
      <c r="D9" s="98" t="s">
        <v>165</v>
      </c>
      <c r="E9" s="94" t="s">
        <v>143</v>
      </c>
      <c r="F9" s="94">
        <v>100</v>
      </c>
      <c r="G9" s="95">
        <v>5.75</v>
      </c>
      <c r="H9" s="95">
        <v>5.8</v>
      </c>
      <c r="I9" s="95">
        <v>6.7</v>
      </c>
      <c r="J9" s="96">
        <f t="shared" ref="J9:J40" si="1">TRUNC(AVERAGE(G9:I9),2)</f>
        <v>6.08</v>
      </c>
      <c r="K9" s="96">
        <f t="shared" si="0"/>
        <v>5.8</v>
      </c>
      <c r="L9" s="97">
        <f>SMALL(J9:K9,1)*F9</f>
        <v>580</v>
      </c>
      <c r="M9" s="102"/>
    </row>
    <row r="10" spans="1:13" ht="37.5" customHeight="1">
      <c r="A10" s="464"/>
      <c r="B10" s="92">
        <v>4</v>
      </c>
      <c r="C10" s="99">
        <v>344982</v>
      </c>
      <c r="D10" s="98" t="s">
        <v>180</v>
      </c>
      <c r="E10" s="94" t="s">
        <v>143</v>
      </c>
      <c r="F10" s="94">
        <v>150</v>
      </c>
      <c r="G10" s="95">
        <v>5.4</v>
      </c>
      <c r="H10" s="95">
        <v>5.5</v>
      </c>
      <c r="I10" s="95">
        <v>6.5</v>
      </c>
      <c r="J10" s="96">
        <f t="shared" si="1"/>
        <v>5.8</v>
      </c>
      <c r="K10" s="96">
        <f t="shared" si="0"/>
        <v>5.5</v>
      </c>
      <c r="L10" s="97">
        <f t="shared" ref="L10:L14" si="2">SMALL(J10:K10,1)*F10</f>
        <v>825</v>
      </c>
      <c r="M10" s="102"/>
    </row>
    <row r="11" spans="1:13" ht="38.25">
      <c r="A11" s="464"/>
      <c r="B11" s="99">
        <v>5</v>
      </c>
      <c r="C11" s="99">
        <v>94382</v>
      </c>
      <c r="D11" s="93" t="s">
        <v>173</v>
      </c>
      <c r="E11" s="94" t="s">
        <v>143</v>
      </c>
      <c r="F11" s="94">
        <v>5</v>
      </c>
      <c r="G11" s="95">
        <v>5.5</v>
      </c>
      <c r="H11" s="95">
        <v>6.8</v>
      </c>
      <c r="I11" s="95">
        <v>7.54</v>
      </c>
      <c r="J11" s="96">
        <f t="shared" si="1"/>
        <v>6.61</v>
      </c>
      <c r="K11" s="96">
        <f t="shared" si="0"/>
        <v>6.8</v>
      </c>
      <c r="L11" s="97">
        <f t="shared" si="2"/>
        <v>33.050000000000004</v>
      </c>
      <c r="M11" s="102"/>
    </row>
    <row r="12" spans="1:13" ht="38.25">
      <c r="A12" s="464"/>
      <c r="B12" s="92">
        <v>6</v>
      </c>
      <c r="C12" s="99">
        <v>234847</v>
      </c>
      <c r="D12" s="100" t="s">
        <v>32</v>
      </c>
      <c r="E12" s="94" t="s">
        <v>143</v>
      </c>
      <c r="F12" s="94">
        <v>500</v>
      </c>
      <c r="G12" s="95">
        <v>2.86</v>
      </c>
      <c r="H12" s="95">
        <v>3</v>
      </c>
      <c r="I12" s="95">
        <v>3.5</v>
      </c>
      <c r="J12" s="96">
        <f t="shared" si="1"/>
        <v>3.12</v>
      </c>
      <c r="K12" s="96">
        <f t="shared" si="0"/>
        <v>3</v>
      </c>
      <c r="L12" s="97">
        <f t="shared" si="2"/>
        <v>1500</v>
      </c>
      <c r="M12" s="102"/>
    </row>
    <row r="13" spans="1:13" ht="25.5">
      <c r="A13" s="464"/>
      <c r="B13" s="99">
        <v>7</v>
      </c>
      <c r="C13" s="99">
        <v>241711</v>
      </c>
      <c r="D13" s="98" t="s">
        <v>31</v>
      </c>
      <c r="E13" s="94" t="s">
        <v>143</v>
      </c>
      <c r="F13" s="94">
        <v>2</v>
      </c>
      <c r="G13" s="95">
        <v>4.5</v>
      </c>
      <c r="H13" s="95">
        <v>5.01</v>
      </c>
      <c r="I13" s="95">
        <v>5.13</v>
      </c>
      <c r="J13" s="96">
        <f t="shared" si="1"/>
        <v>4.88</v>
      </c>
      <c r="K13" s="96">
        <f t="shared" si="0"/>
        <v>5.01</v>
      </c>
      <c r="L13" s="97">
        <f t="shared" si="2"/>
        <v>9.76</v>
      </c>
      <c r="M13" s="102"/>
    </row>
    <row r="14" spans="1:13" ht="38.25">
      <c r="A14" s="464"/>
      <c r="B14" s="92">
        <v>8</v>
      </c>
      <c r="C14" s="92">
        <v>381409</v>
      </c>
      <c r="D14" s="98" t="s">
        <v>166</v>
      </c>
      <c r="E14" s="94" t="s">
        <v>143</v>
      </c>
      <c r="F14" s="94">
        <v>1500</v>
      </c>
      <c r="G14" s="95">
        <v>2.73</v>
      </c>
      <c r="H14" s="95">
        <v>2.85</v>
      </c>
      <c r="I14" s="95">
        <v>2.89</v>
      </c>
      <c r="J14" s="96">
        <f t="shared" si="1"/>
        <v>2.82</v>
      </c>
      <c r="K14" s="96">
        <f t="shared" si="0"/>
        <v>2.85</v>
      </c>
      <c r="L14" s="97">
        <f t="shared" si="2"/>
        <v>4230</v>
      </c>
      <c r="M14" s="102"/>
    </row>
    <row r="15" spans="1:13" ht="38.25">
      <c r="A15" s="464"/>
      <c r="B15" s="92">
        <v>9</v>
      </c>
      <c r="C15" s="99">
        <v>234737</v>
      </c>
      <c r="D15" s="98" t="s">
        <v>172</v>
      </c>
      <c r="E15" s="94" t="s">
        <v>143</v>
      </c>
      <c r="F15" s="94">
        <v>500</v>
      </c>
      <c r="G15" s="95">
        <v>0.84</v>
      </c>
      <c r="H15" s="95">
        <v>0.89</v>
      </c>
      <c r="I15" s="95">
        <v>0.91</v>
      </c>
      <c r="J15" s="96">
        <f t="shared" si="1"/>
        <v>0.88</v>
      </c>
      <c r="K15" s="96">
        <f t="shared" si="0"/>
        <v>0.89</v>
      </c>
      <c r="L15" s="97">
        <f>SMALL(J15:K15,1)*F15</f>
        <v>440</v>
      </c>
      <c r="M15" s="102"/>
    </row>
    <row r="16" spans="1:13" ht="51">
      <c r="A16" s="464"/>
      <c r="B16" s="92">
        <v>10</v>
      </c>
      <c r="C16" s="99">
        <v>232373</v>
      </c>
      <c r="D16" s="98" t="s">
        <v>52</v>
      </c>
      <c r="E16" s="94" t="s">
        <v>143</v>
      </c>
      <c r="F16" s="94">
        <v>50</v>
      </c>
      <c r="G16" s="95">
        <v>9.7899999999999991</v>
      </c>
      <c r="H16" s="95">
        <v>12.4</v>
      </c>
      <c r="I16" s="95">
        <v>14.24</v>
      </c>
      <c r="J16" s="96">
        <f t="shared" si="1"/>
        <v>12.14</v>
      </c>
      <c r="K16" s="96">
        <f t="shared" si="0"/>
        <v>12.4</v>
      </c>
      <c r="L16" s="97">
        <f>SMALL(J16:K16,1)*F16</f>
        <v>607</v>
      </c>
      <c r="M16" s="102"/>
    </row>
    <row r="17" spans="1:13" ht="25.5">
      <c r="A17" s="464"/>
      <c r="B17" s="92">
        <v>11</v>
      </c>
      <c r="C17" s="92">
        <v>240286</v>
      </c>
      <c r="D17" s="93" t="s">
        <v>24</v>
      </c>
      <c r="E17" s="94" t="s">
        <v>143</v>
      </c>
      <c r="F17" s="94">
        <v>3</v>
      </c>
      <c r="G17" s="95">
        <v>2.85</v>
      </c>
      <c r="H17" s="95">
        <v>4.2</v>
      </c>
      <c r="I17" s="95">
        <v>6.92</v>
      </c>
      <c r="J17" s="96">
        <f t="shared" si="1"/>
        <v>4.6500000000000004</v>
      </c>
      <c r="K17" s="96">
        <f>TRUNC(MEDIAN(G17:I17),2)</f>
        <v>4.2</v>
      </c>
      <c r="L17" s="97">
        <f>SMALL(J17:K17,1)*F17</f>
        <v>12.600000000000001</v>
      </c>
      <c r="M17" s="102"/>
    </row>
    <row r="18" spans="1:13" ht="25.5">
      <c r="A18" s="464"/>
      <c r="B18" s="92">
        <v>12</v>
      </c>
      <c r="C18" s="92">
        <v>224114</v>
      </c>
      <c r="D18" s="93" t="s">
        <v>23</v>
      </c>
      <c r="E18" s="94" t="s">
        <v>143</v>
      </c>
      <c r="F18" s="94">
        <v>4</v>
      </c>
      <c r="G18" s="95">
        <v>4.3</v>
      </c>
      <c r="H18" s="95">
        <v>5.15</v>
      </c>
      <c r="I18" s="95">
        <v>7.95</v>
      </c>
      <c r="J18" s="96">
        <f t="shared" si="1"/>
        <v>5.8</v>
      </c>
      <c r="K18" s="96">
        <f t="shared" si="0"/>
        <v>5.15</v>
      </c>
      <c r="L18" s="97">
        <f t="shared" ref="L18:L21" si="3">SMALL(J18:K18,1)*F18</f>
        <v>20.6</v>
      </c>
      <c r="M18" s="102"/>
    </row>
    <row r="19" spans="1:13">
      <c r="A19" s="464"/>
      <c r="B19" s="92">
        <v>13</v>
      </c>
      <c r="C19" s="92">
        <v>225902</v>
      </c>
      <c r="D19" s="101" t="s">
        <v>25</v>
      </c>
      <c r="E19" s="94" t="s">
        <v>143</v>
      </c>
      <c r="F19" s="94">
        <v>30</v>
      </c>
      <c r="G19" s="95">
        <v>0.88</v>
      </c>
      <c r="H19" s="95">
        <v>0.94</v>
      </c>
      <c r="I19" s="95">
        <v>1.27</v>
      </c>
      <c r="J19" s="96">
        <f t="shared" si="1"/>
        <v>1.03</v>
      </c>
      <c r="K19" s="96">
        <f t="shared" si="0"/>
        <v>0.94</v>
      </c>
      <c r="L19" s="97">
        <f t="shared" si="3"/>
        <v>28.2</v>
      </c>
      <c r="M19" s="102"/>
    </row>
    <row r="20" spans="1:13" ht="51">
      <c r="A20" s="464"/>
      <c r="B20" s="92">
        <v>14</v>
      </c>
      <c r="C20" s="99">
        <v>419326</v>
      </c>
      <c r="D20" s="98" t="s">
        <v>168</v>
      </c>
      <c r="E20" s="94" t="s">
        <v>143</v>
      </c>
      <c r="F20" s="94">
        <v>200</v>
      </c>
      <c r="G20" s="95">
        <v>0.22</v>
      </c>
      <c r="H20" s="95">
        <v>0.43</v>
      </c>
      <c r="I20" s="95">
        <v>0.45</v>
      </c>
      <c r="J20" s="96">
        <f t="shared" si="1"/>
        <v>0.36</v>
      </c>
      <c r="K20" s="96">
        <f t="shared" si="0"/>
        <v>0.43</v>
      </c>
      <c r="L20" s="97">
        <f t="shared" si="3"/>
        <v>72</v>
      </c>
      <c r="M20" s="102"/>
    </row>
    <row r="21" spans="1:13" ht="25.5">
      <c r="A21" s="464"/>
      <c r="B21" s="92">
        <v>15</v>
      </c>
      <c r="C21" s="99">
        <v>319163</v>
      </c>
      <c r="D21" s="98" t="s">
        <v>169</v>
      </c>
      <c r="E21" s="94" t="s">
        <v>143</v>
      </c>
      <c r="F21" s="94">
        <v>60</v>
      </c>
      <c r="G21" s="95">
        <v>0.97</v>
      </c>
      <c r="H21" s="95">
        <v>1.45</v>
      </c>
      <c r="I21" s="95">
        <v>3.74</v>
      </c>
      <c r="J21" s="96">
        <f t="shared" si="1"/>
        <v>2.0499999999999998</v>
      </c>
      <c r="K21" s="96">
        <f t="shared" si="0"/>
        <v>1.45</v>
      </c>
      <c r="L21" s="97">
        <f t="shared" si="3"/>
        <v>87</v>
      </c>
      <c r="M21" s="102"/>
    </row>
    <row r="22" spans="1:13" ht="51">
      <c r="A22" s="464"/>
      <c r="B22" s="92">
        <v>16</v>
      </c>
      <c r="C22" s="99">
        <v>434798</v>
      </c>
      <c r="D22" s="98" t="s">
        <v>33</v>
      </c>
      <c r="E22" s="94" t="s">
        <v>143</v>
      </c>
      <c r="F22" s="94">
        <v>30</v>
      </c>
      <c r="G22" s="95">
        <v>5.65</v>
      </c>
      <c r="H22" s="95">
        <v>5.76</v>
      </c>
      <c r="I22" s="95">
        <v>6.55</v>
      </c>
      <c r="J22" s="96">
        <f t="shared" si="1"/>
        <v>5.98</v>
      </c>
      <c r="K22" s="96">
        <f t="shared" si="0"/>
        <v>5.76</v>
      </c>
      <c r="L22" s="97">
        <f>SMALL(J22:K22,1)*F22</f>
        <v>172.79999999999998</v>
      </c>
      <c r="M22" s="102"/>
    </row>
    <row r="23" spans="1:13" ht="38.25">
      <c r="A23" s="464"/>
      <c r="B23" s="92">
        <v>17</v>
      </c>
      <c r="C23" s="99">
        <v>300935</v>
      </c>
      <c r="D23" s="98" t="s">
        <v>179</v>
      </c>
      <c r="E23" s="94" t="s">
        <v>143</v>
      </c>
      <c r="F23" s="94">
        <v>100</v>
      </c>
      <c r="G23" s="95">
        <v>2</v>
      </c>
      <c r="H23" s="95">
        <v>2.97</v>
      </c>
      <c r="I23" s="95">
        <v>4.68</v>
      </c>
      <c r="J23" s="96">
        <f t="shared" si="1"/>
        <v>3.21</v>
      </c>
      <c r="K23" s="96">
        <f t="shared" si="0"/>
        <v>2.97</v>
      </c>
      <c r="L23" s="97">
        <f>SMALL(J23:K23,1)*F23</f>
        <v>297</v>
      </c>
      <c r="M23" s="102"/>
    </row>
    <row r="24" spans="1:13" ht="25.5">
      <c r="A24" s="464"/>
      <c r="B24" s="92">
        <v>18</v>
      </c>
      <c r="C24" s="99">
        <v>226950</v>
      </c>
      <c r="D24" s="98" t="s">
        <v>28</v>
      </c>
      <c r="E24" s="94" t="s">
        <v>143</v>
      </c>
      <c r="F24" s="94">
        <v>200</v>
      </c>
      <c r="G24" s="95">
        <v>1.8</v>
      </c>
      <c r="H24" s="95">
        <v>2.1</v>
      </c>
      <c r="I24" s="95">
        <v>2.15</v>
      </c>
      <c r="J24" s="96">
        <f t="shared" si="1"/>
        <v>2.0099999999999998</v>
      </c>
      <c r="K24" s="96">
        <f t="shared" si="0"/>
        <v>2.1</v>
      </c>
      <c r="L24" s="97">
        <f>SMALL(J24:K24,1)*F24</f>
        <v>401.99999999999994</v>
      </c>
      <c r="M24" s="102"/>
    </row>
    <row r="25" spans="1:13" ht="40.5" customHeight="1">
      <c r="A25" s="464"/>
      <c r="B25" s="92">
        <v>19</v>
      </c>
      <c r="C25" s="99">
        <v>450457</v>
      </c>
      <c r="D25" s="98" t="s">
        <v>170</v>
      </c>
      <c r="E25" s="94" t="s">
        <v>143</v>
      </c>
      <c r="F25" s="94">
        <v>100</v>
      </c>
      <c r="G25" s="95">
        <v>1.92</v>
      </c>
      <c r="H25" s="95">
        <v>2</v>
      </c>
      <c r="I25" s="95">
        <v>2.12</v>
      </c>
      <c r="J25" s="96">
        <f t="shared" si="1"/>
        <v>2.0099999999999998</v>
      </c>
      <c r="K25" s="96">
        <f t="shared" si="0"/>
        <v>2</v>
      </c>
      <c r="L25" s="97">
        <f t="shared" ref="L25:L29" si="4">SMALL(J25:K25,1)*F25</f>
        <v>200</v>
      </c>
      <c r="M25" s="102"/>
    </row>
    <row r="26" spans="1:13" ht="25.5">
      <c r="A26" s="464"/>
      <c r="B26" s="92">
        <v>20</v>
      </c>
      <c r="C26" s="92">
        <v>397905</v>
      </c>
      <c r="D26" s="93" t="s">
        <v>51</v>
      </c>
      <c r="E26" s="94" t="s">
        <v>143</v>
      </c>
      <c r="F26" s="94">
        <v>5</v>
      </c>
      <c r="G26" s="95">
        <v>21.25</v>
      </c>
      <c r="H26" s="95">
        <v>24.45</v>
      </c>
      <c r="I26" s="95">
        <v>25.25</v>
      </c>
      <c r="J26" s="96">
        <f t="shared" si="1"/>
        <v>23.65</v>
      </c>
      <c r="K26" s="96">
        <f>TRUNC(MEDIAN(G26:I26),2)</f>
        <v>24.45</v>
      </c>
      <c r="L26" s="97">
        <f t="shared" si="4"/>
        <v>118.25</v>
      </c>
      <c r="M26" s="102"/>
    </row>
    <row r="27" spans="1:13" ht="25.5">
      <c r="A27" s="464"/>
      <c r="B27" s="92">
        <v>21</v>
      </c>
      <c r="C27" s="92">
        <v>416112</v>
      </c>
      <c r="D27" s="93" t="s">
        <v>181</v>
      </c>
      <c r="E27" s="94" t="s">
        <v>143</v>
      </c>
      <c r="F27" s="94">
        <v>4</v>
      </c>
      <c r="G27" s="95">
        <v>3.7</v>
      </c>
      <c r="H27" s="95">
        <v>3.8</v>
      </c>
      <c r="I27" s="95">
        <v>4.32</v>
      </c>
      <c r="J27" s="96">
        <f t="shared" si="1"/>
        <v>3.94</v>
      </c>
      <c r="K27" s="96">
        <f t="shared" si="0"/>
        <v>3.8</v>
      </c>
      <c r="L27" s="97">
        <f t="shared" si="4"/>
        <v>15.2</v>
      </c>
      <c r="M27" s="102"/>
    </row>
    <row r="28" spans="1:13" ht="25.5">
      <c r="A28" s="464"/>
      <c r="B28" s="92">
        <v>22</v>
      </c>
      <c r="C28" s="99">
        <v>352424</v>
      </c>
      <c r="D28" s="98" t="s">
        <v>171</v>
      </c>
      <c r="E28" s="94" t="s">
        <v>143</v>
      </c>
      <c r="F28" s="94">
        <v>200</v>
      </c>
      <c r="G28" s="95">
        <v>1.99</v>
      </c>
      <c r="H28" s="95">
        <v>3.45</v>
      </c>
      <c r="I28" s="95">
        <v>4.6500000000000004</v>
      </c>
      <c r="J28" s="96">
        <f t="shared" si="1"/>
        <v>3.36</v>
      </c>
      <c r="K28" s="96">
        <f t="shared" si="0"/>
        <v>3.45</v>
      </c>
      <c r="L28" s="97">
        <f t="shared" si="4"/>
        <v>672</v>
      </c>
      <c r="M28" s="102"/>
    </row>
    <row r="29" spans="1:13" ht="25.5">
      <c r="A29" s="464"/>
      <c r="B29" s="92">
        <v>23</v>
      </c>
      <c r="C29" s="92">
        <v>30228</v>
      </c>
      <c r="D29" s="93" t="s">
        <v>178</v>
      </c>
      <c r="E29" s="94" t="s">
        <v>143</v>
      </c>
      <c r="F29" s="94">
        <v>3</v>
      </c>
      <c r="G29" s="95">
        <v>24.15</v>
      </c>
      <c r="H29" s="95">
        <v>26.32</v>
      </c>
      <c r="I29" s="95">
        <v>30</v>
      </c>
      <c r="J29" s="96">
        <f t="shared" si="1"/>
        <v>26.82</v>
      </c>
      <c r="K29" s="96">
        <f t="shared" si="0"/>
        <v>26.32</v>
      </c>
      <c r="L29" s="97">
        <f t="shared" si="4"/>
        <v>78.960000000000008</v>
      </c>
      <c r="M29" s="102"/>
    </row>
    <row r="30" spans="1:13" ht="25.5">
      <c r="A30" s="464"/>
      <c r="B30" s="92">
        <v>24</v>
      </c>
      <c r="C30" s="92">
        <v>228863</v>
      </c>
      <c r="D30" s="93" t="s">
        <v>174</v>
      </c>
      <c r="E30" s="94" t="s">
        <v>143</v>
      </c>
      <c r="F30" s="94">
        <v>25</v>
      </c>
      <c r="G30" s="95">
        <v>4.22</v>
      </c>
      <c r="H30" s="95">
        <v>5.9</v>
      </c>
      <c r="I30" s="95">
        <v>6.52</v>
      </c>
      <c r="J30" s="96">
        <f t="shared" si="1"/>
        <v>5.54</v>
      </c>
      <c r="K30" s="96">
        <f t="shared" si="0"/>
        <v>5.9</v>
      </c>
      <c r="L30" s="97">
        <f t="shared" ref="L30:L35" si="5">SMALL(J30:K30,1)*F30</f>
        <v>138.5</v>
      </c>
      <c r="M30" s="102"/>
    </row>
    <row r="31" spans="1:13">
      <c r="A31" s="464"/>
      <c r="B31" s="92">
        <v>25</v>
      </c>
      <c r="C31" s="92">
        <v>238156</v>
      </c>
      <c r="D31" s="93" t="s">
        <v>27</v>
      </c>
      <c r="E31" s="94" t="s">
        <v>143</v>
      </c>
      <c r="F31" s="94">
        <v>10</v>
      </c>
      <c r="G31" s="95">
        <v>4.4400000000000004</v>
      </c>
      <c r="H31" s="95">
        <v>5.98</v>
      </c>
      <c r="I31" s="95">
        <v>6.77</v>
      </c>
      <c r="J31" s="96">
        <f t="shared" si="1"/>
        <v>5.73</v>
      </c>
      <c r="K31" s="96">
        <f t="shared" si="0"/>
        <v>5.98</v>
      </c>
      <c r="L31" s="97">
        <f t="shared" si="5"/>
        <v>57.300000000000004</v>
      </c>
      <c r="M31" s="102"/>
    </row>
    <row r="32" spans="1:13" ht="25.5">
      <c r="A32" s="464"/>
      <c r="B32" s="92">
        <v>26</v>
      </c>
      <c r="C32" s="99">
        <v>226789</v>
      </c>
      <c r="D32" s="98" t="s">
        <v>29</v>
      </c>
      <c r="E32" s="94" t="s">
        <v>143</v>
      </c>
      <c r="F32" s="94">
        <v>300</v>
      </c>
      <c r="G32" s="95">
        <v>2.79</v>
      </c>
      <c r="H32" s="95">
        <v>2.8</v>
      </c>
      <c r="I32" s="95">
        <v>4.1500000000000004</v>
      </c>
      <c r="J32" s="96">
        <f t="shared" si="1"/>
        <v>3.24</v>
      </c>
      <c r="K32" s="96">
        <f t="shared" si="0"/>
        <v>2.8</v>
      </c>
      <c r="L32" s="97">
        <f t="shared" si="5"/>
        <v>840</v>
      </c>
      <c r="M32" s="102"/>
    </row>
    <row r="33" spans="1:13" ht="54.75" customHeight="1">
      <c r="A33" s="464"/>
      <c r="B33" s="92">
        <v>27</v>
      </c>
      <c r="C33" s="99">
        <v>428071</v>
      </c>
      <c r="D33" s="98" t="s">
        <v>30</v>
      </c>
      <c r="E33" s="94" t="s">
        <v>143</v>
      </c>
      <c r="F33" s="94">
        <v>30</v>
      </c>
      <c r="G33" s="95">
        <v>13</v>
      </c>
      <c r="H33" s="95">
        <v>14.97</v>
      </c>
      <c r="I33" s="95">
        <v>15</v>
      </c>
      <c r="J33" s="96">
        <f t="shared" si="1"/>
        <v>14.32</v>
      </c>
      <c r="K33" s="96">
        <f t="shared" si="0"/>
        <v>14.97</v>
      </c>
      <c r="L33" s="97">
        <f t="shared" si="5"/>
        <v>429.6</v>
      </c>
      <c r="M33" s="102"/>
    </row>
    <row r="34" spans="1:13" ht="25.5">
      <c r="A34" s="464"/>
      <c r="B34" s="92">
        <v>28</v>
      </c>
      <c r="C34" s="99">
        <v>418433</v>
      </c>
      <c r="D34" s="98" t="s">
        <v>175</v>
      </c>
      <c r="E34" s="94" t="s">
        <v>143</v>
      </c>
      <c r="F34" s="94">
        <v>200</v>
      </c>
      <c r="G34" s="95">
        <v>9.44</v>
      </c>
      <c r="H34" s="95">
        <v>9.89</v>
      </c>
      <c r="I34" s="95">
        <v>16.899999999999999</v>
      </c>
      <c r="J34" s="96">
        <f t="shared" si="1"/>
        <v>12.07</v>
      </c>
      <c r="K34" s="96">
        <f t="shared" si="0"/>
        <v>9.89</v>
      </c>
      <c r="L34" s="97">
        <f t="shared" si="5"/>
        <v>1978</v>
      </c>
      <c r="M34" s="102"/>
    </row>
    <row r="35" spans="1:13">
      <c r="A35" s="464"/>
      <c r="B35" s="92">
        <v>29</v>
      </c>
      <c r="C35" s="99">
        <v>228524</v>
      </c>
      <c r="D35" s="98" t="s">
        <v>184</v>
      </c>
      <c r="E35" s="94" t="s">
        <v>143</v>
      </c>
      <c r="F35" s="94">
        <v>100</v>
      </c>
      <c r="G35" s="95">
        <v>3.97</v>
      </c>
      <c r="H35" s="95">
        <v>5.89</v>
      </c>
      <c r="I35" s="95">
        <v>7.02</v>
      </c>
      <c r="J35" s="96">
        <f t="shared" si="1"/>
        <v>5.62</v>
      </c>
      <c r="K35" s="96">
        <f t="shared" si="0"/>
        <v>5.89</v>
      </c>
      <c r="L35" s="97">
        <f t="shared" si="5"/>
        <v>562</v>
      </c>
      <c r="M35" s="102"/>
    </row>
    <row r="36" spans="1:13" ht="38.25">
      <c r="A36" s="464"/>
      <c r="B36" s="92">
        <v>30</v>
      </c>
      <c r="C36" s="99">
        <v>319232</v>
      </c>
      <c r="D36" s="98" t="s">
        <v>185</v>
      </c>
      <c r="E36" s="94" t="s">
        <v>143</v>
      </c>
      <c r="F36" s="94">
        <v>200</v>
      </c>
      <c r="G36" s="95">
        <v>8.3000000000000007</v>
      </c>
      <c r="H36" s="95">
        <v>9.35</v>
      </c>
      <c r="I36" s="95">
        <v>15.9</v>
      </c>
      <c r="J36" s="96">
        <f t="shared" si="1"/>
        <v>11.18</v>
      </c>
      <c r="K36" s="96">
        <f>TRUNC(MEDIAN(G36:I36),2)</f>
        <v>9.35</v>
      </c>
      <c r="L36" s="97">
        <f t="shared" ref="L36:L40" si="6">SMALL(J36:K36,1)*F36</f>
        <v>1870</v>
      </c>
      <c r="M36" s="102"/>
    </row>
    <row r="37" spans="1:13">
      <c r="A37" s="464"/>
      <c r="B37" s="92">
        <v>31</v>
      </c>
      <c r="C37" s="92">
        <v>234406</v>
      </c>
      <c r="D37" s="93" t="s">
        <v>176</v>
      </c>
      <c r="E37" s="94" t="s">
        <v>143</v>
      </c>
      <c r="F37" s="94">
        <v>25</v>
      </c>
      <c r="G37" s="95">
        <v>4.8</v>
      </c>
      <c r="H37" s="95">
        <v>4.8899999999999997</v>
      </c>
      <c r="I37" s="95">
        <v>5</v>
      </c>
      <c r="J37" s="96">
        <f t="shared" si="1"/>
        <v>4.8899999999999997</v>
      </c>
      <c r="K37" s="96">
        <f t="shared" si="0"/>
        <v>4.8899999999999997</v>
      </c>
      <c r="L37" s="97">
        <f t="shared" si="6"/>
        <v>122.24999999999999</v>
      </c>
      <c r="M37" s="102"/>
    </row>
    <row r="38" spans="1:13" ht="25.5">
      <c r="A38" s="464"/>
      <c r="B38" s="92">
        <v>32</v>
      </c>
      <c r="C38" s="92">
        <v>331870</v>
      </c>
      <c r="D38" s="93" t="s">
        <v>182</v>
      </c>
      <c r="E38" s="94" t="s">
        <v>143</v>
      </c>
      <c r="F38" s="94">
        <v>5</v>
      </c>
      <c r="G38" s="95">
        <v>3</v>
      </c>
      <c r="H38" s="95">
        <v>3.32</v>
      </c>
      <c r="I38" s="95">
        <v>4.08</v>
      </c>
      <c r="J38" s="96">
        <f t="shared" si="1"/>
        <v>3.46</v>
      </c>
      <c r="K38" s="96">
        <f t="shared" si="0"/>
        <v>3.32</v>
      </c>
      <c r="L38" s="97">
        <f t="shared" si="6"/>
        <v>16.599999999999998</v>
      </c>
      <c r="M38" s="102"/>
    </row>
    <row r="39" spans="1:13">
      <c r="A39" s="464"/>
      <c r="B39" s="92">
        <v>33</v>
      </c>
      <c r="C39" s="92">
        <v>295951</v>
      </c>
      <c r="D39" s="93" t="s">
        <v>177</v>
      </c>
      <c r="E39" s="94" t="s">
        <v>143</v>
      </c>
      <c r="F39" s="94">
        <v>15</v>
      </c>
      <c r="G39" s="95">
        <v>6.49</v>
      </c>
      <c r="H39" s="95">
        <v>8</v>
      </c>
      <c r="I39" s="95">
        <v>9.1</v>
      </c>
      <c r="J39" s="96">
        <f t="shared" si="1"/>
        <v>7.86</v>
      </c>
      <c r="K39" s="96">
        <f t="shared" si="0"/>
        <v>8</v>
      </c>
      <c r="L39" s="97">
        <f t="shared" si="6"/>
        <v>117.9</v>
      </c>
      <c r="M39" s="102"/>
    </row>
    <row r="40" spans="1:13" ht="25.5">
      <c r="A40" s="474" t="s">
        <v>22</v>
      </c>
      <c r="B40" s="92">
        <v>34</v>
      </c>
      <c r="C40" s="99">
        <v>213883</v>
      </c>
      <c r="D40" s="98" t="s">
        <v>35</v>
      </c>
      <c r="E40" s="94" t="s">
        <v>143</v>
      </c>
      <c r="F40" s="94">
        <v>2</v>
      </c>
      <c r="G40" s="95">
        <v>13.04</v>
      </c>
      <c r="H40" s="95">
        <v>19.600000000000001</v>
      </c>
      <c r="I40" s="95">
        <v>24.61</v>
      </c>
      <c r="J40" s="96">
        <f t="shared" si="1"/>
        <v>19.079999999999998</v>
      </c>
      <c r="K40" s="96">
        <f t="shared" si="0"/>
        <v>19.600000000000001</v>
      </c>
      <c r="L40" s="97">
        <f t="shared" si="6"/>
        <v>38.159999999999997</v>
      </c>
      <c r="M40" s="102"/>
    </row>
    <row r="41" spans="1:13" ht="38.25">
      <c r="A41" s="464"/>
      <c r="B41" s="92">
        <v>35</v>
      </c>
      <c r="C41" s="99">
        <v>221218</v>
      </c>
      <c r="D41" s="98" t="s">
        <v>38</v>
      </c>
      <c r="E41" s="94" t="s">
        <v>143</v>
      </c>
      <c r="F41" s="94">
        <v>3</v>
      </c>
      <c r="G41" s="95">
        <v>28</v>
      </c>
      <c r="H41" s="95">
        <v>29.93</v>
      </c>
      <c r="I41" s="95">
        <v>45.71</v>
      </c>
      <c r="J41" s="96">
        <f t="shared" ref="J41:J57" si="7">TRUNC(AVERAGE(G41:I41),2)</f>
        <v>34.54</v>
      </c>
      <c r="K41" s="96">
        <f t="shared" si="0"/>
        <v>29.93</v>
      </c>
      <c r="L41" s="97">
        <f t="shared" ref="L41:L47" si="8">SMALL(J41:K41,1)*F41</f>
        <v>89.789999999999992</v>
      </c>
      <c r="M41" s="102"/>
    </row>
    <row r="42" spans="1:13" ht="102">
      <c r="A42" s="464"/>
      <c r="B42" s="92">
        <v>36</v>
      </c>
      <c r="C42" s="99">
        <v>225160</v>
      </c>
      <c r="D42" s="98" t="s">
        <v>37</v>
      </c>
      <c r="E42" s="94" t="s">
        <v>143</v>
      </c>
      <c r="F42" s="94">
        <v>2</v>
      </c>
      <c r="G42" s="95">
        <v>105</v>
      </c>
      <c r="H42" s="95">
        <v>129.75</v>
      </c>
      <c r="I42" s="95">
        <v>176.25</v>
      </c>
      <c r="J42" s="96">
        <f t="shared" si="7"/>
        <v>137</v>
      </c>
      <c r="K42" s="96">
        <f t="shared" si="0"/>
        <v>129.75</v>
      </c>
      <c r="L42" s="97">
        <f t="shared" si="8"/>
        <v>259.5</v>
      </c>
      <c r="M42" s="102"/>
    </row>
    <row r="43" spans="1:13" ht="25.5">
      <c r="A43" s="464"/>
      <c r="B43" s="92">
        <v>37</v>
      </c>
      <c r="C43" s="99">
        <v>102369</v>
      </c>
      <c r="D43" s="100" t="s">
        <v>102</v>
      </c>
      <c r="E43" s="94" t="s">
        <v>143</v>
      </c>
      <c r="F43" s="94">
        <v>1</v>
      </c>
      <c r="G43" s="95">
        <v>162</v>
      </c>
      <c r="H43" s="95">
        <v>216</v>
      </c>
      <c r="I43" s="95">
        <v>240</v>
      </c>
      <c r="J43" s="96">
        <f t="shared" si="7"/>
        <v>206</v>
      </c>
      <c r="K43" s="96">
        <f>TRUNC(MEDIAN(G43:I43),2)</f>
        <v>216</v>
      </c>
      <c r="L43" s="97">
        <f t="shared" si="8"/>
        <v>206</v>
      </c>
      <c r="M43" s="102"/>
    </row>
    <row r="44" spans="1:13" ht="25.5">
      <c r="A44" s="464"/>
      <c r="B44" s="92">
        <v>38</v>
      </c>
      <c r="C44" s="99">
        <v>376821</v>
      </c>
      <c r="D44" s="100" t="s">
        <v>45</v>
      </c>
      <c r="E44" s="94" t="s">
        <v>143</v>
      </c>
      <c r="F44" s="94">
        <v>2</v>
      </c>
      <c r="G44" s="95">
        <v>11</v>
      </c>
      <c r="H44" s="95">
        <v>41.25</v>
      </c>
      <c r="I44" s="95">
        <v>52</v>
      </c>
      <c r="J44" s="96">
        <f t="shared" si="7"/>
        <v>34.75</v>
      </c>
      <c r="K44" s="96">
        <f t="shared" si="0"/>
        <v>41.25</v>
      </c>
      <c r="L44" s="97">
        <f t="shared" si="8"/>
        <v>69.5</v>
      </c>
      <c r="M44" s="102"/>
    </row>
    <row r="45" spans="1:13" ht="38.25">
      <c r="A45" s="464"/>
      <c r="B45" s="92">
        <v>39</v>
      </c>
      <c r="C45" s="99">
        <v>430352</v>
      </c>
      <c r="D45" s="98" t="s">
        <v>39</v>
      </c>
      <c r="E45" s="94" t="s">
        <v>143</v>
      </c>
      <c r="F45" s="94">
        <v>1</v>
      </c>
      <c r="G45" s="95">
        <v>55</v>
      </c>
      <c r="H45" s="95">
        <v>80</v>
      </c>
      <c r="I45" s="95">
        <v>94.99</v>
      </c>
      <c r="J45" s="96">
        <f t="shared" si="7"/>
        <v>76.66</v>
      </c>
      <c r="K45" s="96">
        <f t="shared" si="0"/>
        <v>80</v>
      </c>
      <c r="L45" s="97">
        <f t="shared" si="8"/>
        <v>76.66</v>
      </c>
      <c r="M45" s="102"/>
    </row>
    <row r="46" spans="1:13" ht="25.5">
      <c r="A46" s="464"/>
      <c r="B46" s="92">
        <v>40</v>
      </c>
      <c r="C46" s="99">
        <v>314583</v>
      </c>
      <c r="D46" s="98" t="s">
        <v>44</v>
      </c>
      <c r="E46" s="94" t="s">
        <v>143</v>
      </c>
      <c r="F46" s="94">
        <v>3</v>
      </c>
      <c r="G46" s="95">
        <v>22.27</v>
      </c>
      <c r="H46" s="95">
        <v>30.18</v>
      </c>
      <c r="I46" s="95">
        <v>34.49</v>
      </c>
      <c r="J46" s="96">
        <f t="shared" si="7"/>
        <v>28.98</v>
      </c>
      <c r="K46" s="96">
        <f t="shared" si="0"/>
        <v>30.18</v>
      </c>
      <c r="L46" s="97">
        <f t="shared" si="8"/>
        <v>86.94</v>
      </c>
      <c r="M46" s="102"/>
    </row>
    <row r="47" spans="1:13" ht="36" customHeight="1">
      <c r="A47" s="464"/>
      <c r="B47" s="92">
        <v>41</v>
      </c>
      <c r="C47" s="99">
        <v>354950</v>
      </c>
      <c r="D47" s="98" t="s">
        <v>42</v>
      </c>
      <c r="E47" s="94" t="s">
        <v>143</v>
      </c>
      <c r="F47" s="94">
        <v>2</v>
      </c>
      <c r="G47" s="95">
        <v>21.9</v>
      </c>
      <c r="H47" s="95">
        <v>28</v>
      </c>
      <c r="I47" s="95">
        <v>29</v>
      </c>
      <c r="J47" s="96">
        <f t="shared" si="7"/>
        <v>26.3</v>
      </c>
      <c r="K47" s="96">
        <f t="shared" si="0"/>
        <v>28</v>
      </c>
      <c r="L47" s="97">
        <f t="shared" si="8"/>
        <v>52.6</v>
      </c>
      <c r="M47" s="102"/>
    </row>
    <row r="48" spans="1:13" ht="25.5">
      <c r="A48" s="464"/>
      <c r="B48" s="99">
        <v>42</v>
      </c>
      <c r="C48" s="99">
        <v>215166</v>
      </c>
      <c r="D48" s="98" t="s">
        <v>41</v>
      </c>
      <c r="E48" s="94" t="s">
        <v>143</v>
      </c>
      <c r="F48" s="94">
        <v>2</v>
      </c>
      <c r="G48" s="95">
        <v>13.89</v>
      </c>
      <c r="H48" s="95">
        <v>17.13</v>
      </c>
      <c r="I48" s="95">
        <v>17.149999999999999</v>
      </c>
      <c r="J48" s="96">
        <f t="shared" si="7"/>
        <v>16.05</v>
      </c>
      <c r="K48" s="96">
        <f t="shared" si="0"/>
        <v>17.13</v>
      </c>
      <c r="L48" s="97">
        <f t="shared" ref="L48:L52" si="9">SMALL(J48:K48,1)*F48</f>
        <v>32.1</v>
      </c>
      <c r="M48" s="102"/>
    </row>
    <row r="49" spans="1:13" ht="38.25">
      <c r="A49" s="464"/>
      <c r="B49" s="92">
        <v>43</v>
      </c>
      <c r="C49" s="99">
        <v>216741</v>
      </c>
      <c r="D49" s="98" t="s">
        <v>34</v>
      </c>
      <c r="E49" s="94" t="s">
        <v>143</v>
      </c>
      <c r="F49" s="94">
        <v>2</v>
      </c>
      <c r="G49" s="95">
        <v>14.71</v>
      </c>
      <c r="H49" s="95">
        <v>20.97</v>
      </c>
      <c r="I49" s="95">
        <v>21.45</v>
      </c>
      <c r="J49" s="96">
        <f t="shared" si="7"/>
        <v>19.04</v>
      </c>
      <c r="K49" s="96">
        <f t="shared" si="0"/>
        <v>20.97</v>
      </c>
      <c r="L49" s="97">
        <f t="shared" si="9"/>
        <v>38.08</v>
      </c>
      <c r="M49" s="102"/>
    </row>
    <row r="50" spans="1:13" ht="25.5">
      <c r="A50" s="464"/>
      <c r="B50" s="92">
        <v>44</v>
      </c>
      <c r="C50" s="99">
        <v>237426</v>
      </c>
      <c r="D50" s="98" t="s">
        <v>49</v>
      </c>
      <c r="E50" s="94" t="s">
        <v>143</v>
      </c>
      <c r="F50" s="94">
        <v>2</v>
      </c>
      <c r="G50" s="95">
        <v>15.18</v>
      </c>
      <c r="H50" s="95">
        <v>19.7</v>
      </c>
      <c r="I50" s="95">
        <v>28.4</v>
      </c>
      <c r="J50" s="96">
        <f t="shared" si="7"/>
        <v>21.09</v>
      </c>
      <c r="K50" s="96">
        <f t="shared" si="0"/>
        <v>19.7</v>
      </c>
      <c r="L50" s="97">
        <f t="shared" si="9"/>
        <v>39.4</v>
      </c>
      <c r="M50" s="102"/>
    </row>
    <row r="51" spans="1:13">
      <c r="A51" s="464"/>
      <c r="B51" s="92">
        <v>45</v>
      </c>
      <c r="C51" s="99">
        <v>239334</v>
      </c>
      <c r="D51" s="98" t="s">
        <v>50</v>
      </c>
      <c r="E51" s="94" t="s">
        <v>143</v>
      </c>
      <c r="F51" s="94">
        <v>1</v>
      </c>
      <c r="G51" s="95">
        <v>13.39</v>
      </c>
      <c r="H51" s="95">
        <v>14.25</v>
      </c>
      <c r="I51" s="95">
        <v>24.9</v>
      </c>
      <c r="J51" s="96">
        <f t="shared" si="7"/>
        <v>17.510000000000002</v>
      </c>
      <c r="K51" s="96">
        <f t="shared" si="0"/>
        <v>14.25</v>
      </c>
      <c r="L51" s="97">
        <f t="shared" si="9"/>
        <v>14.25</v>
      </c>
      <c r="M51" s="102"/>
    </row>
    <row r="52" spans="1:13" ht="38.25">
      <c r="A52" s="464"/>
      <c r="B52" s="92">
        <v>46</v>
      </c>
      <c r="C52" s="99">
        <v>249585</v>
      </c>
      <c r="D52" s="98" t="s">
        <v>47</v>
      </c>
      <c r="E52" s="94" t="s">
        <v>143</v>
      </c>
      <c r="F52" s="94">
        <v>2</v>
      </c>
      <c r="G52" s="95">
        <v>19.34</v>
      </c>
      <c r="H52" s="95">
        <v>20.68</v>
      </c>
      <c r="I52" s="95">
        <v>21</v>
      </c>
      <c r="J52" s="96">
        <f t="shared" si="7"/>
        <v>20.34</v>
      </c>
      <c r="K52" s="96">
        <f t="shared" si="0"/>
        <v>20.68</v>
      </c>
      <c r="L52" s="97">
        <f t="shared" si="9"/>
        <v>40.68</v>
      </c>
      <c r="M52" s="102"/>
    </row>
    <row r="53" spans="1:13" ht="38.25">
      <c r="A53" s="464"/>
      <c r="B53" s="92">
        <v>47</v>
      </c>
      <c r="C53" s="99">
        <v>75957</v>
      </c>
      <c r="D53" s="98" t="s">
        <v>46</v>
      </c>
      <c r="E53" s="94" t="s">
        <v>143</v>
      </c>
      <c r="F53" s="94">
        <v>2</v>
      </c>
      <c r="G53" s="95">
        <v>8.8800000000000008</v>
      </c>
      <c r="H53" s="95">
        <v>11.65</v>
      </c>
      <c r="I53" s="95">
        <v>19.899999999999999</v>
      </c>
      <c r="J53" s="96">
        <f t="shared" si="7"/>
        <v>13.47</v>
      </c>
      <c r="K53" s="96">
        <f>TRUNC(MEDIAN(G53:I53),2)</f>
        <v>11.65</v>
      </c>
      <c r="L53" s="97">
        <f>SMALL(J53:K53,1)*F53</f>
        <v>23.3</v>
      </c>
      <c r="M53" s="102"/>
    </row>
    <row r="54" spans="1:13" ht="25.5">
      <c r="A54" s="464"/>
      <c r="B54" s="92">
        <v>48</v>
      </c>
      <c r="C54" s="99">
        <v>39586</v>
      </c>
      <c r="D54" s="98" t="s">
        <v>43</v>
      </c>
      <c r="E54" s="94" t="s">
        <v>143</v>
      </c>
      <c r="F54" s="94">
        <v>2</v>
      </c>
      <c r="G54" s="95">
        <v>27.8</v>
      </c>
      <c r="H54" s="95">
        <v>32.869999999999997</v>
      </c>
      <c r="I54" s="95">
        <v>40</v>
      </c>
      <c r="J54" s="96">
        <f t="shared" si="7"/>
        <v>33.549999999999997</v>
      </c>
      <c r="K54" s="96">
        <f t="shared" si="0"/>
        <v>32.869999999999997</v>
      </c>
      <c r="L54" s="97">
        <f>SMALL(J54:K54,1)*F54</f>
        <v>65.739999999999995</v>
      </c>
      <c r="M54" s="102"/>
    </row>
    <row r="55" spans="1:13" ht="53.25" customHeight="1">
      <c r="A55" s="464"/>
      <c r="B55" s="92">
        <v>49</v>
      </c>
      <c r="C55" s="99">
        <v>313879</v>
      </c>
      <c r="D55" s="98" t="s">
        <v>48</v>
      </c>
      <c r="E55" s="94" t="s">
        <v>143</v>
      </c>
      <c r="F55" s="94">
        <v>1</v>
      </c>
      <c r="G55" s="95">
        <v>15</v>
      </c>
      <c r="H55" s="95">
        <v>17.5</v>
      </c>
      <c r="I55" s="95">
        <v>17.7</v>
      </c>
      <c r="J55" s="96">
        <f t="shared" si="7"/>
        <v>16.73</v>
      </c>
      <c r="K55" s="96">
        <f t="shared" si="0"/>
        <v>17.5</v>
      </c>
      <c r="L55" s="97">
        <f>SMALL(J55:K55,1)*F55</f>
        <v>16.73</v>
      </c>
      <c r="M55" s="102"/>
    </row>
    <row r="56" spans="1:13" ht="25.5">
      <c r="A56" s="464"/>
      <c r="B56" s="92">
        <v>50</v>
      </c>
      <c r="C56" s="99">
        <v>247785</v>
      </c>
      <c r="D56" s="98" t="s">
        <v>36</v>
      </c>
      <c r="E56" s="94" t="s">
        <v>143</v>
      </c>
      <c r="F56" s="94">
        <v>2</v>
      </c>
      <c r="G56" s="95">
        <v>11.08</v>
      </c>
      <c r="H56" s="95">
        <v>34.81</v>
      </c>
      <c r="I56" s="95">
        <v>75</v>
      </c>
      <c r="J56" s="96">
        <f t="shared" si="7"/>
        <v>40.29</v>
      </c>
      <c r="K56" s="96">
        <f t="shared" si="0"/>
        <v>34.81</v>
      </c>
      <c r="L56" s="97">
        <f t="shared" ref="L56:L57" si="10">SMALL(J56:K56,1)*F56</f>
        <v>69.62</v>
      </c>
      <c r="M56" s="102"/>
    </row>
    <row r="57" spans="1:13" ht="38.25">
      <c r="A57" s="464"/>
      <c r="B57" s="92">
        <v>51</v>
      </c>
      <c r="C57" s="99">
        <v>417310</v>
      </c>
      <c r="D57" s="98" t="s">
        <v>40</v>
      </c>
      <c r="E57" s="94" t="s">
        <v>143</v>
      </c>
      <c r="F57" s="94">
        <v>2</v>
      </c>
      <c r="G57" s="95">
        <v>13.79</v>
      </c>
      <c r="H57" s="95">
        <v>14.89</v>
      </c>
      <c r="I57" s="95">
        <v>15.87</v>
      </c>
      <c r="J57" s="96">
        <f t="shared" si="7"/>
        <v>14.85</v>
      </c>
      <c r="K57" s="96">
        <f t="shared" si="0"/>
        <v>14.89</v>
      </c>
      <c r="L57" s="97">
        <f t="shared" si="10"/>
        <v>29.7</v>
      </c>
      <c r="M57" s="102"/>
    </row>
    <row r="58" spans="1:13">
      <c r="A58" s="473" t="s">
        <v>187</v>
      </c>
      <c r="B58" s="473"/>
      <c r="C58" s="473"/>
      <c r="D58" s="473"/>
      <c r="E58" s="473"/>
      <c r="F58" s="473"/>
      <c r="G58" s="473"/>
      <c r="H58" s="83">
        <f>SUM(L7:L57)</f>
        <v>27947.319999999992</v>
      </c>
      <c r="I58" s="471" t="s">
        <v>188</v>
      </c>
      <c r="J58" s="472"/>
      <c r="K58" s="472"/>
      <c r="L58" s="472"/>
    </row>
    <row r="59" spans="1:13">
      <c r="A59" s="473" t="s">
        <v>127</v>
      </c>
      <c r="B59" s="473"/>
      <c r="C59" s="473"/>
      <c r="D59" s="473"/>
      <c r="E59" s="473"/>
      <c r="F59" s="473"/>
      <c r="G59" s="473"/>
      <c r="H59" s="83">
        <f>H58/6</f>
        <v>4657.8866666666654</v>
      </c>
      <c r="I59" s="472"/>
      <c r="J59" s="472"/>
      <c r="K59" s="472"/>
      <c r="L59" s="472"/>
    </row>
    <row r="60" spans="1:13">
      <c r="A60" s="473" t="s">
        <v>128</v>
      </c>
      <c r="B60" s="473"/>
      <c r="C60" s="473"/>
      <c r="D60" s="473"/>
      <c r="E60" s="473"/>
      <c r="F60" s="473"/>
      <c r="G60" s="473"/>
      <c r="H60" s="83">
        <f>H59/21</f>
        <v>221.80412698412692</v>
      </c>
      <c r="I60" s="472"/>
      <c r="J60" s="472"/>
      <c r="K60" s="472"/>
      <c r="L60" s="472"/>
    </row>
    <row r="62" spans="1:13">
      <c r="A62" s="444">
        <v>44126</v>
      </c>
      <c r="B62" s="444"/>
      <c r="C62" s="444"/>
      <c r="D62" s="444"/>
      <c r="E62" s="444"/>
      <c r="F62" s="444"/>
      <c r="G62" s="444"/>
      <c r="H62" s="444"/>
      <c r="I62" s="444"/>
      <c r="J62" s="444"/>
      <c r="K62" s="444"/>
      <c r="L62" s="444"/>
    </row>
  </sheetData>
  <sortState ref="B7:M39">
    <sortCondition ref="D7"/>
  </sortState>
  <mergeCells count="19">
    <mergeCell ref="I58:L60"/>
    <mergeCell ref="A62:L62"/>
    <mergeCell ref="A60:G60"/>
    <mergeCell ref="A40:A57"/>
    <mergeCell ref="A58:G58"/>
    <mergeCell ref="A59:G59"/>
    <mergeCell ref="A1:L1"/>
    <mergeCell ref="A2:L2"/>
    <mergeCell ref="A3:L3"/>
    <mergeCell ref="A4:H4"/>
    <mergeCell ref="A7:A39"/>
    <mergeCell ref="A5:A6"/>
    <mergeCell ref="B5:B6"/>
    <mergeCell ref="C5:C6"/>
    <mergeCell ref="D5:D6"/>
    <mergeCell ref="E5:E6"/>
    <mergeCell ref="F5:F6"/>
    <mergeCell ref="L5:L6"/>
    <mergeCell ref="G5:K5"/>
  </mergeCells>
  <printOptions horizontalCentered="1"/>
  <pageMargins left="0.39370078740157483" right="0.39370078740157483" top="0.39370078740157483" bottom="0.39370078740157483" header="0" footer="0"/>
  <pageSetup paperSize="9" scale="78" fitToHeight="0" orientation="landscape"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K16"/>
  <sheetViews>
    <sheetView showGridLines="0" topLeftCell="A7" workbookViewId="0">
      <selection activeCell="I11" sqref="I11"/>
    </sheetView>
  </sheetViews>
  <sheetFormatPr defaultColWidth="9.140625" defaultRowHeight="12.75"/>
  <cols>
    <col min="1" max="1" width="15" style="3" customWidth="1"/>
    <col min="2" max="3" width="8.5703125" style="3" customWidth="1"/>
    <col min="4" max="4" width="44.7109375" style="3" customWidth="1"/>
    <col min="5" max="5" width="9.28515625" style="3" customWidth="1"/>
    <col min="6" max="6" width="6.140625" style="3" customWidth="1"/>
    <col min="7" max="7" width="16.42578125" style="3" customWidth="1"/>
    <col min="8" max="8" width="12.7109375" style="3" customWidth="1"/>
    <col min="9" max="9" width="24.28515625" style="3" customWidth="1"/>
    <col min="10" max="16384" width="9.140625" style="3"/>
  </cols>
  <sheetData>
    <row r="1" spans="1:11" ht="26.25">
      <c r="A1" s="436" t="s">
        <v>78</v>
      </c>
      <c r="B1" s="436"/>
      <c r="C1" s="436"/>
      <c r="D1" s="436"/>
      <c r="E1" s="436"/>
      <c r="F1" s="436"/>
      <c r="G1" s="436"/>
      <c r="H1" s="436"/>
      <c r="I1" s="436"/>
    </row>
    <row r="2" spans="1:11" ht="23.25">
      <c r="A2" s="437" t="s">
        <v>131</v>
      </c>
      <c r="B2" s="437"/>
      <c r="C2" s="437"/>
      <c r="D2" s="437"/>
      <c r="E2" s="437"/>
      <c r="F2" s="437"/>
      <c r="G2" s="437"/>
      <c r="H2" s="437"/>
      <c r="I2" s="437"/>
    </row>
    <row r="3" spans="1:11" ht="21.75" thickBot="1">
      <c r="A3" s="438" t="s">
        <v>132</v>
      </c>
      <c r="B3" s="438"/>
      <c r="C3" s="438"/>
      <c r="D3" s="438"/>
      <c r="E3" s="438"/>
      <c r="F3" s="438"/>
      <c r="G3" s="438"/>
      <c r="H3" s="438"/>
      <c r="I3" s="438"/>
    </row>
    <row r="5" spans="1:11" ht="21">
      <c r="A5" s="479" t="s">
        <v>98</v>
      </c>
      <c r="B5" s="479"/>
      <c r="C5" s="479"/>
      <c r="D5" s="479"/>
      <c r="E5" s="479"/>
      <c r="F5" s="479"/>
      <c r="G5" s="479"/>
      <c r="H5" s="479"/>
      <c r="I5" s="479"/>
    </row>
    <row r="6" spans="1:11" ht="38.25" customHeight="1">
      <c r="A6" s="481" t="s">
        <v>14</v>
      </c>
      <c r="B6" s="480" t="s">
        <v>15</v>
      </c>
      <c r="C6" s="480"/>
      <c r="D6" s="480"/>
      <c r="E6" s="482" t="s">
        <v>144</v>
      </c>
      <c r="F6" s="482" t="s">
        <v>157</v>
      </c>
      <c r="G6" s="482" t="s">
        <v>158</v>
      </c>
      <c r="H6" s="482" t="s">
        <v>159</v>
      </c>
      <c r="I6" s="482" t="s">
        <v>160</v>
      </c>
    </row>
    <row r="7" spans="1:11">
      <c r="A7" s="481"/>
      <c r="B7" s="84" t="s">
        <v>150</v>
      </c>
      <c r="C7" s="84" t="s">
        <v>151</v>
      </c>
      <c r="D7" s="88" t="s">
        <v>152</v>
      </c>
      <c r="E7" s="483"/>
      <c r="F7" s="483"/>
      <c r="G7" s="483"/>
      <c r="H7" s="483"/>
      <c r="I7" s="483"/>
    </row>
    <row r="8" spans="1:11" ht="63.75">
      <c r="A8" s="481"/>
      <c r="B8" s="60">
        <v>1</v>
      </c>
      <c r="C8" s="60">
        <v>449873</v>
      </c>
      <c r="D8" s="62" t="s">
        <v>153</v>
      </c>
      <c r="E8" s="80" t="s">
        <v>6</v>
      </c>
      <c r="F8" s="80">
        <v>1</v>
      </c>
      <c r="G8" s="64">
        <v>1123.72</v>
      </c>
      <c r="H8" s="61">
        <v>60</v>
      </c>
      <c r="I8" s="65">
        <f>(G8-(G8*20%))/60</f>
        <v>14.982933333333333</v>
      </c>
      <c r="K8" s="89"/>
    </row>
    <row r="9" spans="1:11" ht="70.5" customHeight="1">
      <c r="A9" s="481"/>
      <c r="B9" s="60">
        <v>2</v>
      </c>
      <c r="C9" s="60">
        <v>223012</v>
      </c>
      <c r="D9" s="62" t="s">
        <v>154</v>
      </c>
      <c r="E9" s="80" t="s">
        <v>6</v>
      </c>
      <c r="F9" s="80">
        <v>1</v>
      </c>
      <c r="G9" s="64">
        <v>1264.9100000000001</v>
      </c>
      <c r="H9" s="61">
        <v>60</v>
      </c>
      <c r="I9" s="65">
        <f t="shared" ref="I9:I11" si="0">(G9-(G9*20%))/60</f>
        <v>16.86546666666667</v>
      </c>
      <c r="K9" s="89"/>
    </row>
    <row r="10" spans="1:11" ht="51">
      <c r="A10" s="481"/>
      <c r="B10" s="60">
        <v>3</v>
      </c>
      <c r="C10" s="60">
        <v>150624</v>
      </c>
      <c r="D10" s="62" t="s">
        <v>155</v>
      </c>
      <c r="E10" s="80" t="s">
        <v>6</v>
      </c>
      <c r="F10" s="80">
        <v>1</v>
      </c>
      <c r="G10" s="64">
        <v>830.27</v>
      </c>
      <c r="H10" s="61">
        <v>60</v>
      </c>
      <c r="I10" s="65">
        <f t="shared" si="0"/>
        <v>11.070266666666667</v>
      </c>
      <c r="K10" s="89"/>
    </row>
    <row r="11" spans="1:11" ht="76.5">
      <c r="A11" s="481"/>
      <c r="B11" s="60">
        <v>4</v>
      </c>
      <c r="C11" s="60">
        <v>150245</v>
      </c>
      <c r="D11" s="62" t="s">
        <v>156</v>
      </c>
      <c r="E11" s="80" t="s">
        <v>6</v>
      </c>
      <c r="F11" s="80">
        <v>1</v>
      </c>
      <c r="G11" s="64">
        <v>548.30999999999995</v>
      </c>
      <c r="H11" s="61">
        <v>60</v>
      </c>
      <c r="I11" s="65">
        <f t="shared" si="0"/>
        <v>7.3107999999999995</v>
      </c>
      <c r="K11" s="89"/>
    </row>
    <row r="12" spans="1:11" ht="15.75">
      <c r="A12" s="476" t="s">
        <v>16</v>
      </c>
      <c r="B12" s="477"/>
      <c r="C12" s="477"/>
      <c r="D12" s="477"/>
      <c r="E12" s="477"/>
      <c r="F12" s="477"/>
      <c r="G12" s="477"/>
      <c r="H12" s="478"/>
      <c r="I12" s="66">
        <f>SUM(I8:I11)</f>
        <v>50.229466666666674</v>
      </c>
    </row>
    <row r="13" spans="1:11" ht="15.75">
      <c r="A13" s="476" t="s">
        <v>446</v>
      </c>
      <c r="B13" s="477"/>
      <c r="C13" s="477"/>
      <c r="D13" s="477"/>
      <c r="E13" s="477"/>
      <c r="F13" s="477"/>
      <c r="G13" s="477"/>
      <c r="H13" s="478"/>
      <c r="I13" s="66">
        <f>I12/21</f>
        <v>2.3918793650793653</v>
      </c>
    </row>
    <row r="14" spans="1:11" ht="29.25" customHeight="1">
      <c r="A14" s="475" t="s">
        <v>161</v>
      </c>
      <c r="B14" s="475"/>
      <c r="C14" s="475"/>
      <c r="D14" s="475"/>
      <c r="E14" s="475"/>
      <c r="F14" s="475"/>
      <c r="G14" s="475"/>
      <c r="H14" s="475"/>
      <c r="I14" s="475"/>
    </row>
    <row r="16" spans="1:11" ht="15">
      <c r="A16" s="444">
        <v>44118</v>
      </c>
      <c r="B16" s="444"/>
      <c r="C16" s="444"/>
      <c r="D16" s="444"/>
      <c r="E16" s="444"/>
      <c r="F16" s="444"/>
      <c r="G16" s="444"/>
      <c r="H16" s="444"/>
      <c r="I16" s="444"/>
    </row>
  </sheetData>
  <mergeCells count="15">
    <mergeCell ref="A14:I14"/>
    <mergeCell ref="A16:I16"/>
    <mergeCell ref="A1:I1"/>
    <mergeCell ref="A2:I2"/>
    <mergeCell ref="A3:I3"/>
    <mergeCell ref="A13:H13"/>
    <mergeCell ref="A5:I5"/>
    <mergeCell ref="B6:D6"/>
    <mergeCell ref="A12:H12"/>
    <mergeCell ref="A6:A11"/>
    <mergeCell ref="E6:E7"/>
    <mergeCell ref="F6:F7"/>
    <mergeCell ref="G6:G7"/>
    <mergeCell ref="H6:H7"/>
    <mergeCell ref="I6:I7"/>
  </mergeCells>
  <pageMargins left="0.511811024" right="0.511811024" top="0.78740157499999996" bottom="0.78740157499999996" header="0.31496062000000002" footer="0.31496062000000002"/>
  <pageSetup paperSize="9" scale="94" orientation="landscape"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D14"/>
  <sheetViews>
    <sheetView showGridLines="0" zoomScaleNormal="100" zoomScaleSheetLayoutView="130" workbookViewId="0">
      <selection activeCell="A20" sqref="A20"/>
    </sheetView>
  </sheetViews>
  <sheetFormatPr defaultRowHeight="15"/>
  <cols>
    <col min="1" max="1" width="103.42578125" bestFit="1" customWidth="1"/>
    <col min="2" max="2" width="13.42578125" customWidth="1"/>
    <col min="3" max="3" width="13.5703125" customWidth="1"/>
    <col min="4" max="4" width="13.85546875" customWidth="1"/>
  </cols>
  <sheetData>
    <row r="1" spans="1:4" ht="26.25">
      <c r="A1" s="436" t="s">
        <v>78</v>
      </c>
      <c r="B1" s="436"/>
      <c r="C1" s="436"/>
      <c r="D1" s="436"/>
    </row>
    <row r="2" spans="1:4" ht="23.25">
      <c r="A2" s="437" t="s">
        <v>131</v>
      </c>
      <c r="B2" s="437"/>
      <c r="C2" s="437"/>
      <c r="D2" s="437"/>
    </row>
    <row r="3" spans="1:4" ht="21.75" thickBot="1">
      <c r="A3" s="438" t="s">
        <v>132</v>
      </c>
      <c r="B3" s="438"/>
      <c r="C3" s="438"/>
      <c r="D3" s="438"/>
    </row>
    <row r="6" spans="1:4" ht="21">
      <c r="A6" s="484" t="s">
        <v>126</v>
      </c>
      <c r="B6" s="484"/>
      <c r="C6" s="484"/>
      <c r="D6" s="484"/>
    </row>
    <row r="7" spans="1:4" ht="15.75" thickBot="1"/>
    <row r="8" spans="1:4" ht="15.75" thickBot="1">
      <c r="A8" s="85" t="s">
        <v>124</v>
      </c>
      <c r="B8" s="86" t="s">
        <v>0</v>
      </c>
      <c r="C8" s="86" t="s">
        <v>8</v>
      </c>
      <c r="D8" s="87" t="s">
        <v>84</v>
      </c>
    </row>
    <row r="9" spans="1:4">
      <c r="A9" s="70" t="s">
        <v>147</v>
      </c>
      <c r="B9" s="71">
        <v>2.21</v>
      </c>
      <c r="C9" s="71">
        <v>2.21</v>
      </c>
      <c r="D9" s="63">
        <f>AVERAGE(B9:C9)</f>
        <v>2.21</v>
      </c>
    </row>
    <row r="10" spans="1:4">
      <c r="A10" s="67" t="s">
        <v>148</v>
      </c>
      <c r="B10" s="68">
        <v>2</v>
      </c>
      <c r="C10" s="68">
        <v>2</v>
      </c>
      <c r="D10" s="69">
        <f>AVERAGE(B10:C10)</f>
        <v>2</v>
      </c>
    </row>
    <row r="11" spans="1:4" ht="15.75" thickBot="1">
      <c r="A11" s="72" t="s">
        <v>149</v>
      </c>
      <c r="B11" s="73">
        <v>2</v>
      </c>
      <c r="C11" s="73">
        <v>2</v>
      </c>
      <c r="D11" s="74">
        <f>AVERAGE(B11:C11)</f>
        <v>2</v>
      </c>
    </row>
    <row r="12" spans="1:4" ht="15.75" thickBot="1">
      <c r="A12" s="485" t="s">
        <v>125</v>
      </c>
      <c r="B12" s="486"/>
      <c r="C12" s="487"/>
      <c r="D12" s="75">
        <f>AVERAGE(D9:D11)</f>
        <v>2.0699999999999998</v>
      </c>
    </row>
    <row r="14" spans="1:4">
      <c r="A14" s="444">
        <v>44117</v>
      </c>
      <c r="B14" s="444"/>
      <c r="C14" s="444"/>
      <c r="D14" s="444"/>
    </row>
  </sheetData>
  <mergeCells count="6">
    <mergeCell ref="A14:D14"/>
    <mergeCell ref="A1:D1"/>
    <mergeCell ref="A2:D2"/>
    <mergeCell ref="A3:D3"/>
    <mergeCell ref="A6:D6"/>
    <mergeCell ref="A12:C12"/>
  </mergeCells>
  <pageMargins left="0.511811024" right="0.511811024" top="0.78740157499999996" bottom="0.78740157499999996" header="0.31496062000000002" footer="0.31496062000000002"/>
  <pageSetup paperSize="9" scale="94"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499984740745262"/>
  </sheetPr>
  <dimension ref="A1:WVV856"/>
  <sheetViews>
    <sheetView showGridLines="0" topLeftCell="A46" zoomScaleNormal="100" workbookViewId="0">
      <selection activeCell="Q46" sqref="Q46"/>
    </sheetView>
  </sheetViews>
  <sheetFormatPr defaultColWidth="9" defaultRowHeight="15"/>
  <cols>
    <col min="1" max="1" width="4.7109375" style="308" customWidth="1"/>
    <col min="2" max="2" width="33.42578125" style="309" customWidth="1"/>
    <col min="3" max="3" width="31.42578125" style="309" customWidth="1"/>
    <col min="4" max="4" width="23.140625" style="225" customWidth="1"/>
    <col min="5" max="5" width="31.28515625" style="310" customWidth="1"/>
    <col min="6" max="6" width="31.28515625" style="149" hidden="1" customWidth="1"/>
    <col min="7" max="7" width="49.28515625" style="149" hidden="1" customWidth="1"/>
    <col min="8" max="8" width="41.140625" style="149" hidden="1" customWidth="1"/>
    <col min="9" max="9" width="31.28515625" style="118" hidden="1" customWidth="1"/>
    <col min="10" max="11" width="31.28515625" style="104" hidden="1" customWidth="1"/>
    <col min="12" max="12" width="29.140625" style="104" hidden="1" customWidth="1"/>
    <col min="13" max="13" width="0.140625" style="104" customWidth="1"/>
    <col min="14" max="14" width="16.140625" style="104" customWidth="1"/>
    <col min="15" max="15" width="0.140625" style="104" customWidth="1"/>
    <col min="16" max="16" width="31.28515625" style="104" customWidth="1"/>
    <col min="17" max="17" width="9" style="104"/>
    <col min="18" max="18" width="15.85546875" style="104" customWidth="1"/>
    <col min="19" max="256" width="9" style="104"/>
    <col min="257" max="257" width="4.7109375" style="104" customWidth="1"/>
    <col min="258" max="258" width="33.42578125" style="104" customWidth="1"/>
    <col min="259" max="259" width="31.42578125" style="104" customWidth="1"/>
    <col min="260" max="260" width="23.140625" style="104" customWidth="1"/>
    <col min="261" max="261" width="31.28515625" style="104" customWidth="1"/>
    <col min="262" max="270" width="9" style="104" hidden="1" customWidth="1"/>
    <col min="271" max="272" width="31.28515625" style="104" customWidth="1"/>
    <col min="273" max="273" width="9" style="104"/>
    <col min="274" max="274" width="15.85546875" style="104" customWidth="1"/>
    <col min="275" max="512" width="9" style="104"/>
    <col min="513" max="513" width="4.7109375" style="104" customWidth="1"/>
    <col min="514" max="514" width="33.42578125" style="104" customWidth="1"/>
    <col min="515" max="515" width="31.42578125" style="104" customWidth="1"/>
    <col min="516" max="516" width="23.140625" style="104" customWidth="1"/>
    <col min="517" max="517" width="31.28515625" style="104" customWidth="1"/>
    <col min="518" max="526" width="9" style="104" hidden="1" customWidth="1"/>
    <col min="527" max="528" width="31.28515625" style="104" customWidth="1"/>
    <col min="529" max="529" width="9" style="104"/>
    <col min="530" max="530" width="15.85546875" style="104" customWidth="1"/>
    <col min="531" max="768" width="9" style="104"/>
    <col min="769" max="769" width="4.7109375" style="104" customWidth="1"/>
    <col min="770" max="770" width="33.42578125" style="104" customWidth="1"/>
    <col min="771" max="771" width="31.42578125" style="104" customWidth="1"/>
    <col min="772" max="772" width="23.140625" style="104" customWidth="1"/>
    <col min="773" max="773" width="31.28515625" style="104" customWidth="1"/>
    <col min="774" max="782" width="9" style="104" hidden="1" customWidth="1"/>
    <col min="783" max="784" width="31.28515625" style="104" customWidth="1"/>
    <col min="785" max="785" width="9" style="104"/>
    <col min="786" max="786" width="15.85546875" style="104" customWidth="1"/>
    <col min="787" max="1024" width="9" style="104"/>
    <col min="1025" max="1025" width="4.7109375" style="104" customWidth="1"/>
    <col min="1026" max="1026" width="33.42578125" style="104" customWidth="1"/>
    <col min="1027" max="1027" width="31.42578125" style="104" customWidth="1"/>
    <col min="1028" max="1028" width="23.140625" style="104" customWidth="1"/>
    <col min="1029" max="1029" width="31.28515625" style="104" customWidth="1"/>
    <col min="1030" max="1038" width="9" style="104" hidden="1" customWidth="1"/>
    <col min="1039" max="1040" width="31.28515625" style="104" customWidth="1"/>
    <col min="1041" max="1041" width="9" style="104"/>
    <col min="1042" max="1042" width="15.85546875" style="104" customWidth="1"/>
    <col min="1043" max="1280" width="9" style="104"/>
    <col min="1281" max="1281" width="4.7109375" style="104" customWidth="1"/>
    <col min="1282" max="1282" width="33.42578125" style="104" customWidth="1"/>
    <col min="1283" max="1283" width="31.42578125" style="104" customWidth="1"/>
    <col min="1284" max="1284" width="23.140625" style="104" customWidth="1"/>
    <col min="1285" max="1285" width="31.28515625" style="104" customWidth="1"/>
    <col min="1286" max="1294" width="9" style="104" hidden="1" customWidth="1"/>
    <col min="1295" max="1296" width="31.28515625" style="104" customWidth="1"/>
    <col min="1297" max="1297" width="9" style="104"/>
    <col min="1298" max="1298" width="15.85546875" style="104" customWidth="1"/>
    <col min="1299" max="1536" width="9" style="104"/>
    <col min="1537" max="1537" width="4.7109375" style="104" customWidth="1"/>
    <col min="1538" max="1538" width="33.42578125" style="104" customWidth="1"/>
    <col min="1539" max="1539" width="31.42578125" style="104" customWidth="1"/>
    <col min="1540" max="1540" width="23.140625" style="104" customWidth="1"/>
    <col min="1541" max="1541" width="31.28515625" style="104" customWidth="1"/>
    <col min="1542" max="1550" width="9" style="104" hidden="1" customWidth="1"/>
    <col min="1551" max="1552" width="31.28515625" style="104" customWidth="1"/>
    <col min="1553" max="1553" width="9" style="104"/>
    <col min="1554" max="1554" width="15.85546875" style="104" customWidth="1"/>
    <col min="1555" max="1792" width="9" style="104"/>
    <col min="1793" max="1793" width="4.7109375" style="104" customWidth="1"/>
    <col min="1794" max="1794" width="33.42578125" style="104" customWidth="1"/>
    <col min="1795" max="1795" width="31.42578125" style="104" customWidth="1"/>
    <col min="1796" max="1796" width="23.140625" style="104" customWidth="1"/>
    <col min="1797" max="1797" width="31.28515625" style="104" customWidth="1"/>
    <col min="1798" max="1806" width="9" style="104" hidden="1" customWidth="1"/>
    <col min="1807" max="1808" width="31.28515625" style="104" customWidth="1"/>
    <col min="1809" max="1809" width="9" style="104"/>
    <col min="1810" max="1810" width="15.85546875" style="104" customWidth="1"/>
    <col min="1811" max="2048" width="9" style="104"/>
    <col min="2049" max="2049" width="4.7109375" style="104" customWidth="1"/>
    <col min="2050" max="2050" width="33.42578125" style="104" customWidth="1"/>
    <col min="2051" max="2051" width="31.42578125" style="104" customWidth="1"/>
    <col min="2052" max="2052" width="23.140625" style="104" customWidth="1"/>
    <col min="2053" max="2053" width="31.28515625" style="104" customWidth="1"/>
    <col min="2054" max="2062" width="9" style="104" hidden="1" customWidth="1"/>
    <col min="2063" max="2064" width="31.28515625" style="104" customWidth="1"/>
    <col min="2065" max="2065" width="9" style="104"/>
    <col min="2066" max="2066" width="15.85546875" style="104" customWidth="1"/>
    <col min="2067" max="2304" width="9" style="104"/>
    <col min="2305" max="2305" width="4.7109375" style="104" customWidth="1"/>
    <col min="2306" max="2306" width="33.42578125" style="104" customWidth="1"/>
    <col min="2307" max="2307" width="31.42578125" style="104" customWidth="1"/>
    <col min="2308" max="2308" width="23.140625" style="104" customWidth="1"/>
    <col min="2309" max="2309" width="31.28515625" style="104" customWidth="1"/>
    <col min="2310" max="2318" width="9" style="104" hidden="1" customWidth="1"/>
    <col min="2319" max="2320" width="31.28515625" style="104" customWidth="1"/>
    <col min="2321" max="2321" width="9" style="104"/>
    <col min="2322" max="2322" width="15.85546875" style="104" customWidth="1"/>
    <col min="2323" max="2560" width="9" style="104"/>
    <col min="2561" max="2561" width="4.7109375" style="104" customWidth="1"/>
    <col min="2562" max="2562" width="33.42578125" style="104" customWidth="1"/>
    <col min="2563" max="2563" width="31.42578125" style="104" customWidth="1"/>
    <col min="2564" max="2564" width="23.140625" style="104" customWidth="1"/>
    <col min="2565" max="2565" width="31.28515625" style="104" customWidth="1"/>
    <col min="2566" max="2574" width="9" style="104" hidden="1" customWidth="1"/>
    <col min="2575" max="2576" width="31.28515625" style="104" customWidth="1"/>
    <col min="2577" max="2577" width="9" style="104"/>
    <col min="2578" max="2578" width="15.85546875" style="104" customWidth="1"/>
    <col min="2579" max="2816" width="9" style="104"/>
    <col min="2817" max="2817" width="4.7109375" style="104" customWidth="1"/>
    <col min="2818" max="2818" width="33.42578125" style="104" customWidth="1"/>
    <col min="2819" max="2819" width="31.42578125" style="104" customWidth="1"/>
    <col min="2820" max="2820" width="23.140625" style="104" customWidth="1"/>
    <col min="2821" max="2821" width="31.28515625" style="104" customWidth="1"/>
    <col min="2822" max="2830" width="9" style="104" hidden="1" customWidth="1"/>
    <col min="2831" max="2832" width="31.28515625" style="104" customWidth="1"/>
    <col min="2833" max="2833" width="9" style="104"/>
    <col min="2834" max="2834" width="15.85546875" style="104" customWidth="1"/>
    <col min="2835" max="3072" width="9" style="104"/>
    <col min="3073" max="3073" width="4.7109375" style="104" customWidth="1"/>
    <col min="3074" max="3074" width="33.42578125" style="104" customWidth="1"/>
    <col min="3075" max="3075" width="31.42578125" style="104" customWidth="1"/>
    <col min="3076" max="3076" width="23.140625" style="104" customWidth="1"/>
    <col min="3077" max="3077" width="31.28515625" style="104" customWidth="1"/>
    <col min="3078" max="3086" width="9" style="104" hidden="1" customWidth="1"/>
    <col min="3087" max="3088" width="31.28515625" style="104" customWidth="1"/>
    <col min="3089" max="3089" width="9" style="104"/>
    <col min="3090" max="3090" width="15.85546875" style="104" customWidth="1"/>
    <col min="3091" max="3328" width="9" style="104"/>
    <col min="3329" max="3329" width="4.7109375" style="104" customWidth="1"/>
    <col min="3330" max="3330" width="33.42578125" style="104" customWidth="1"/>
    <col min="3331" max="3331" width="31.42578125" style="104" customWidth="1"/>
    <col min="3332" max="3332" width="23.140625" style="104" customWidth="1"/>
    <col min="3333" max="3333" width="31.28515625" style="104" customWidth="1"/>
    <col min="3334" max="3342" width="9" style="104" hidden="1" customWidth="1"/>
    <col min="3343" max="3344" width="31.28515625" style="104" customWidth="1"/>
    <col min="3345" max="3345" width="9" style="104"/>
    <col min="3346" max="3346" width="15.85546875" style="104" customWidth="1"/>
    <col min="3347" max="3584" width="9" style="104"/>
    <col min="3585" max="3585" width="4.7109375" style="104" customWidth="1"/>
    <col min="3586" max="3586" width="33.42578125" style="104" customWidth="1"/>
    <col min="3587" max="3587" width="31.42578125" style="104" customWidth="1"/>
    <col min="3588" max="3588" width="23.140625" style="104" customWidth="1"/>
    <col min="3589" max="3589" width="31.28515625" style="104" customWidth="1"/>
    <col min="3590" max="3598" width="9" style="104" hidden="1" customWidth="1"/>
    <col min="3599" max="3600" width="31.28515625" style="104" customWidth="1"/>
    <col min="3601" max="3601" width="9" style="104"/>
    <col min="3602" max="3602" width="15.85546875" style="104" customWidth="1"/>
    <col min="3603" max="3840" width="9" style="104"/>
    <col min="3841" max="3841" width="4.7109375" style="104" customWidth="1"/>
    <col min="3842" max="3842" width="33.42578125" style="104" customWidth="1"/>
    <col min="3843" max="3843" width="31.42578125" style="104" customWidth="1"/>
    <col min="3844" max="3844" width="23.140625" style="104" customWidth="1"/>
    <col min="3845" max="3845" width="31.28515625" style="104" customWidth="1"/>
    <col min="3846" max="3854" width="9" style="104" hidden="1" customWidth="1"/>
    <col min="3855" max="3856" width="31.28515625" style="104" customWidth="1"/>
    <col min="3857" max="3857" width="9" style="104"/>
    <col min="3858" max="3858" width="15.85546875" style="104" customWidth="1"/>
    <col min="3859" max="4096" width="9" style="104"/>
    <col min="4097" max="4097" width="4.7109375" style="104" customWidth="1"/>
    <col min="4098" max="4098" width="33.42578125" style="104" customWidth="1"/>
    <col min="4099" max="4099" width="31.42578125" style="104" customWidth="1"/>
    <col min="4100" max="4100" width="23.140625" style="104" customWidth="1"/>
    <col min="4101" max="4101" width="31.28515625" style="104" customWidth="1"/>
    <col min="4102" max="4110" width="9" style="104" hidden="1" customWidth="1"/>
    <col min="4111" max="4112" width="31.28515625" style="104" customWidth="1"/>
    <col min="4113" max="4113" width="9" style="104"/>
    <col min="4114" max="4114" width="15.85546875" style="104" customWidth="1"/>
    <col min="4115" max="4352" width="9" style="104"/>
    <col min="4353" max="4353" width="4.7109375" style="104" customWidth="1"/>
    <col min="4354" max="4354" width="33.42578125" style="104" customWidth="1"/>
    <col min="4355" max="4355" width="31.42578125" style="104" customWidth="1"/>
    <col min="4356" max="4356" width="23.140625" style="104" customWidth="1"/>
    <col min="4357" max="4357" width="31.28515625" style="104" customWidth="1"/>
    <col min="4358" max="4366" width="9" style="104" hidden="1" customWidth="1"/>
    <col min="4367" max="4368" width="31.28515625" style="104" customWidth="1"/>
    <col min="4369" max="4369" width="9" style="104"/>
    <col min="4370" max="4370" width="15.85546875" style="104" customWidth="1"/>
    <col min="4371" max="4608" width="9" style="104"/>
    <col min="4609" max="4609" width="4.7109375" style="104" customWidth="1"/>
    <col min="4610" max="4610" width="33.42578125" style="104" customWidth="1"/>
    <col min="4611" max="4611" width="31.42578125" style="104" customWidth="1"/>
    <col min="4612" max="4612" width="23.140625" style="104" customWidth="1"/>
    <col min="4613" max="4613" width="31.28515625" style="104" customWidth="1"/>
    <col min="4614" max="4622" width="9" style="104" hidden="1" customWidth="1"/>
    <col min="4623" max="4624" width="31.28515625" style="104" customWidth="1"/>
    <col min="4625" max="4625" width="9" style="104"/>
    <col min="4626" max="4626" width="15.85546875" style="104" customWidth="1"/>
    <col min="4627" max="4864" width="9" style="104"/>
    <col min="4865" max="4865" width="4.7109375" style="104" customWidth="1"/>
    <col min="4866" max="4866" width="33.42578125" style="104" customWidth="1"/>
    <col min="4867" max="4867" width="31.42578125" style="104" customWidth="1"/>
    <col min="4868" max="4868" width="23.140625" style="104" customWidth="1"/>
    <col min="4869" max="4869" width="31.28515625" style="104" customWidth="1"/>
    <col min="4870" max="4878" width="9" style="104" hidden="1" customWidth="1"/>
    <col min="4879" max="4880" width="31.28515625" style="104" customWidth="1"/>
    <col min="4881" max="4881" width="9" style="104"/>
    <col min="4882" max="4882" width="15.85546875" style="104" customWidth="1"/>
    <col min="4883" max="5120" width="9" style="104"/>
    <col min="5121" max="5121" width="4.7109375" style="104" customWidth="1"/>
    <col min="5122" max="5122" width="33.42578125" style="104" customWidth="1"/>
    <col min="5123" max="5123" width="31.42578125" style="104" customWidth="1"/>
    <col min="5124" max="5124" width="23.140625" style="104" customWidth="1"/>
    <col min="5125" max="5125" width="31.28515625" style="104" customWidth="1"/>
    <col min="5126" max="5134" width="9" style="104" hidden="1" customWidth="1"/>
    <col min="5135" max="5136" width="31.28515625" style="104" customWidth="1"/>
    <col min="5137" max="5137" width="9" style="104"/>
    <col min="5138" max="5138" width="15.85546875" style="104" customWidth="1"/>
    <col min="5139" max="5376" width="9" style="104"/>
    <col min="5377" max="5377" width="4.7109375" style="104" customWidth="1"/>
    <col min="5378" max="5378" width="33.42578125" style="104" customWidth="1"/>
    <col min="5379" max="5379" width="31.42578125" style="104" customWidth="1"/>
    <col min="5380" max="5380" width="23.140625" style="104" customWidth="1"/>
    <col min="5381" max="5381" width="31.28515625" style="104" customWidth="1"/>
    <col min="5382" max="5390" width="9" style="104" hidden="1" customWidth="1"/>
    <col min="5391" max="5392" width="31.28515625" style="104" customWidth="1"/>
    <col min="5393" max="5393" width="9" style="104"/>
    <col min="5394" max="5394" width="15.85546875" style="104" customWidth="1"/>
    <col min="5395" max="5632" width="9" style="104"/>
    <col min="5633" max="5633" width="4.7109375" style="104" customWidth="1"/>
    <col min="5634" max="5634" width="33.42578125" style="104" customWidth="1"/>
    <col min="5635" max="5635" width="31.42578125" style="104" customWidth="1"/>
    <col min="5636" max="5636" width="23.140625" style="104" customWidth="1"/>
    <col min="5637" max="5637" width="31.28515625" style="104" customWidth="1"/>
    <col min="5638" max="5646" width="9" style="104" hidden="1" customWidth="1"/>
    <col min="5647" max="5648" width="31.28515625" style="104" customWidth="1"/>
    <col min="5649" max="5649" width="9" style="104"/>
    <col min="5650" max="5650" width="15.85546875" style="104" customWidth="1"/>
    <col min="5651" max="5888" width="9" style="104"/>
    <col min="5889" max="5889" width="4.7109375" style="104" customWidth="1"/>
    <col min="5890" max="5890" width="33.42578125" style="104" customWidth="1"/>
    <col min="5891" max="5891" width="31.42578125" style="104" customWidth="1"/>
    <col min="5892" max="5892" width="23.140625" style="104" customWidth="1"/>
    <col min="5893" max="5893" width="31.28515625" style="104" customWidth="1"/>
    <col min="5894" max="5902" width="9" style="104" hidden="1" customWidth="1"/>
    <col min="5903" max="5904" width="31.28515625" style="104" customWidth="1"/>
    <col min="5905" max="5905" width="9" style="104"/>
    <col min="5906" max="5906" width="15.85546875" style="104" customWidth="1"/>
    <col min="5907" max="6144" width="9" style="104"/>
    <col min="6145" max="6145" width="4.7109375" style="104" customWidth="1"/>
    <col min="6146" max="6146" width="33.42578125" style="104" customWidth="1"/>
    <col min="6147" max="6147" width="31.42578125" style="104" customWidth="1"/>
    <col min="6148" max="6148" width="23.140625" style="104" customWidth="1"/>
    <col min="6149" max="6149" width="31.28515625" style="104" customWidth="1"/>
    <col min="6150" max="6158" width="9" style="104" hidden="1" customWidth="1"/>
    <col min="6159" max="6160" width="31.28515625" style="104" customWidth="1"/>
    <col min="6161" max="6161" width="9" style="104"/>
    <col min="6162" max="6162" width="15.85546875" style="104" customWidth="1"/>
    <col min="6163" max="6400" width="9" style="104"/>
    <col min="6401" max="6401" width="4.7109375" style="104" customWidth="1"/>
    <col min="6402" max="6402" width="33.42578125" style="104" customWidth="1"/>
    <col min="6403" max="6403" width="31.42578125" style="104" customWidth="1"/>
    <col min="6404" max="6404" width="23.140625" style="104" customWidth="1"/>
    <col min="6405" max="6405" width="31.28515625" style="104" customWidth="1"/>
    <col min="6406" max="6414" width="9" style="104" hidden="1" customWidth="1"/>
    <col min="6415" max="6416" width="31.28515625" style="104" customWidth="1"/>
    <col min="6417" max="6417" width="9" style="104"/>
    <col min="6418" max="6418" width="15.85546875" style="104" customWidth="1"/>
    <col min="6419" max="6656" width="9" style="104"/>
    <col min="6657" max="6657" width="4.7109375" style="104" customWidth="1"/>
    <col min="6658" max="6658" width="33.42578125" style="104" customWidth="1"/>
    <col min="6659" max="6659" width="31.42578125" style="104" customWidth="1"/>
    <col min="6660" max="6660" width="23.140625" style="104" customWidth="1"/>
    <col min="6661" max="6661" width="31.28515625" style="104" customWidth="1"/>
    <col min="6662" max="6670" width="9" style="104" hidden="1" customWidth="1"/>
    <col min="6671" max="6672" width="31.28515625" style="104" customWidth="1"/>
    <col min="6673" max="6673" width="9" style="104"/>
    <col min="6674" max="6674" width="15.85546875" style="104" customWidth="1"/>
    <col min="6675" max="6912" width="9" style="104"/>
    <col min="6913" max="6913" width="4.7109375" style="104" customWidth="1"/>
    <col min="6914" max="6914" width="33.42578125" style="104" customWidth="1"/>
    <col min="6915" max="6915" width="31.42578125" style="104" customWidth="1"/>
    <col min="6916" max="6916" width="23.140625" style="104" customWidth="1"/>
    <col min="6917" max="6917" width="31.28515625" style="104" customWidth="1"/>
    <col min="6918" max="6926" width="9" style="104" hidden="1" customWidth="1"/>
    <col min="6927" max="6928" width="31.28515625" style="104" customWidth="1"/>
    <col min="6929" max="6929" width="9" style="104"/>
    <col min="6930" max="6930" width="15.85546875" style="104" customWidth="1"/>
    <col min="6931" max="7168" width="9" style="104"/>
    <col min="7169" max="7169" width="4.7109375" style="104" customWidth="1"/>
    <col min="7170" max="7170" width="33.42578125" style="104" customWidth="1"/>
    <col min="7171" max="7171" width="31.42578125" style="104" customWidth="1"/>
    <col min="7172" max="7172" width="23.140625" style="104" customWidth="1"/>
    <col min="7173" max="7173" width="31.28515625" style="104" customWidth="1"/>
    <col min="7174" max="7182" width="9" style="104" hidden="1" customWidth="1"/>
    <col min="7183" max="7184" width="31.28515625" style="104" customWidth="1"/>
    <col min="7185" max="7185" width="9" style="104"/>
    <col min="7186" max="7186" width="15.85546875" style="104" customWidth="1"/>
    <col min="7187" max="7424" width="9" style="104"/>
    <col min="7425" max="7425" width="4.7109375" style="104" customWidth="1"/>
    <col min="7426" max="7426" width="33.42578125" style="104" customWidth="1"/>
    <col min="7427" max="7427" width="31.42578125" style="104" customWidth="1"/>
    <col min="7428" max="7428" width="23.140625" style="104" customWidth="1"/>
    <col min="7429" max="7429" width="31.28515625" style="104" customWidth="1"/>
    <col min="7430" max="7438" width="9" style="104" hidden="1" customWidth="1"/>
    <col min="7439" max="7440" width="31.28515625" style="104" customWidth="1"/>
    <col min="7441" max="7441" width="9" style="104"/>
    <col min="7442" max="7442" width="15.85546875" style="104" customWidth="1"/>
    <col min="7443" max="7680" width="9" style="104"/>
    <col min="7681" max="7681" width="4.7109375" style="104" customWidth="1"/>
    <col min="7682" max="7682" width="33.42578125" style="104" customWidth="1"/>
    <col min="7683" max="7683" width="31.42578125" style="104" customWidth="1"/>
    <col min="7684" max="7684" width="23.140625" style="104" customWidth="1"/>
    <col min="7685" max="7685" width="31.28515625" style="104" customWidth="1"/>
    <col min="7686" max="7694" width="9" style="104" hidden="1" customWidth="1"/>
    <col min="7695" max="7696" width="31.28515625" style="104" customWidth="1"/>
    <col min="7697" max="7697" width="9" style="104"/>
    <col min="7698" max="7698" width="15.85546875" style="104" customWidth="1"/>
    <col min="7699" max="7936" width="9" style="104"/>
    <col min="7937" max="7937" width="4.7109375" style="104" customWidth="1"/>
    <col min="7938" max="7938" width="33.42578125" style="104" customWidth="1"/>
    <col min="7939" max="7939" width="31.42578125" style="104" customWidth="1"/>
    <col min="7940" max="7940" width="23.140625" style="104" customWidth="1"/>
    <col min="7941" max="7941" width="31.28515625" style="104" customWidth="1"/>
    <col min="7942" max="7950" width="9" style="104" hidden="1" customWidth="1"/>
    <col min="7951" max="7952" width="31.28515625" style="104" customWidth="1"/>
    <col min="7953" max="7953" width="9" style="104"/>
    <col min="7954" max="7954" width="15.85546875" style="104" customWidth="1"/>
    <col min="7955" max="8192" width="9" style="104"/>
    <col min="8193" max="8193" width="4.7109375" style="104" customWidth="1"/>
    <col min="8194" max="8194" width="33.42578125" style="104" customWidth="1"/>
    <col min="8195" max="8195" width="31.42578125" style="104" customWidth="1"/>
    <col min="8196" max="8196" width="23.140625" style="104" customWidth="1"/>
    <col min="8197" max="8197" width="31.28515625" style="104" customWidth="1"/>
    <col min="8198" max="8206" width="9" style="104" hidden="1" customWidth="1"/>
    <col min="8207" max="8208" width="31.28515625" style="104" customWidth="1"/>
    <col min="8209" max="8209" width="9" style="104"/>
    <col min="8210" max="8210" width="15.85546875" style="104" customWidth="1"/>
    <col min="8211" max="8448" width="9" style="104"/>
    <col min="8449" max="8449" width="4.7109375" style="104" customWidth="1"/>
    <col min="8450" max="8450" width="33.42578125" style="104" customWidth="1"/>
    <col min="8451" max="8451" width="31.42578125" style="104" customWidth="1"/>
    <col min="8452" max="8452" width="23.140625" style="104" customWidth="1"/>
    <col min="8453" max="8453" width="31.28515625" style="104" customWidth="1"/>
    <col min="8454" max="8462" width="9" style="104" hidden="1" customWidth="1"/>
    <col min="8463" max="8464" width="31.28515625" style="104" customWidth="1"/>
    <col min="8465" max="8465" width="9" style="104"/>
    <col min="8466" max="8466" width="15.85546875" style="104" customWidth="1"/>
    <col min="8467" max="8704" width="9" style="104"/>
    <col min="8705" max="8705" width="4.7109375" style="104" customWidth="1"/>
    <col min="8706" max="8706" width="33.42578125" style="104" customWidth="1"/>
    <col min="8707" max="8707" width="31.42578125" style="104" customWidth="1"/>
    <col min="8708" max="8708" width="23.140625" style="104" customWidth="1"/>
    <col min="8709" max="8709" width="31.28515625" style="104" customWidth="1"/>
    <col min="8710" max="8718" width="9" style="104" hidden="1" customWidth="1"/>
    <col min="8719" max="8720" width="31.28515625" style="104" customWidth="1"/>
    <col min="8721" max="8721" width="9" style="104"/>
    <col min="8722" max="8722" width="15.85546875" style="104" customWidth="1"/>
    <col min="8723" max="8960" width="9" style="104"/>
    <col min="8961" max="8961" width="4.7109375" style="104" customWidth="1"/>
    <col min="8962" max="8962" width="33.42578125" style="104" customWidth="1"/>
    <col min="8963" max="8963" width="31.42578125" style="104" customWidth="1"/>
    <col min="8964" max="8964" width="23.140625" style="104" customWidth="1"/>
    <col min="8965" max="8965" width="31.28515625" style="104" customWidth="1"/>
    <col min="8966" max="8974" width="9" style="104" hidden="1" customWidth="1"/>
    <col min="8975" max="8976" width="31.28515625" style="104" customWidth="1"/>
    <col min="8977" max="8977" width="9" style="104"/>
    <col min="8978" max="8978" width="15.85546875" style="104" customWidth="1"/>
    <col min="8979" max="9216" width="9" style="104"/>
    <col min="9217" max="9217" width="4.7109375" style="104" customWidth="1"/>
    <col min="9218" max="9218" width="33.42578125" style="104" customWidth="1"/>
    <col min="9219" max="9219" width="31.42578125" style="104" customWidth="1"/>
    <col min="9220" max="9220" width="23.140625" style="104" customWidth="1"/>
    <col min="9221" max="9221" width="31.28515625" style="104" customWidth="1"/>
    <col min="9222" max="9230" width="9" style="104" hidden="1" customWidth="1"/>
    <col min="9231" max="9232" width="31.28515625" style="104" customWidth="1"/>
    <col min="9233" max="9233" width="9" style="104"/>
    <col min="9234" max="9234" width="15.85546875" style="104" customWidth="1"/>
    <col min="9235" max="9472" width="9" style="104"/>
    <col min="9473" max="9473" width="4.7109375" style="104" customWidth="1"/>
    <col min="9474" max="9474" width="33.42578125" style="104" customWidth="1"/>
    <col min="9475" max="9475" width="31.42578125" style="104" customWidth="1"/>
    <col min="9476" max="9476" width="23.140625" style="104" customWidth="1"/>
    <col min="9477" max="9477" width="31.28515625" style="104" customWidth="1"/>
    <col min="9478" max="9486" width="9" style="104" hidden="1" customWidth="1"/>
    <col min="9487" max="9488" width="31.28515625" style="104" customWidth="1"/>
    <col min="9489" max="9489" width="9" style="104"/>
    <col min="9490" max="9490" width="15.85546875" style="104" customWidth="1"/>
    <col min="9491" max="9728" width="9" style="104"/>
    <col min="9729" max="9729" width="4.7109375" style="104" customWidth="1"/>
    <col min="9730" max="9730" width="33.42578125" style="104" customWidth="1"/>
    <col min="9731" max="9731" width="31.42578125" style="104" customWidth="1"/>
    <col min="9732" max="9732" width="23.140625" style="104" customWidth="1"/>
    <col min="9733" max="9733" width="31.28515625" style="104" customWidth="1"/>
    <col min="9734" max="9742" width="9" style="104" hidden="1" customWidth="1"/>
    <col min="9743" max="9744" width="31.28515625" style="104" customWidth="1"/>
    <col min="9745" max="9745" width="9" style="104"/>
    <col min="9746" max="9746" width="15.85546875" style="104" customWidth="1"/>
    <col min="9747" max="9984" width="9" style="104"/>
    <col min="9985" max="9985" width="4.7109375" style="104" customWidth="1"/>
    <col min="9986" max="9986" width="33.42578125" style="104" customWidth="1"/>
    <col min="9987" max="9987" width="31.42578125" style="104" customWidth="1"/>
    <col min="9988" max="9988" width="23.140625" style="104" customWidth="1"/>
    <col min="9989" max="9989" width="31.28515625" style="104" customWidth="1"/>
    <col min="9990" max="9998" width="9" style="104" hidden="1" customWidth="1"/>
    <col min="9999" max="10000" width="31.28515625" style="104" customWidth="1"/>
    <col min="10001" max="10001" width="9" style="104"/>
    <col min="10002" max="10002" width="15.85546875" style="104" customWidth="1"/>
    <col min="10003" max="10240" width="9" style="104"/>
    <col min="10241" max="10241" width="4.7109375" style="104" customWidth="1"/>
    <col min="10242" max="10242" width="33.42578125" style="104" customWidth="1"/>
    <col min="10243" max="10243" width="31.42578125" style="104" customWidth="1"/>
    <col min="10244" max="10244" width="23.140625" style="104" customWidth="1"/>
    <col min="10245" max="10245" width="31.28515625" style="104" customWidth="1"/>
    <col min="10246" max="10254" width="9" style="104" hidden="1" customWidth="1"/>
    <col min="10255" max="10256" width="31.28515625" style="104" customWidth="1"/>
    <col min="10257" max="10257" width="9" style="104"/>
    <col min="10258" max="10258" width="15.85546875" style="104" customWidth="1"/>
    <col min="10259" max="10496" width="9" style="104"/>
    <col min="10497" max="10497" width="4.7109375" style="104" customWidth="1"/>
    <col min="10498" max="10498" width="33.42578125" style="104" customWidth="1"/>
    <col min="10499" max="10499" width="31.42578125" style="104" customWidth="1"/>
    <col min="10500" max="10500" width="23.140625" style="104" customWidth="1"/>
    <col min="10501" max="10501" width="31.28515625" style="104" customWidth="1"/>
    <col min="10502" max="10510" width="9" style="104" hidden="1" customWidth="1"/>
    <col min="10511" max="10512" width="31.28515625" style="104" customWidth="1"/>
    <col min="10513" max="10513" width="9" style="104"/>
    <col min="10514" max="10514" width="15.85546875" style="104" customWidth="1"/>
    <col min="10515" max="10752" width="9" style="104"/>
    <col min="10753" max="10753" width="4.7109375" style="104" customWidth="1"/>
    <col min="10754" max="10754" width="33.42578125" style="104" customWidth="1"/>
    <col min="10755" max="10755" width="31.42578125" style="104" customWidth="1"/>
    <col min="10756" max="10756" width="23.140625" style="104" customWidth="1"/>
    <col min="10757" max="10757" width="31.28515625" style="104" customWidth="1"/>
    <col min="10758" max="10766" width="9" style="104" hidden="1" customWidth="1"/>
    <col min="10767" max="10768" width="31.28515625" style="104" customWidth="1"/>
    <col min="10769" max="10769" width="9" style="104"/>
    <col min="10770" max="10770" width="15.85546875" style="104" customWidth="1"/>
    <col min="10771" max="11008" width="9" style="104"/>
    <col min="11009" max="11009" width="4.7109375" style="104" customWidth="1"/>
    <col min="11010" max="11010" width="33.42578125" style="104" customWidth="1"/>
    <col min="11011" max="11011" width="31.42578125" style="104" customWidth="1"/>
    <col min="11012" max="11012" width="23.140625" style="104" customWidth="1"/>
    <col min="11013" max="11013" width="31.28515625" style="104" customWidth="1"/>
    <col min="11014" max="11022" width="9" style="104" hidden="1" customWidth="1"/>
    <col min="11023" max="11024" width="31.28515625" style="104" customWidth="1"/>
    <col min="11025" max="11025" width="9" style="104"/>
    <col min="11026" max="11026" width="15.85546875" style="104" customWidth="1"/>
    <col min="11027" max="11264" width="9" style="104"/>
    <col min="11265" max="11265" width="4.7109375" style="104" customWidth="1"/>
    <col min="11266" max="11266" width="33.42578125" style="104" customWidth="1"/>
    <col min="11267" max="11267" width="31.42578125" style="104" customWidth="1"/>
    <col min="11268" max="11268" width="23.140625" style="104" customWidth="1"/>
    <col min="11269" max="11269" width="31.28515625" style="104" customWidth="1"/>
    <col min="11270" max="11278" width="9" style="104" hidden="1" customWidth="1"/>
    <col min="11279" max="11280" width="31.28515625" style="104" customWidth="1"/>
    <col min="11281" max="11281" width="9" style="104"/>
    <col min="11282" max="11282" width="15.85546875" style="104" customWidth="1"/>
    <col min="11283" max="11520" width="9" style="104"/>
    <col min="11521" max="11521" width="4.7109375" style="104" customWidth="1"/>
    <col min="11522" max="11522" width="33.42578125" style="104" customWidth="1"/>
    <col min="11523" max="11523" width="31.42578125" style="104" customWidth="1"/>
    <col min="11524" max="11524" width="23.140625" style="104" customWidth="1"/>
    <col min="11525" max="11525" width="31.28515625" style="104" customWidth="1"/>
    <col min="11526" max="11534" width="9" style="104" hidden="1" customWidth="1"/>
    <col min="11535" max="11536" width="31.28515625" style="104" customWidth="1"/>
    <col min="11537" max="11537" width="9" style="104"/>
    <col min="11538" max="11538" width="15.85546875" style="104" customWidth="1"/>
    <col min="11539" max="11776" width="9" style="104"/>
    <col min="11777" max="11777" width="4.7109375" style="104" customWidth="1"/>
    <col min="11778" max="11778" width="33.42578125" style="104" customWidth="1"/>
    <col min="11779" max="11779" width="31.42578125" style="104" customWidth="1"/>
    <col min="11780" max="11780" width="23.140625" style="104" customWidth="1"/>
    <col min="11781" max="11781" width="31.28515625" style="104" customWidth="1"/>
    <col min="11782" max="11790" width="9" style="104" hidden="1" customWidth="1"/>
    <col min="11791" max="11792" width="31.28515625" style="104" customWidth="1"/>
    <col min="11793" max="11793" width="9" style="104"/>
    <col min="11794" max="11794" width="15.85546875" style="104" customWidth="1"/>
    <col min="11795" max="12032" width="9" style="104"/>
    <col min="12033" max="12033" width="4.7109375" style="104" customWidth="1"/>
    <col min="12034" max="12034" width="33.42578125" style="104" customWidth="1"/>
    <col min="12035" max="12035" width="31.42578125" style="104" customWidth="1"/>
    <col min="12036" max="12036" width="23.140625" style="104" customWidth="1"/>
    <col min="12037" max="12037" width="31.28515625" style="104" customWidth="1"/>
    <col min="12038" max="12046" width="9" style="104" hidden="1" customWidth="1"/>
    <col min="12047" max="12048" width="31.28515625" style="104" customWidth="1"/>
    <col min="12049" max="12049" width="9" style="104"/>
    <col min="12050" max="12050" width="15.85546875" style="104" customWidth="1"/>
    <col min="12051" max="12288" width="9" style="104"/>
    <col min="12289" max="12289" width="4.7109375" style="104" customWidth="1"/>
    <col min="12290" max="12290" width="33.42578125" style="104" customWidth="1"/>
    <col min="12291" max="12291" width="31.42578125" style="104" customWidth="1"/>
    <col min="12292" max="12292" width="23.140625" style="104" customWidth="1"/>
    <col min="12293" max="12293" width="31.28515625" style="104" customWidth="1"/>
    <col min="12294" max="12302" width="9" style="104" hidden="1" customWidth="1"/>
    <col min="12303" max="12304" width="31.28515625" style="104" customWidth="1"/>
    <col min="12305" max="12305" width="9" style="104"/>
    <col min="12306" max="12306" width="15.85546875" style="104" customWidth="1"/>
    <col min="12307" max="12544" width="9" style="104"/>
    <col min="12545" max="12545" width="4.7109375" style="104" customWidth="1"/>
    <col min="12546" max="12546" width="33.42578125" style="104" customWidth="1"/>
    <col min="12547" max="12547" width="31.42578125" style="104" customWidth="1"/>
    <col min="12548" max="12548" width="23.140625" style="104" customWidth="1"/>
    <col min="12549" max="12549" width="31.28515625" style="104" customWidth="1"/>
    <col min="12550" max="12558" width="9" style="104" hidden="1" customWidth="1"/>
    <col min="12559" max="12560" width="31.28515625" style="104" customWidth="1"/>
    <col min="12561" max="12561" width="9" style="104"/>
    <col min="12562" max="12562" width="15.85546875" style="104" customWidth="1"/>
    <col min="12563" max="12800" width="9" style="104"/>
    <col min="12801" max="12801" width="4.7109375" style="104" customWidth="1"/>
    <col min="12802" max="12802" width="33.42578125" style="104" customWidth="1"/>
    <col min="12803" max="12803" width="31.42578125" style="104" customWidth="1"/>
    <col min="12804" max="12804" width="23.140625" style="104" customWidth="1"/>
    <col min="12805" max="12805" width="31.28515625" style="104" customWidth="1"/>
    <col min="12806" max="12814" width="9" style="104" hidden="1" customWidth="1"/>
    <col min="12815" max="12816" width="31.28515625" style="104" customWidth="1"/>
    <col min="12817" max="12817" width="9" style="104"/>
    <col min="12818" max="12818" width="15.85546875" style="104" customWidth="1"/>
    <col min="12819" max="13056" width="9" style="104"/>
    <col min="13057" max="13057" width="4.7109375" style="104" customWidth="1"/>
    <col min="13058" max="13058" width="33.42578125" style="104" customWidth="1"/>
    <col min="13059" max="13059" width="31.42578125" style="104" customWidth="1"/>
    <col min="13060" max="13060" width="23.140625" style="104" customWidth="1"/>
    <col min="13061" max="13061" width="31.28515625" style="104" customWidth="1"/>
    <col min="13062" max="13070" width="9" style="104" hidden="1" customWidth="1"/>
    <col min="13071" max="13072" width="31.28515625" style="104" customWidth="1"/>
    <col min="13073" max="13073" width="9" style="104"/>
    <col min="13074" max="13074" width="15.85546875" style="104" customWidth="1"/>
    <col min="13075" max="13312" width="9" style="104"/>
    <col min="13313" max="13313" width="4.7109375" style="104" customWidth="1"/>
    <col min="13314" max="13314" width="33.42578125" style="104" customWidth="1"/>
    <col min="13315" max="13315" width="31.42578125" style="104" customWidth="1"/>
    <col min="13316" max="13316" width="23.140625" style="104" customWidth="1"/>
    <col min="13317" max="13317" width="31.28515625" style="104" customWidth="1"/>
    <col min="13318" max="13326" width="9" style="104" hidden="1" customWidth="1"/>
    <col min="13327" max="13328" width="31.28515625" style="104" customWidth="1"/>
    <col min="13329" max="13329" width="9" style="104"/>
    <col min="13330" max="13330" width="15.85546875" style="104" customWidth="1"/>
    <col min="13331" max="13568" width="9" style="104"/>
    <col min="13569" max="13569" width="4.7109375" style="104" customWidth="1"/>
    <col min="13570" max="13570" width="33.42578125" style="104" customWidth="1"/>
    <col min="13571" max="13571" width="31.42578125" style="104" customWidth="1"/>
    <col min="13572" max="13572" width="23.140625" style="104" customWidth="1"/>
    <col min="13573" max="13573" width="31.28515625" style="104" customWidth="1"/>
    <col min="13574" max="13582" width="9" style="104" hidden="1" customWidth="1"/>
    <col min="13583" max="13584" width="31.28515625" style="104" customWidth="1"/>
    <col min="13585" max="13585" width="9" style="104"/>
    <col min="13586" max="13586" width="15.85546875" style="104" customWidth="1"/>
    <col min="13587" max="13824" width="9" style="104"/>
    <col min="13825" max="13825" width="4.7109375" style="104" customWidth="1"/>
    <col min="13826" max="13826" width="33.42578125" style="104" customWidth="1"/>
    <col min="13827" max="13827" width="31.42578125" style="104" customWidth="1"/>
    <col min="13828" max="13828" width="23.140625" style="104" customWidth="1"/>
    <col min="13829" max="13829" width="31.28515625" style="104" customWidth="1"/>
    <col min="13830" max="13838" width="9" style="104" hidden="1" customWidth="1"/>
    <col min="13839" max="13840" width="31.28515625" style="104" customWidth="1"/>
    <col min="13841" max="13841" width="9" style="104"/>
    <col min="13842" max="13842" width="15.85546875" style="104" customWidth="1"/>
    <col min="13843" max="14080" width="9" style="104"/>
    <col min="14081" max="14081" width="4.7109375" style="104" customWidth="1"/>
    <col min="14082" max="14082" width="33.42578125" style="104" customWidth="1"/>
    <col min="14083" max="14083" width="31.42578125" style="104" customWidth="1"/>
    <col min="14084" max="14084" width="23.140625" style="104" customWidth="1"/>
    <col min="14085" max="14085" width="31.28515625" style="104" customWidth="1"/>
    <col min="14086" max="14094" width="9" style="104" hidden="1" customWidth="1"/>
    <col min="14095" max="14096" width="31.28515625" style="104" customWidth="1"/>
    <col min="14097" max="14097" width="9" style="104"/>
    <col min="14098" max="14098" width="15.85546875" style="104" customWidth="1"/>
    <col min="14099" max="14336" width="9" style="104"/>
    <col min="14337" max="14337" width="4.7109375" style="104" customWidth="1"/>
    <col min="14338" max="14338" width="33.42578125" style="104" customWidth="1"/>
    <col min="14339" max="14339" width="31.42578125" style="104" customWidth="1"/>
    <col min="14340" max="14340" width="23.140625" style="104" customWidth="1"/>
    <col min="14341" max="14341" width="31.28515625" style="104" customWidth="1"/>
    <col min="14342" max="14350" width="9" style="104" hidden="1" customWidth="1"/>
    <col min="14351" max="14352" width="31.28515625" style="104" customWidth="1"/>
    <col min="14353" max="14353" width="9" style="104"/>
    <col min="14354" max="14354" width="15.85546875" style="104" customWidth="1"/>
    <col min="14355" max="14592" width="9" style="104"/>
    <col min="14593" max="14593" width="4.7109375" style="104" customWidth="1"/>
    <col min="14594" max="14594" width="33.42578125" style="104" customWidth="1"/>
    <col min="14595" max="14595" width="31.42578125" style="104" customWidth="1"/>
    <col min="14596" max="14596" width="23.140625" style="104" customWidth="1"/>
    <col min="14597" max="14597" width="31.28515625" style="104" customWidth="1"/>
    <col min="14598" max="14606" width="9" style="104" hidden="1" customWidth="1"/>
    <col min="14607" max="14608" width="31.28515625" style="104" customWidth="1"/>
    <col min="14609" max="14609" width="9" style="104"/>
    <col min="14610" max="14610" width="15.85546875" style="104" customWidth="1"/>
    <col min="14611" max="14848" width="9" style="104"/>
    <col min="14849" max="14849" width="4.7109375" style="104" customWidth="1"/>
    <col min="14850" max="14850" width="33.42578125" style="104" customWidth="1"/>
    <col min="14851" max="14851" width="31.42578125" style="104" customWidth="1"/>
    <col min="14852" max="14852" width="23.140625" style="104" customWidth="1"/>
    <col min="14853" max="14853" width="31.28515625" style="104" customWidth="1"/>
    <col min="14854" max="14862" width="9" style="104" hidden="1" customWidth="1"/>
    <col min="14863" max="14864" width="31.28515625" style="104" customWidth="1"/>
    <col min="14865" max="14865" width="9" style="104"/>
    <col min="14866" max="14866" width="15.85546875" style="104" customWidth="1"/>
    <col min="14867" max="15104" width="9" style="104"/>
    <col min="15105" max="15105" width="4.7109375" style="104" customWidth="1"/>
    <col min="15106" max="15106" width="33.42578125" style="104" customWidth="1"/>
    <col min="15107" max="15107" width="31.42578125" style="104" customWidth="1"/>
    <col min="15108" max="15108" width="23.140625" style="104" customWidth="1"/>
    <col min="15109" max="15109" width="31.28515625" style="104" customWidth="1"/>
    <col min="15110" max="15118" width="9" style="104" hidden="1" customWidth="1"/>
    <col min="15119" max="15120" width="31.28515625" style="104" customWidth="1"/>
    <col min="15121" max="15121" width="9" style="104"/>
    <col min="15122" max="15122" width="15.85546875" style="104" customWidth="1"/>
    <col min="15123" max="15360" width="9" style="104"/>
    <col min="15361" max="15361" width="4.7109375" style="104" customWidth="1"/>
    <col min="15362" max="15362" width="33.42578125" style="104" customWidth="1"/>
    <col min="15363" max="15363" width="31.42578125" style="104" customWidth="1"/>
    <col min="15364" max="15364" width="23.140625" style="104" customWidth="1"/>
    <col min="15365" max="15365" width="31.28515625" style="104" customWidth="1"/>
    <col min="15366" max="15374" width="9" style="104" hidden="1" customWidth="1"/>
    <col min="15375" max="15376" width="31.28515625" style="104" customWidth="1"/>
    <col min="15377" max="15377" width="9" style="104"/>
    <col min="15378" max="15378" width="15.85546875" style="104" customWidth="1"/>
    <col min="15379" max="15616" width="9" style="104"/>
    <col min="15617" max="15617" width="4.7109375" style="104" customWidth="1"/>
    <col min="15618" max="15618" width="33.42578125" style="104" customWidth="1"/>
    <col min="15619" max="15619" width="31.42578125" style="104" customWidth="1"/>
    <col min="15620" max="15620" width="23.140625" style="104" customWidth="1"/>
    <col min="15621" max="15621" width="31.28515625" style="104" customWidth="1"/>
    <col min="15622" max="15630" width="9" style="104" hidden="1" customWidth="1"/>
    <col min="15631" max="15632" width="31.28515625" style="104" customWidth="1"/>
    <col min="15633" max="15633" width="9" style="104"/>
    <col min="15634" max="15634" width="15.85546875" style="104" customWidth="1"/>
    <col min="15635" max="15872" width="9" style="104"/>
    <col min="15873" max="15873" width="4.7109375" style="104" customWidth="1"/>
    <col min="15874" max="15874" width="33.42578125" style="104" customWidth="1"/>
    <col min="15875" max="15875" width="31.42578125" style="104" customWidth="1"/>
    <col min="15876" max="15876" width="23.140625" style="104" customWidth="1"/>
    <col min="15877" max="15877" width="31.28515625" style="104" customWidth="1"/>
    <col min="15878" max="15886" width="9" style="104" hidden="1" customWidth="1"/>
    <col min="15887" max="15888" width="31.28515625" style="104" customWidth="1"/>
    <col min="15889" max="15889" width="9" style="104"/>
    <col min="15890" max="15890" width="15.85546875" style="104" customWidth="1"/>
    <col min="15891" max="16128" width="9" style="104"/>
    <col min="16129" max="16129" width="4.7109375" style="104" customWidth="1"/>
    <col min="16130" max="16130" width="33.42578125" style="104" customWidth="1"/>
    <col min="16131" max="16131" width="31.42578125" style="104" customWidth="1"/>
    <col min="16132" max="16132" width="23.140625" style="104" customWidth="1"/>
    <col min="16133" max="16133" width="31.28515625" style="104" customWidth="1"/>
    <col min="16134" max="16142" width="9" style="104" hidden="1" customWidth="1"/>
    <col min="16143" max="16144" width="31.28515625" style="104" customWidth="1"/>
    <col min="16145" max="16145" width="9" style="104"/>
    <col min="16146" max="16146" width="15.85546875" style="104" customWidth="1"/>
    <col min="16147" max="16384" width="9" style="104"/>
  </cols>
  <sheetData>
    <row r="1" spans="1:17">
      <c r="A1" s="619" t="s">
        <v>164</v>
      </c>
      <c r="B1" s="620"/>
      <c r="C1" s="620"/>
      <c r="D1" s="620"/>
      <c r="E1" s="621"/>
      <c r="F1" s="625" t="s">
        <v>189</v>
      </c>
      <c r="G1" s="103"/>
      <c r="H1" s="103"/>
      <c r="I1" s="626" t="s">
        <v>190</v>
      </c>
    </row>
    <row r="2" spans="1:17" ht="15.75" thickBot="1">
      <c r="A2" s="622"/>
      <c r="B2" s="623"/>
      <c r="C2" s="623"/>
      <c r="D2" s="623"/>
      <c r="E2" s="624"/>
      <c r="F2" s="625"/>
      <c r="G2" s="103"/>
      <c r="H2" s="103"/>
      <c r="I2" s="626"/>
    </row>
    <row r="3" spans="1:17">
      <c r="A3" s="627"/>
      <c r="B3" s="628"/>
      <c r="C3" s="629"/>
      <c r="D3" s="105" t="s">
        <v>191</v>
      </c>
      <c r="E3" s="106" t="s">
        <v>192</v>
      </c>
      <c r="F3" s="625"/>
      <c r="G3" s="103"/>
      <c r="H3" s="103"/>
      <c r="I3" s="626"/>
    </row>
    <row r="4" spans="1:17">
      <c r="A4" s="630" t="s">
        <v>193</v>
      </c>
      <c r="B4" s="631"/>
      <c r="C4" s="632"/>
      <c r="D4" s="633" t="s">
        <v>370</v>
      </c>
      <c r="E4" s="634"/>
      <c r="F4" s="625"/>
      <c r="G4" s="103"/>
      <c r="H4" s="103"/>
      <c r="I4" s="626"/>
    </row>
    <row r="5" spans="1:17">
      <c r="A5" s="630" t="s">
        <v>194</v>
      </c>
      <c r="B5" s="631"/>
      <c r="C5" s="632"/>
      <c r="D5" s="635"/>
      <c r="E5" s="636"/>
      <c r="F5" s="625"/>
      <c r="G5" s="103"/>
      <c r="H5" s="103"/>
      <c r="I5" s="626"/>
    </row>
    <row r="6" spans="1:17">
      <c r="A6" s="107"/>
      <c r="B6" s="631"/>
      <c r="C6" s="631"/>
      <c r="D6" s="631"/>
      <c r="E6" s="632"/>
      <c r="F6" s="625"/>
      <c r="G6" s="108"/>
      <c r="H6" s="108"/>
      <c r="I6" s="626"/>
    </row>
    <row r="7" spans="1:17" s="108" customFormat="1" ht="15.75" thickBot="1">
      <c r="A7" s="637" t="s">
        <v>195</v>
      </c>
      <c r="B7" s="638"/>
      <c r="C7" s="638"/>
      <c r="D7" s="638"/>
      <c r="E7" s="639"/>
      <c r="F7" s="625"/>
      <c r="G7" s="103"/>
      <c r="H7" s="103"/>
      <c r="I7" s="626"/>
    </row>
    <row r="8" spans="1:17" ht="30">
      <c r="A8" s="109" t="s">
        <v>57</v>
      </c>
      <c r="B8" s="110" t="s">
        <v>196</v>
      </c>
      <c r="C8" s="663">
        <v>44180</v>
      </c>
      <c r="D8" s="664"/>
      <c r="E8" s="665"/>
      <c r="F8" s="625"/>
      <c r="G8" s="111" t="s">
        <v>197</v>
      </c>
      <c r="H8" s="112"/>
      <c r="I8" s="626"/>
    </row>
    <row r="9" spans="1:17" ht="24" thickBot="1">
      <c r="A9" s="109" t="s">
        <v>58</v>
      </c>
      <c r="B9" s="110" t="s">
        <v>198</v>
      </c>
      <c r="C9" s="633" t="s">
        <v>359</v>
      </c>
      <c r="D9" s="666"/>
      <c r="E9" s="634"/>
      <c r="F9" s="625"/>
      <c r="G9" s="113" t="s">
        <v>199</v>
      </c>
      <c r="H9" s="114"/>
      <c r="I9" s="626"/>
    </row>
    <row r="10" spans="1:17" ht="30.75" thickBot="1">
      <c r="A10" s="109" t="s">
        <v>59</v>
      </c>
      <c r="B10" s="110" t="s">
        <v>200</v>
      </c>
      <c r="C10" s="633" t="s">
        <v>360</v>
      </c>
      <c r="D10" s="666"/>
      <c r="E10" s="634"/>
      <c r="F10" s="625"/>
      <c r="G10" s="115" t="s">
        <v>201</v>
      </c>
      <c r="H10" s="116">
        <f>F143</f>
        <v>2352.9911400000001</v>
      </c>
      <c r="I10" s="626"/>
      <c r="K10" s="117"/>
    </row>
    <row r="11" spans="1:17" ht="30.75" thickBot="1">
      <c r="A11" s="109" t="s">
        <v>60</v>
      </c>
      <c r="B11" s="110" t="s">
        <v>202</v>
      </c>
      <c r="C11" s="633" t="s">
        <v>203</v>
      </c>
      <c r="D11" s="666"/>
      <c r="E11" s="634"/>
      <c r="F11" s="625"/>
      <c r="G11" s="118"/>
      <c r="H11" s="118"/>
      <c r="I11" s="626"/>
    </row>
    <row r="12" spans="1:17" s="108" customFormat="1" ht="23.25">
      <c r="A12" s="637" t="s">
        <v>204</v>
      </c>
      <c r="B12" s="638"/>
      <c r="C12" s="638"/>
      <c r="D12" s="638"/>
      <c r="E12" s="639"/>
      <c r="F12" s="625"/>
      <c r="G12" s="111" t="s">
        <v>205</v>
      </c>
      <c r="H12" s="112"/>
      <c r="I12" s="626"/>
    </row>
    <row r="13" spans="1:17" ht="24" thickBot="1">
      <c r="A13" s="595" t="s">
        <v>206</v>
      </c>
      <c r="B13" s="596"/>
      <c r="C13" s="119" t="s">
        <v>207</v>
      </c>
      <c r="D13" s="597" t="s">
        <v>208</v>
      </c>
      <c r="E13" s="598"/>
      <c r="F13" s="625"/>
      <c r="G13" s="120" t="s">
        <v>209</v>
      </c>
      <c r="H13" s="121"/>
      <c r="I13" s="626"/>
    </row>
    <row r="14" spans="1:17" ht="24" thickBot="1">
      <c r="A14" s="640" t="s">
        <v>361</v>
      </c>
      <c r="B14" s="641"/>
      <c r="C14" s="646" t="s">
        <v>210</v>
      </c>
      <c r="D14" s="649" t="s">
        <v>0</v>
      </c>
      <c r="E14" s="650"/>
      <c r="F14" s="625"/>
      <c r="G14" s="122" t="s">
        <v>211</v>
      </c>
      <c r="H14" s="123">
        <v>0.11</v>
      </c>
      <c r="I14" s="626"/>
    </row>
    <row r="15" spans="1:17" ht="18.75">
      <c r="A15" s="642"/>
      <c r="B15" s="643"/>
      <c r="C15" s="647"/>
      <c r="D15" s="651"/>
      <c r="E15" s="652"/>
      <c r="F15" s="625"/>
      <c r="G15" s="655" t="s">
        <v>212</v>
      </c>
      <c r="H15" s="656"/>
      <c r="I15" s="626"/>
    </row>
    <row r="16" spans="1:17" ht="20.25">
      <c r="A16" s="644"/>
      <c r="B16" s="645"/>
      <c r="C16" s="648"/>
      <c r="D16" s="653"/>
      <c r="E16" s="654"/>
      <c r="F16" s="625"/>
      <c r="G16" s="124" t="s">
        <v>213</v>
      </c>
      <c r="H16" s="125">
        <f>E59</f>
        <v>0</v>
      </c>
      <c r="I16" s="626"/>
      <c r="Q16" s="126"/>
    </row>
    <row r="17" spans="1:17" s="108" customFormat="1" ht="18.75">
      <c r="A17" s="657" t="s">
        <v>214</v>
      </c>
      <c r="B17" s="658"/>
      <c r="C17" s="658"/>
      <c r="D17" s="658"/>
      <c r="E17" s="659"/>
      <c r="F17" s="625"/>
      <c r="G17" s="127" t="s">
        <v>215</v>
      </c>
      <c r="H17" s="125">
        <f>E60</f>
        <v>281.60000000000002</v>
      </c>
      <c r="I17" s="626"/>
      <c r="P17" s="104"/>
    </row>
    <row r="18" spans="1:17" s="108" customFormat="1" ht="18.75">
      <c r="A18" s="660" t="s">
        <v>216</v>
      </c>
      <c r="B18" s="661"/>
      <c r="C18" s="661"/>
      <c r="D18" s="661"/>
      <c r="E18" s="662"/>
      <c r="F18" s="625"/>
      <c r="G18" s="127" t="s">
        <v>217</v>
      </c>
      <c r="H18" s="125">
        <f>E109+E110+E111</f>
        <v>0</v>
      </c>
      <c r="I18" s="626"/>
    </row>
    <row r="19" spans="1:17" ht="18.75">
      <c r="A19" s="552" t="s">
        <v>218</v>
      </c>
      <c r="B19" s="604"/>
      <c r="C19" s="604"/>
      <c r="D19" s="605"/>
      <c r="E19" s="128" t="s">
        <v>56</v>
      </c>
      <c r="F19" s="625"/>
      <c r="G19" s="129" t="s">
        <v>219</v>
      </c>
      <c r="H19" s="130">
        <f>SUM(H16:H18)</f>
        <v>281.60000000000002</v>
      </c>
      <c r="I19" s="626"/>
      <c r="J19" s="108"/>
      <c r="Q19" s="131"/>
    </row>
    <row r="20" spans="1:17" ht="18.75" customHeight="1">
      <c r="A20" s="109">
        <v>1</v>
      </c>
      <c r="B20" s="599" t="s">
        <v>220</v>
      </c>
      <c r="C20" s="599"/>
      <c r="D20" s="606" t="s">
        <v>0</v>
      </c>
      <c r="E20" s="607"/>
      <c r="F20" s="625"/>
      <c r="G20" s="127" t="s">
        <v>221</v>
      </c>
      <c r="H20" s="132">
        <f>E143</f>
        <v>3860.2892105767128</v>
      </c>
      <c r="I20" s="626"/>
      <c r="J20" s="133"/>
    </row>
    <row r="21" spans="1:17" ht="18.75">
      <c r="A21" s="109">
        <v>2</v>
      </c>
      <c r="B21" s="599" t="s">
        <v>222</v>
      </c>
      <c r="C21" s="599"/>
      <c r="D21" s="600" t="s">
        <v>371</v>
      </c>
      <c r="E21" s="600"/>
      <c r="F21" s="625"/>
      <c r="G21" s="134" t="s">
        <v>224</v>
      </c>
      <c r="H21" s="135">
        <f>H20-H19</f>
        <v>3578.6892105767129</v>
      </c>
      <c r="I21" s="626"/>
      <c r="J21" s="133"/>
    </row>
    <row r="22" spans="1:17" ht="24" thickBot="1">
      <c r="A22" s="109">
        <v>3</v>
      </c>
      <c r="B22" s="599" t="s">
        <v>225</v>
      </c>
      <c r="C22" s="599"/>
      <c r="D22" s="608">
        <v>1264.6600000000001</v>
      </c>
      <c r="E22" s="608"/>
      <c r="F22" s="625"/>
      <c r="G22" s="136" t="s">
        <v>226</v>
      </c>
      <c r="H22" s="137">
        <f>H21*11%</f>
        <v>393.65581316343844</v>
      </c>
      <c r="I22" s="626"/>
      <c r="J22" s="138"/>
    </row>
    <row r="23" spans="1:17" ht="24" thickBot="1">
      <c r="A23" s="109">
        <v>4</v>
      </c>
      <c r="B23" s="599" t="s">
        <v>227</v>
      </c>
      <c r="C23" s="599"/>
      <c r="D23" s="600" t="s">
        <v>228</v>
      </c>
      <c r="E23" s="600"/>
      <c r="F23" s="625"/>
      <c r="G23" s="122" t="s">
        <v>229</v>
      </c>
      <c r="H23" s="139"/>
      <c r="I23" s="626"/>
      <c r="J23" s="133"/>
    </row>
    <row r="24" spans="1:17" ht="18.75">
      <c r="A24" s="109">
        <v>5</v>
      </c>
      <c r="B24" s="601" t="s">
        <v>230</v>
      </c>
      <c r="C24" s="601"/>
      <c r="D24" s="602" t="s">
        <v>362</v>
      </c>
      <c r="E24" s="603"/>
      <c r="F24" s="625"/>
      <c r="G24" s="140" t="s">
        <v>231</v>
      </c>
      <c r="H24" s="141">
        <v>1.2E-2</v>
      </c>
      <c r="I24" s="626"/>
      <c r="J24" s="133"/>
    </row>
    <row r="25" spans="1:17" s="118" customFormat="1" ht="18.75">
      <c r="A25" s="508" t="s">
        <v>232</v>
      </c>
      <c r="B25" s="509"/>
      <c r="C25" s="509"/>
      <c r="D25" s="510"/>
      <c r="E25" s="142"/>
      <c r="F25" s="625"/>
      <c r="G25" s="127" t="s">
        <v>233</v>
      </c>
      <c r="H25" s="143">
        <v>4.8000000000000001E-2</v>
      </c>
      <c r="I25" s="626"/>
      <c r="J25" s="133"/>
    </row>
    <row r="26" spans="1:17" s="118" customFormat="1" ht="18.75">
      <c r="A26" s="144">
        <v>1</v>
      </c>
      <c r="B26" s="511" t="s">
        <v>55</v>
      </c>
      <c r="C26" s="512"/>
      <c r="D26" s="145" t="s">
        <v>234</v>
      </c>
      <c r="E26" s="128" t="s">
        <v>56</v>
      </c>
      <c r="F26" s="625"/>
      <c r="G26" s="127" t="s">
        <v>235</v>
      </c>
      <c r="H26" s="132">
        <f>H20</f>
        <v>3860.2892105767128</v>
      </c>
      <c r="I26" s="626"/>
      <c r="J26" s="133"/>
    </row>
    <row r="27" spans="1:17" ht="24" thickBot="1">
      <c r="A27" s="146" t="s">
        <v>57</v>
      </c>
      <c r="B27" s="147" t="s">
        <v>236</v>
      </c>
      <c r="C27" s="591"/>
      <c r="D27" s="592"/>
      <c r="E27" s="148">
        <f>D22</f>
        <v>1264.6600000000001</v>
      </c>
      <c r="G27" s="136" t="s">
        <v>237</v>
      </c>
      <c r="H27" s="137">
        <f>H26*H24</f>
        <v>46.323470526920552</v>
      </c>
      <c r="I27" s="150" t="s">
        <v>238</v>
      </c>
      <c r="J27" s="108"/>
    </row>
    <row r="28" spans="1:17" ht="23.25">
      <c r="A28" s="146" t="s">
        <v>58</v>
      </c>
      <c r="B28" s="151" t="s">
        <v>239</v>
      </c>
      <c r="C28" s="593" t="s">
        <v>240</v>
      </c>
      <c r="D28" s="587"/>
      <c r="E28" s="152">
        <v>0</v>
      </c>
      <c r="G28" s="122" t="s">
        <v>241</v>
      </c>
      <c r="H28" s="123">
        <v>0.01</v>
      </c>
      <c r="I28" s="150" t="s">
        <v>242</v>
      </c>
      <c r="J28" s="153"/>
      <c r="K28" s="153"/>
      <c r="L28" s="153"/>
    </row>
    <row r="29" spans="1:17" ht="21">
      <c r="A29" s="146" t="s">
        <v>59</v>
      </c>
      <c r="B29" s="151" t="s">
        <v>243</v>
      </c>
      <c r="C29" s="593" t="s">
        <v>244</v>
      </c>
      <c r="D29" s="587"/>
      <c r="E29" s="154">
        <v>0</v>
      </c>
      <c r="G29" s="134" t="s">
        <v>221</v>
      </c>
      <c r="H29" s="135">
        <f>H20</f>
        <v>3860.2892105767128</v>
      </c>
      <c r="I29" s="150" t="s">
        <v>242</v>
      </c>
      <c r="J29" s="153"/>
      <c r="K29" s="153"/>
      <c r="L29" s="153"/>
    </row>
    <row r="30" spans="1:17" ht="24" thickBot="1">
      <c r="A30" s="146" t="s">
        <v>60</v>
      </c>
      <c r="B30" s="151" t="s">
        <v>61</v>
      </c>
      <c r="C30" s="593" t="s">
        <v>245</v>
      </c>
      <c r="D30" s="587"/>
      <c r="E30" s="152">
        <v>0</v>
      </c>
      <c r="F30" s="155"/>
      <c r="G30" s="136" t="s">
        <v>226</v>
      </c>
      <c r="H30" s="137">
        <f>H29*H28</f>
        <v>38.602892105767125</v>
      </c>
      <c r="I30" s="150" t="s">
        <v>242</v>
      </c>
      <c r="J30" s="153"/>
      <c r="K30" s="153"/>
      <c r="L30" s="153"/>
    </row>
    <row r="31" spans="1:17" ht="23.25">
      <c r="A31" s="146" t="s">
        <v>62</v>
      </c>
      <c r="B31" s="151" t="s">
        <v>246</v>
      </c>
      <c r="C31" s="594" t="s">
        <v>247</v>
      </c>
      <c r="D31" s="587"/>
      <c r="E31" s="152">
        <v>0</v>
      </c>
      <c r="F31" s="155"/>
      <c r="G31" s="122" t="s">
        <v>248</v>
      </c>
      <c r="H31" s="123">
        <v>0.03</v>
      </c>
      <c r="I31" s="150" t="s">
        <v>242</v>
      </c>
      <c r="J31" s="153"/>
      <c r="K31" s="153"/>
      <c r="L31" s="153"/>
    </row>
    <row r="32" spans="1:17" ht="30">
      <c r="A32" s="146" t="s">
        <v>63</v>
      </c>
      <c r="B32" s="157" t="s">
        <v>249</v>
      </c>
      <c r="C32" s="593" t="s">
        <v>250</v>
      </c>
      <c r="D32" s="587"/>
      <c r="E32" s="152">
        <v>0</v>
      </c>
      <c r="F32" s="155"/>
      <c r="G32" s="134" t="s">
        <v>221</v>
      </c>
      <c r="H32" s="135">
        <f>H20</f>
        <v>3860.2892105767128</v>
      </c>
      <c r="I32" s="150" t="s">
        <v>242</v>
      </c>
      <c r="K32" s="153"/>
      <c r="L32" s="153"/>
    </row>
    <row r="33" spans="1:12" ht="30.75" customHeight="1" thickBot="1">
      <c r="A33" s="146" t="s">
        <v>64</v>
      </c>
      <c r="B33" s="158" t="s">
        <v>75</v>
      </c>
      <c r="C33" s="586" t="s">
        <v>162</v>
      </c>
      <c r="D33" s="587"/>
      <c r="E33" s="152">
        <v>210</v>
      </c>
      <c r="F33" s="159"/>
      <c r="G33" s="136" t="s">
        <v>226</v>
      </c>
      <c r="H33" s="137">
        <f>H32*H31</f>
        <v>115.80867631730138</v>
      </c>
      <c r="I33" s="150" t="s">
        <v>242</v>
      </c>
      <c r="K33" s="153"/>
      <c r="L33" s="153"/>
    </row>
    <row r="34" spans="1:12" ht="23.25">
      <c r="A34" s="588" t="s">
        <v>66</v>
      </c>
      <c r="B34" s="589"/>
      <c r="C34" s="589"/>
      <c r="D34" s="590"/>
      <c r="E34" s="160">
        <f>SUM(E27:E33)</f>
        <v>1474.66</v>
      </c>
      <c r="G34" s="122" t="s">
        <v>253</v>
      </c>
      <c r="H34" s="123">
        <v>6.4999999999999997E-3</v>
      </c>
      <c r="I34" s="150"/>
      <c r="K34" s="153"/>
      <c r="L34" s="153"/>
    </row>
    <row r="35" spans="1:12" s="163" customFormat="1" ht="21">
      <c r="A35" s="524" t="s">
        <v>254</v>
      </c>
      <c r="B35" s="525"/>
      <c r="C35" s="525"/>
      <c r="D35" s="526"/>
      <c r="E35" s="160">
        <f>SUM(E34:E34)</f>
        <v>1474.66</v>
      </c>
      <c r="F35" s="161">
        <f>SUM(E27:E33)-(E27*6%)</f>
        <v>1398.7804000000001</v>
      </c>
      <c r="G35" s="134" t="s">
        <v>221</v>
      </c>
      <c r="H35" s="135">
        <f>H20</f>
        <v>3860.2892105767128</v>
      </c>
      <c r="I35" s="162"/>
      <c r="K35" s="153"/>
      <c r="L35" s="153"/>
    </row>
    <row r="36" spans="1:12" s="118" customFormat="1" ht="24" thickBot="1">
      <c r="A36" s="508" t="s">
        <v>255</v>
      </c>
      <c r="B36" s="509"/>
      <c r="C36" s="509"/>
      <c r="D36" s="510"/>
      <c r="E36" s="142"/>
      <c r="F36" s="164"/>
      <c r="G36" s="136" t="s">
        <v>226</v>
      </c>
      <c r="H36" s="137">
        <f>H35*H34</f>
        <v>25.091879868748631</v>
      </c>
      <c r="I36" s="150"/>
      <c r="K36" s="153"/>
      <c r="L36" s="153"/>
    </row>
    <row r="37" spans="1:12" s="118" customFormat="1" ht="23.25">
      <c r="A37" s="165"/>
      <c r="B37" s="538" t="s">
        <v>256</v>
      </c>
      <c r="C37" s="538"/>
      <c r="D37" s="538"/>
      <c r="E37" s="539"/>
      <c r="F37" s="166"/>
      <c r="G37" s="122" t="s">
        <v>257</v>
      </c>
      <c r="H37" s="123">
        <f>D130</f>
        <v>0.05</v>
      </c>
      <c r="I37" s="150"/>
      <c r="J37" s="167"/>
      <c r="K37" s="153"/>
      <c r="L37" s="153"/>
    </row>
    <row r="38" spans="1:12" s="118" customFormat="1" ht="21">
      <c r="A38" s="168" t="s">
        <v>258</v>
      </c>
      <c r="B38" s="511" t="s">
        <v>259</v>
      </c>
      <c r="C38" s="512"/>
      <c r="D38" s="169" t="s">
        <v>234</v>
      </c>
      <c r="E38" s="128" t="s">
        <v>56</v>
      </c>
      <c r="F38" s="170"/>
      <c r="G38" s="134" t="s">
        <v>221</v>
      </c>
      <c r="H38" s="135">
        <f>H20</f>
        <v>3860.2892105767128</v>
      </c>
      <c r="I38" s="150"/>
      <c r="K38" s="153"/>
      <c r="L38" s="153"/>
    </row>
    <row r="39" spans="1:12" s="118" customFormat="1" ht="24" thickBot="1">
      <c r="A39" s="172" t="s">
        <v>57</v>
      </c>
      <c r="B39" s="173" t="s">
        <v>65</v>
      </c>
      <c r="C39" s="174"/>
      <c r="D39" s="175">
        <f>1/12</f>
        <v>8.3333333333333329E-2</v>
      </c>
      <c r="E39" s="160">
        <f>TRUNC($E$35*D39,2)</f>
        <v>122.88</v>
      </c>
      <c r="F39" s="161">
        <f>E39+(E39*$D$56)</f>
        <v>171.78624000000002</v>
      </c>
      <c r="G39" s="136" t="s">
        <v>226</v>
      </c>
      <c r="H39" s="137">
        <f>H38*H37</f>
        <v>193.01446052883566</v>
      </c>
      <c r="I39" s="176" t="s">
        <v>242</v>
      </c>
      <c r="K39" s="153"/>
      <c r="L39" s="153"/>
    </row>
    <row r="40" spans="1:12" s="118" customFormat="1" ht="24" thickBot="1">
      <c r="A40" s="172" t="s">
        <v>58</v>
      </c>
      <c r="B40" s="173" t="s">
        <v>260</v>
      </c>
      <c r="C40" s="174"/>
      <c r="D40" s="175">
        <f>(((1+1/3)/12))</f>
        <v>0.1111111111111111</v>
      </c>
      <c r="E40" s="160">
        <f>TRUNC($E$35*D40,2)</f>
        <v>163.85</v>
      </c>
      <c r="F40" s="161">
        <f>E40+(E40*$D$56)</f>
        <v>229.06229999999999</v>
      </c>
      <c r="G40" s="177" t="s">
        <v>261</v>
      </c>
      <c r="H40" s="178">
        <f>H22+H27+H30+H33+H36+H39</f>
        <v>812.4971925110118</v>
      </c>
      <c r="I40" s="150" t="s">
        <v>242</v>
      </c>
      <c r="J40" s="179"/>
      <c r="K40" s="153"/>
      <c r="L40" s="153"/>
    </row>
    <row r="41" spans="1:12" s="118" customFormat="1" ht="21.75" thickBot="1">
      <c r="A41" s="569" t="s">
        <v>66</v>
      </c>
      <c r="B41" s="570"/>
      <c r="C41" s="571"/>
      <c r="D41" s="180">
        <f>SUM(D39:D40)</f>
        <v>0.19444444444444442</v>
      </c>
      <c r="E41" s="160">
        <f>SUM(E39:E40)</f>
        <v>286.73</v>
      </c>
      <c r="F41" s="164"/>
      <c r="G41" s="163"/>
      <c r="H41" s="163"/>
      <c r="I41" s="150"/>
      <c r="K41" s="153"/>
      <c r="L41" s="153"/>
    </row>
    <row r="42" spans="1:12" s="163" customFormat="1" ht="24" thickBot="1">
      <c r="A42" s="577" t="s">
        <v>262</v>
      </c>
      <c r="B42" s="578"/>
      <c r="C42" s="578"/>
      <c r="D42" s="579"/>
      <c r="E42" s="181">
        <f>SUM(E41:E41)</f>
        <v>286.73</v>
      </c>
      <c r="F42" s="182"/>
      <c r="G42" s="183" t="s">
        <v>263</v>
      </c>
      <c r="H42" s="184"/>
      <c r="I42" s="162"/>
      <c r="K42" s="153"/>
      <c r="L42" s="153"/>
    </row>
    <row r="43" spans="1:12" s="163" customFormat="1" ht="27.75" thickTop="1" thickBot="1">
      <c r="A43" s="580" t="s">
        <v>264</v>
      </c>
      <c r="B43" s="580"/>
      <c r="C43" s="581"/>
      <c r="D43" s="185" t="s">
        <v>265</v>
      </c>
      <c r="E43" s="186">
        <f>E35</f>
        <v>1474.66</v>
      </c>
      <c r="F43" s="182"/>
      <c r="G43" s="187" t="s">
        <v>266</v>
      </c>
      <c r="H43" s="188"/>
      <c r="I43" s="162"/>
      <c r="K43" s="153"/>
      <c r="L43" s="153"/>
    </row>
    <row r="44" spans="1:12" s="118" customFormat="1" ht="27.75" thickTop="1" thickBot="1">
      <c r="A44" s="582"/>
      <c r="B44" s="582"/>
      <c r="C44" s="583"/>
      <c r="D44" s="185" t="s">
        <v>267</v>
      </c>
      <c r="E44" s="189">
        <f>E42</f>
        <v>286.73</v>
      </c>
      <c r="F44" s="164"/>
      <c r="G44" s="190">
        <f>H10+H40</f>
        <v>3165.4883325110118</v>
      </c>
      <c r="H44" s="191"/>
      <c r="I44" s="150"/>
    </row>
    <row r="45" spans="1:12" s="118" customFormat="1" ht="24.75" thickTop="1" thickBot="1">
      <c r="A45" s="582"/>
      <c r="B45" s="582"/>
      <c r="C45" s="583"/>
      <c r="D45" s="192" t="s">
        <v>66</v>
      </c>
      <c r="E45" s="189">
        <f>SUM(E43:E44)</f>
        <v>1761.39</v>
      </c>
      <c r="F45" s="164"/>
      <c r="H45" s="193"/>
      <c r="I45" s="150"/>
    </row>
    <row r="46" spans="1:12" s="118" customFormat="1" ht="24" thickTop="1">
      <c r="A46" s="194"/>
      <c r="B46" s="584" t="s">
        <v>268</v>
      </c>
      <c r="C46" s="584"/>
      <c r="D46" s="585"/>
      <c r="E46" s="195"/>
      <c r="F46" s="164"/>
      <c r="H46" s="193"/>
      <c r="I46" s="150"/>
      <c r="L46" s="196"/>
    </row>
    <row r="47" spans="1:12" s="118" customFormat="1" ht="23.25">
      <c r="A47" s="144" t="s">
        <v>269</v>
      </c>
      <c r="B47" s="511" t="s">
        <v>270</v>
      </c>
      <c r="C47" s="512"/>
      <c r="D47" s="169" t="s">
        <v>271</v>
      </c>
      <c r="E47" s="128" t="s">
        <v>56</v>
      </c>
      <c r="F47" s="164"/>
      <c r="H47" s="193"/>
      <c r="I47" s="150"/>
      <c r="L47" s="196"/>
    </row>
    <row r="48" spans="1:12" s="118" customFormat="1" ht="23.25">
      <c r="A48" s="199" t="s">
        <v>57</v>
      </c>
      <c r="B48" s="561" t="s">
        <v>211</v>
      </c>
      <c r="C48" s="562"/>
      <c r="D48" s="200">
        <v>0.2</v>
      </c>
      <c r="E48" s="160">
        <f t="shared" ref="E48:E55" si="0">TRUNC($E$45*D48,2)</f>
        <v>352.27</v>
      </c>
      <c r="F48" s="201" t="s">
        <v>272</v>
      </c>
      <c r="H48" s="193"/>
      <c r="I48" s="176" t="s">
        <v>242</v>
      </c>
      <c r="L48" s="196"/>
    </row>
    <row r="49" spans="1:16" s="118" customFormat="1" ht="24" thickBot="1">
      <c r="A49" s="199" t="s">
        <v>58</v>
      </c>
      <c r="B49" s="561" t="s">
        <v>67</v>
      </c>
      <c r="C49" s="562"/>
      <c r="D49" s="200">
        <v>2.5000000000000001E-2</v>
      </c>
      <c r="E49" s="160">
        <f t="shared" si="0"/>
        <v>44.03</v>
      </c>
      <c r="F49" s="161">
        <f t="shared" ref="F49:F55" si="1">$E$35*D49</f>
        <v>36.866500000000002</v>
      </c>
      <c r="H49" s="193"/>
      <c r="I49" s="176" t="s">
        <v>242</v>
      </c>
      <c r="L49" s="202"/>
    </row>
    <row r="50" spans="1:16" s="118" customFormat="1" ht="24" thickBot="1">
      <c r="A50" s="199" t="s">
        <v>59</v>
      </c>
      <c r="B50" s="572" t="s">
        <v>273</v>
      </c>
      <c r="C50" s="562"/>
      <c r="D50" s="205">
        <f>6%*1</f>
        <v>0.06</v>
      </c>
      <c r="E50" s="160">
        <f t="shared" si="0"/>
        <v>105.68</v>
      </c>
      <c r="F50" s="201" t="s">
        <v>272</v>
      </c>
      <c r="G50" s="573" t="s">
        <v>274</v>
      </c>
      <c r="H50" s="574"/>
      <c r="I50" s="176" t="s">
        <v>242</v>
      </c>
      <c r="L50" s="196"/>
    </row>
    <row r="51" spans="1:16" s="118" customFormat="1" ht="23.25">
      <c r="A51" s="199" t="s">
        <v>60</v>
      </c>
      <c r="B51" s="561" t="s">
        <v>275</v>
      </c>
      <c r="C51" s="562"/>
      <c r="D51" s="200">
        <v>1.4999999999999999E-2</v>
      </c>
      <c r="E51" s="160">
        <f t="shared" si="0"/>
        <v>26.42</v>
      </c>
      <c r="F51" s="161">
        <f t="shared" si="1"/>
        <v>22.119900000000001</v>
      </c>
      <c r="G51" s="575" t="s">
        <v>276</v>
      </c>
      <c r="H51" s="576"/>
      <c r="I51" s="176" t="s">
        <v>242</v>
      </c>
      <c r="L51" s="196"/>
      <c r="N51" s="197"/>
      <c r="P51" s="198"/>
    </row>
    <row r="52" spans="1:16" s="118" customFormat="1" ht="21">
      <c r="A52" s="199" t="s">
        <v>62</v>
      </c>
      <c r="B52" s="561" t="s">
        <v>277</v>
      </c>
      <c r="C52" s="562"/>
      <c r="D52" s="200">
        <v>0.01</v>
      </c>
      <c r="E52" s="160">
        <f t="shared" si="0"/>
        <v>17.61</v>
      </c>
      <c r="F52" s="161">
        <f t="shared" si="1"/>
        <v>14.746600000000001</v>
      </c>
      <c r="G52" s="206" t="s">
        <v>278</v>
      </c>
      <c r="H52" s="207">
        <v>1</v>
      </c>
      <c r="I52" s="176" t="s">
        <v>242</v>
      </c>
      <c r="L52" s="196"/>
      <c r="N52" s="208"/>
      <c r="P52" s="209"/>
    </row>
    <row r="53" spans="1:16" s="118" customFormat="1" ht="21">
      <c r="A53" s="199" t="s">
        <v>63</v>
      </c>
      <c r="B53" s="561" t="s">
        <v>68</v>
      </c>
      <c r="C53" s="562"/>
      <c r="D53" s="200">
        <v>6.0000000000000001E-3</v>
      </c>
      <c r="E53" s="160">
        <f t="shared" si="0"/>
        <v>10.56</v>
      </c>
      <c r="F53" s="161">
        <f t="shared" si="1"/>
        <v>8.8479600000000005</v>
      </c>
      <c r="G53" s="563" t="s">
        <v>279</v>
      </c>
      <c r="H53" s="566">
        <f>G44</f>
        <v>3165.4883325110118</v>
      </c>
      <c r="I53" s="176" t="s">
        <v>242</v>
      </c>
      <c r="L53" s="196"/>
    </row>
    <row r="54" spans="1:16" s="118" customFormat="1" ht="21">
      <c r="A54" s="199" t="s">
        <v>64</v>
      </c>
      <c r="B54" s="561" t="s">
        <v>69</v>
      </c>
      <c r="C54" s="562"/>
      <c r="D54" s="200">
        <v>2E-3</v>
      </c>
      <c r="E54" s="160">
        <f t="shared" si="0"/>
        <v>3.52</v>
      </c>
      <c r="F54" s="161">
        <f t="shared" si="1"/>
        <v>2.9493200000000002</v>
      </c>
      <c r="G54" s="564"/>
      <c r="H54" s="567"/>
      <c r="I54" s="176" t="s">
        <v>242</v>
      </c>
      <c r="L54" s="196"/>
    </row>
    <row r="55" spans="1:16" s="118" customFormat="1" ht="21">
      <c r="A55" s="199" t="s">
        <v>70</v>
      </c>
      <c r="B55" s="561" t="s">
        <v>71</v>
      </c>
      <c r="C55" s="562"/>
      <c r="D55" s="200">
        <v>0.08</v>
      </c>
      <c r="E55" s="160">
        <f t="shared" si="0"/>
        <v>140.91</v>
      </c>
      <c r="F55" s="161">
        <f t="shared" si="1"/>
        <v>117.97280000000001</v>
      </c>
      <c r="G55" s="565"/>
      <c r="H55" s="568"/>
      <c r="I55" s="176" t="s">
        <v>242</v>
      </c>
      <c r="L55" s="196"/>
    </row>
    <row r="56" spans="1:16" s="118" customFormat="1" ht="21">
      <c r="A56" s="491" t="s">
        <v>66</v>
      </c>
      <c r="B56" s="492"/>
      <c r="C56" s="493"/>
      <c r="D56" s="210">
        <f>SUM(D48:D55)</f>
        <v>0.39800000000000008</v>
      </c>
      <c r="E56" s="211">
        <f>SUM(E48:E55)</f>
        <v>700.99999999999989</v>
      </c>
      <c r="F56" s="164"/>
      <c r="G56" s="212" t="s">
        <v>280</v>
      </c>
      <c r="H56" s="213">
        <f>E143</f>
        <v>3860.2892105767128</v>
      </c>
      <c r="I56" s="150"/>
    </row>
    <row r="57" spans="1:16" s="118" customFormat="1" ht="21">
      <c r="A57" s="165"/>
      <c r="B57" s="538" t="s">
        <v>281</v>
      </c>
      <c r="C57" s="538"/>
      <c r="D57" s="538"/>
      <c r="E57" s="539"/>
      <c r="F57" s="164"/>
      <c r="G57" s="214" t="s">
        <v>282</v>
      </c>
      <c r="H57" s="215">
        <f>G44</f>
        <v>3165.4883325110118</v>
      </c>
      <c r="I57" s="150"/>
      <c r="K57" s="153"/>
      <c r="L57" s="153"/>
    </row>
    <row r="58" spans="1:16" ht="23.25">
      <c r="A58" s="144" t="s">
        <v>283</v>
      </c>
      <c r="B58" s="511" t="s">
        <v>72</v>
      </c>
      <c r="C58" s="512"/>
      <c r="D58" s="169" t="s">
        <v>234</v>
      </c>
      <c r="E58" s="128" t="s">
        <v>56</v>
      </c>
      <c r="F58" s="164"/>
      <c r="G58" s="216" t="s">
        <v>284</v>
      </c>
      <c r="H58" s="217">
        <f>H56-H57</f>
        <v>694.800878065701</v>
      </c>
      <c r="I58" s="150"/>
      <c r="L58" s="153"/>
    </row>
    <row r="59" spans="1:16" ht="21">
      <c r="A59" s="199" t="s">
        <v>57</v>
      </c>
      <c r="B59" s="488" t="s">
        <v>285</v>
      </c>
      <c r="C59" s="490"/>
      <c r="D59" s="218"/>
      <c r="E59" s="219"/>
      <c r="F59" s="161">
        <f t="shared" ref="F59:F65" si="2">+E59</f>
        <v>0</v>
      </c>
      <c r="G59" s="118"/>
      <c r="H59" s="118"/>
      <c r="I59" s="150" t="s">
        <v>286</v>
      </c>
      <c r="J59" s="104">
        <f>$E$59*2</f>
        <v>0</v>
      </c>
      <c r="L59" s="153"/>
      <c r="O59" s="153"/>
    </row>
    <row r="60" spans="1:16" ht="21.75" thickBot="1">
      <c r="A60" s="199" t="s">
        <v>58</v>
      </c>
      <c r="B60" s="488" t="s">
        <v>287</v>
      </c>
      <c r="C60" s="490"/>
      <c r="D60" s="220"/>
      <c r="E60" s="221">
        <f>((352*0.2)-352)*-1</f>
        <v>281.60000000000002</v>
      </c>
      <c r="F60" s="161">
        <f t="shared" si="2"/>
        <v>281.60000000000002</v>
      </c>
      <c r="G60" s="118"/>
      <c r="H60" s="196"/>
      <c r="I60" s="150" t="s">
        <v>238</v>
      </c>
      <c r="J60" s="104">
        <f>E60*2</f>
        <v>563.20000000000005</v>
      </c>
      <c r="L60" s="222"/>
      <c r="O60" s="153"/>
    </row>
    <row r="61" spans="1:16" ht="21">
      <c r="A61" s="199" t="s">
        <v>59</v>
      </c>
      <c r="B61" s="488" t="s">
        <v>163</v>
      </c>
      <c r="C61" s="490"/>
      <c r="D61" s="223"/>
      <c r="E61" s="160">
        <v>15</v>
      </c>
      <c r="F61" s="161">
        <f t="shared" si="2"/>
        <v>15</v>
      </c>
      <c r="G61" s="555" t="s">
        <v>289</v>
      </c>
      <c r="H61" s="556"/>
      <c r="I61" s="150" t="s">
        <v>238</v>
      </c>
      <c r="J61" s="104">
        <f>E61*2</f>
        <v>30</v>
      </c>
      <c r="K61" s="126"/>
      <c r="L61" s="153"/>
      <c r="O61" s="153"/>
    </row>
    <row r="62" spans="1:16" ht="21">
      <c r="A62" s="199" t="s">
        <v>60</v>
      </c>
      <c r="B62" s="488" t="s">
        <v>290</v>
      </c>
      <c r="C62" s="490"/>
      <c r="D62" s="223"/>
      <c r="E62" s="160">
        <v>2.0699999999999998</v>
      </c>
      <c r="F62" s="161">
        <f t="shared" si="2"/>
        <v>2.0699999999999998</v>
      </c>
      <c r="G62" s="557"/>
      <c r="H62" s="558"/>
      <c r="I62" s="150" t="s">
        <v>238</v>
      </c>
      <c r="J62" s="104">
        <f>E62*2</f>
        <v>4.1399999999999997</v>
      </c>
      <c r="O62" s="153"/>
    </row>
    <row r="63" spans="1:16" ht="21">
      <c r="A63" s="199" t="s">
        <v>62</v>
      </c>
      <c r="B63" s="488" t="s">
        <v>291</v>
      </c>
      <c r="C63" s="490"/>
      <c r="D63" s="224"/>
      <c r="E63" s="160">
        <v>4</v>
      </c>
      <c r="F63" s="161">
        <f t="shared" si="2"/>
        <v>4</v>
      </c>
      <c r="G63" s="557"/>
      <c r="H63" s="558"/>
      <c r="I63" s="150" t="s">
        <v>238</v>
      </c>
      <c r="O63" s="153"/>
    </row>
    <row r="64" spans="1:16" ht="21">
      <c r="A64" s="199" t="s">
        <v>63</v>
      </c>
      <c r="B64" s="488" t="s">
        <v>75</v>
      </c>
      <c r="C64" s="490"/>
      <c r="D64" s="223"/>
      <c r="E64" s="160">
        <v>0</v>
      </c>
      <c r="F64" s="161">
        <f t="shared" si="2"/>
        <v>0</v>
      </c>
      <c r="G64" s="557"/>
      <c r="H64" s="558"/>
      <c r="I64" s="150" t="s">
        <v>238</v>
      </c>
    </row>
    <row r="65" spans="1:18" ht="21">
      <c r="A65" s="199" t="s">
        <v>64</v>
      </c>
      <c r="B65" s="488" t="s">
        <v>75</v>
      </c>
      <c r="C65" s="490"/>
      <c r="E65" s="160">
        <v>0</v>
      </c>
      <c r="F65" s="161">
        <f t="shared" si="2"/>
        <v>0</v>
      </c>
      <c r="G65" s="557"/>
      <c r="H65" s="558"/>
      <c r="I65" s="150" t="s">
        <v>238</v>
      </c>
    </row>
    <row r="66" spans="1:18" s="163" customFormat="1" ht="21">
      <c r="A66" s="569" t="s">
        <v>292</v>
      </c>
      <c r="B66" s="570"/>
      <c r="C66" s="570"/>
      <c r="D66" s="571"/>
      <c r="E66" s="211">
        <f>SUM(E59:E65)</f>
        <v>302.67</v>
      </c>
      <c r="F66" s="164"/>
      <c r="G66" s="557"/>
      <c r="H66" s="558"/>
      <c r="I66" s="150"/>
    </row>
    <row r="67" spans="1:18" s="163" customFormat="1" ht="21">
      <c r="A67" s="527" t="s">
        <v>293</v>
      </c>
      <c r="B67" s="527"/>
      <c r="C67" s="527"/>
      <c r="D67" s="527"/>
      <c r="E67" s="527"/>
      <c r="F67" s="164"/>
      <c r="G67" s="557"/>
      <c r="H67" s="558"/>
      <c r="I67" s="150"/>
    </row>
    <row r="68" spans="1:18" s="163" customFormat="1" ht="21">
      <c r="A68" s="226">
        <v>2</v>
      </c>
      <c r="B68" s="528" t="s">
        <v>294</v>
      </c>
      <c r="C68" s="529"/>
      <c r="D68" s="530"/>
      <c r="E68" s="227" t="s">
        <v>56</v>
      </c>
      <c r="F68" s="164"/>
      <c r="G68" s="557"/>
      <c r="H68" s="558"/>
      <c r="I68" s="150"/>
    </row>
    <row r="69" spans="1:18" s="163" customFormat="1" ht="30">
      <c r="A69" s="228" t="s">
        <v>258</v>
      </c>
      <c r="B69" s="229" t="s">
        <v>259</v>
      </c>
      <c r="C69" s="230"/>
      <c r="D69" s="231"/>
      <c r="E69" s="232">
        <f>E42</f>
        <v>286.73</v>
      </c>
      <c r="F69" s="164"/>
      <c r="G69" s="557"/>
      <c r="H69" s="558"/>
      <c r="I69" s="150"/>
    </row>
    <row r="70" spans="1:18" s="163" customFormat="1" ht="21.75" thickBot="1">
      <c r="A70" s="228" t="s">
        <v>269</v>
      </c>
      <c r="B70" s="229" t="s">
        <v>270</v>
      </c>
      <c r="C70" s="230"/>
      <c r="D70" s="231"/>
      <c r="E70" s="232">
        <f>E56</f>
        <v>700.99999999999989</v>
      </c>
      <c r="F70" s="164"/>
      <c r="G70" s="559"/>
      <c r="H70" s="560"/>
      <c r="I70" s="150"/>
    </row>
    <row r="71" spans="1:18" s="163" customFormat="1" ht="21">
      <c r="A71" s="228" t="s">
        <v>283</v>
      </c>
      <c r="B71" s="229" t="s">
        <v>72</v>
      </c>
      <c r="C71" s="230"/>
      <c r="D71" s="231"/>
      <c r="E71" s="232">
        <f>E66</f>
        <v>302.67</v>
      </c>
      <c r="F71" s="164"/>
      <c r="G71" s="118"/>
      <c r="H71" s="118"/>
      <c r="I71" s="150"/>
    </row>
    <row r="72" spans="1:18" s="163" customFormat="1" ht="21">
      <c r="A72" s="233"/>
      <c r="B72" s="234"/>
      <c r="C72" s="234"/>
      <c r="D72" s="235" t="s">
        <v>66</v>
      </c>
      <c r="E72" s="236">
        <f>SUM(E69:E71)</f>
        <v>1290.3999999999999</v>
      </c>
      <c r="F72" s="164"/>
      <c r="G72" s="118"/>
      <c r="H72" s="118"/>
      <c r="I72" s="150"/>
    </row>
    <row r="73" spans="1:18" s="118" customFormat="1" ht="21">
      <c r="A73" s="551" t="s">
        <v>295</v>
      </c>
      <c r="B73" s="551"/>
      <c r="C73" s="551"/>
      <c r="D73" s="551"/>
      <c r="E73" s="551"/>
      <c r="F73" s="164"/>
      <c r="G73" s="167"/>
      <c r="I73" s="150"/>
      <c r="J73" s="167"/>
      <c r="L73" s="237"/>
      <c r="R73" s="238"/>
    </row>
    <row r="74" spans="1:18" s="118" customFormat="1" ht="21">
      <c r="A74" s="144">
        <v>3</v>
      </c>
      <c r="B74" s="552" t="s">
        <v>296</v>
      </c>
      <c r="C74" s="553"/>
      <c r="D74" s="554"/>
      <c r="E74" s="239" t="s">
        <v>56</v>
      </c>
      <c r="F74" s="164"/>
      <c r="G74" s="167"/>
      <c r="I74" s="150"/>
      <c r="R74" s="240"/>
    </row>
    <row r="75" spans="1:18" s="118" customFormat="1" ht="21">
      <c r="A75" s="241" t="s">
        <v>57</v>
      </c>
      <c r="B75" s="540" t="s">
        <v>297</v>
      </c>
      <c r="C75" s="541"/>
      <c r="D75" s="224">
        <f>((1/12)*0.05)</f>
        <v>4.1666666666666666E-3</v>
      </c>
      <c r="E75" s="148">
        <f>TRUNC(+$E$35*D75,2)</f>
        <v>6.14</v>
      </c>
      <c r="F75" s="164"/>
      <c r="G75" s="167"/>
      <c r="I75" s="150" t="s">
        <v>242</v>
      </c>
      <c r="L75" s="242"/>
    </row>
    <row r="76" spans="1:18" s="118" customFormat="1" ht="21">
      <c r="A76" s="241" t="s">
        <v>58</v>
      </c>
      <c r="B76" s="540" t="s">
        <v>298</v>
      </c>
      <c r="C76" s="541"/>
      <c r="D76" s="224">
        <f>+D55</f>
        <v>0.08</v>
      </c>
      <c r="E76" s="148">
        <f>TRUNC(+E75*D76,2)</f>
        <v>0.49</v>
      </c>
      <c r="F76" s="243"/>
      <c r="G76" s="167"/>
      <c r="I76" s="150" t="s">
        <v>242</v>
      </c>
    </row>
    <row r="77" spans="1:18" s="118" customFormat="1" ht="21">
      <c r="A77" s="244" t="s">
        <v>59</v>
      </c>
      <c r="B77" s="540" t="s">
        <v>299</v>
      </c>
      <c r="C77" s="541"/>
      <c r="D77" s="224">
        <f>(0.08*0.4*0.05)</f>
        <v>1.6000000000000001E-3</v>
      </c>
      <c r="E77" s="148">
        <f>D77*E35</f>
        <v>2.3594560000000002</v>
      </c>
      <c r="F77" s="245">
        <f>$E$35*D77</f>
        <v>2.3594560000000002</v>
      </c>
      <c r="G77" s="167"/>
      <c r="I77" s="150" t="s">
        <v>242</v>
      </c>
    </row>
    <row r="78" spans="1:18" s="118" customFormat="1" ht="19.5" thickBot="1">
      <c r="A78" s="241" t="s">
        <v>60</v>
      </c>
      <c r="B78" s="542" t="s">
        <v>300</v>
      </c>
      <c r="C78" s="543"/>
      <c r="D78" s="224">
        <f>((7/30)/12)*0.95</f>
        <v>1.8472222222222223E-2</v>
      </c>
      <c r="E78" s="148">
        <f>D78*E35</f>
        <v>27.240247222222226</v>
      </c>
      <c r="F78" s="243"/>
      <c r="G78" s="167"/>
      <c r="I78" s="246" t="s">
        <v>301</v>
      </c>
    </row>
    <row r="79" spans="1:18" s="118" customFormat="1" ht="22.5" thickTop="1" thickBot="1">
      <c r="A79" s="241" t="s">
        <v>62</v>
      </c>
      <c r="B79" s="544" t="s">
        <v>302</v>
      </c>
      <c r="C79" s="545"/>
      <c r="D79" s="224">
        <f>+D56</f>
        <v>0.39800000000000008</v>
      </c>
      <c r="E79" s="148">
        <f>D56*E78</f>
        <v>10.841618394444449</v>
      </c>
      <c r="F79" s="164"/>
      <c r="G79" s="167"/>
      <c r="H79" s="247"/>
      <c r="I79" s="150" t="s">
        <v>303</v>
      </c>
      <c r="K79" s="248"/>
      <c r="M79" s="240">
        <f>(7/30/12)/30*3</f>
        <v>1.9444444444444444E-3</v>
      </c>
      <c r="N79" s="167"/>
    </row>
    <row r="80" spans="1:18" s="118" customFormat="1" ht="21.75" thickTop="1">
      <c r="A80" s="244" t="s">
        <v>63</v>
      </c>
      <c r="B80" s="546" t="s">
        <v>304</v>
      </c>
      <c r="C80" s="547"/>
      <c r="D80" s="224">
        <f>(0.08*0.4)*0.95</f>
        <v>3.04E-2</v>
      </c>
      <c r="E80" s="148">
        <f>D80*E43</f>
        <v>44.829664000000001</v>
      </c>
      <c r="F80" s="161">
        <f>$E$35*D80</f>
        <v>44.829664000000001</v>
      </c>
      <c r="G80" s="167"/>
      <c r="I80" s="150" t="s">
        <v>242</v>
      </c>
      <c r="J80" s="208"/>
      <c r="K80" s="249"/>
      <c r="M80" s="118">
        <f>L79*M79</f>
        <v>0</v>
      </c>
    </row>
    <row r="81" spans="1:15" s="118" customFormat="1" ht="21.75" thickBot="1">
      <c r="A81" s="548" t="s">
        <v>66</v>
      </c>
      <c r="B81" s="549"/>
      <c r="C81" s="549"/>
      <c r="D81" s="550"/>
      <c r="E81" s="250">
        <f>SUM(E75:E80)</f>
        <v>91.900985616666674</v>
      </c>
      <c r="F81" s="164"/>
      <c r="I81" s="150"/>
      <c r="M81" s="118">
        <f>M80*12</f>
        <v>0</v>
      </c>
    </row>
    <row r="82" spans="1:15" s="118" customFormat="1" ht="22.5" thickTop="1" thickBot="1">
      <c r="A82" s="507" t="s">
        <v>305</v>
      </c>
      <c r="B82" s="507"/>
      <c r="C82" s="507"/>
      <c r="D82" s="185" t="s">
        <v>265</v>
      </c>
      <c r="E82" s="251">
        <f>E35</f>
        <v>1474.66</v>
      </c>
      <c r="F82" s="164"/>
      <c r="I82" s="150"/>
      <c r="M82" s="118">
        <f>L79*M79</f>
        <v>0</v>
      </c>
    </row>
    <row r="83" spans="1:15" s="118" customFormat="1" ht="22.5" thickTop="1" thickBot="1">
      <c r="A83" s="507"/>
      <c r="B83" s="507"/>
      <c r="C83" s="507"/>
      <c r="D83" s="185" t="s">
        <v>306</v>
      </c>
      <c r="E83" s="251">
        <f>E72</f>
        <v>1290.3999999999999</v>
      </c>
      <c r="F83" s="164"/>
      <c r="I83" s="150"/>
      <c r="K83" s="179"/>
      <c r="M83" s="118">
        <f>M82*12</f>
        <v>0</v>
      </c>
    </row>
    <row r="84" spans="1:15" s="118" customFormat="1" ht="22.5" thickTop="1" thickBot="1">
      <c r="A84" s="507"/>
      <c r="B84" s="507"/>
      <c r="C84" s="507"/>
      <c r="D84" s="185" t="s">
        <v>307</v>
      </c>
      <c r="E84" s="251">
        <f>E81</f>
        <v>91.900985616666674</v>
      </c>
      <c r="F84" s="164"/>
      <c r="I84" s="150"/>
      <c r="L84" s="118">
        <f>L81</f>
        <v>0</v>
      </c>
      <c r="M84" s="171">
        <v>1</v>
      </c>
    </row>
    <row r="85" spans="1:15" s="118" customFormat="1" ht="22.5" thickTop="1" thickBot="1">
      <c r="A85" s="507"/>
      <c r="B85" s="507"/>
      <c r="C85" s="507"/>
      <c r="D85" s="252" t="s">
        <v>292</v>
      </c>
      <c r="E85" s="251">
        <f>SUM(E82:E84)</f>
        <v>2856.9609856166667</v>
      </c>
      <c r="F85" s="164"/>
      <c r="I85" s="150"/>
      <c r="L85" s="118">
        <f>M83</f>
        <v>0</v>
      </c>
      <c r="M85" s="249" t="e">
        <f>L85*M84/L84</f>
        <v>#DIV/0!</v>
      </c>
    </row>
    <row r="86" spans="1:15" s="118" customFormat="1" ht="21.75" thickTop="1">
      <c r="A86" s="508" t="s">
        <v>308</v>
      </c>
      <c r="B86" s="509"/>
      <c r="C86" s="509"/>
      <c r="D86" s="510"/>
      <c r="E86" s="169" t="s">
        <v>234</v>
      </c>
      <c r="F86" s="164"/>
      <c r="H86" s="248"/>
      <c r="I86" s="150"/>
    </row>
    <row r="87" spans="1:15" s="118" customFormat="1" ht="21">
      <c r="A87" s="537" t="s">
        <v>309</v>
      </c>
      <c r="B87" s="538"/>
      <c r="C87" s="538"/>
      <c r="D87" s="538"/>
      <c r="E87" s="539"/>
      <c r="F87" s="164"/>
      <c r="G87" s="208"/>
      <c r="I87" s="150"/>
    </row>
    <row r="88" spans="1:15" s="118" customFormat="1" ht="21">
      <c r="A88" s="144" t="s">
        <v>310</v>
      </c>
      <c r="B88" s="253" t="s">
        <v>311</v>
      </c>
      <c r="C88" s="254"/>
      <c r="D88" s="169" t="s">
        <v>312</v>
      </c>
      <c r="E88" s="128" t="s">
        <v>56</v>
      </c>
      <c r="F88" s="164"/>
      <c r="I88" s="150"/>
    </row>
    <row r="89" spans="1:15" s="118" customFormat="1" ht="21">
      <c r="A89" s="255" t="s">
        <v>57</v>
      </c>
      <c r="B89" s="531" t="s">
        <v>313</v>
      </c>
      <c r="C89" s="531"/>
      <c r="D89" s="224">
        <v>0</v>
      </c>
      <c r="E89" s="148">
        <f t="shared" ref="E89:E94" si="3">TRUNC(+D89*$E$85,2)</f>
        <v>0</v>
      </c>
      <c r="F89" s="182"/>
      <c r="I89" s="176" t="s">
        <v>242</v>
      </c>
      <c r="L89" s="209"/>
      <c r="M89" s="171"/>
    </row>
    <row r="90" spans="1:15" s="118" customFormat="1" ht="21">
      <c r="A90" s="199" t="s">
        <v>58</v>
      </c>
      <c r="B90" s="531" t="s">
        <v>314</v>
      </c>
      <c r="C90" s="531"/>
      <c r="D90" s="224">
        <f>(1/30)/12</f>
        <v>2.7777777777777779E-3</v>
      </c>
      <c r="E90" s="148">
        <f>E85*D90</f>
        <v>7.9360027378240741</v>
      </c>
      <c r="F90" s="164"/>
      <c r="I90" s="176" t="s">
        <v>242</v>
      </c>
      <c r="O90" s="118">
        <f>D90/12</f>
        <v>2.3148148148148149E-4</v>
      </c>
    </row>
    <row r="91" spans="1:15" s="118" customFormat="1" ht="21">
      <c r="A91" s="199" t="s">
        <v>59</v>
      </c>
      <c r="B91" s="531" t="s">
        <v>315</v>
      </c>
      <c r="C91" s="531"/>
      <c r="D91" s="224">
        <f>((5/30)/12)*0.01</f>
        <v>1.3888888888888889E-4</v>
      </c>
      <c r="E91" s="148">
        <f t="shared" si="3"/>
        <v>0.39</v>
      </c>
      <c r="F91" s="164"/>
      <c r="I91" s="176" t="s">
        <v>242</v>
      </c>
      <c r="L91" s="167"/>
    </row>
    <row r="92" spans="1:15" s="118" customFormat="1" ht="21">
      <c r="A92" s="199" t="s">
        <v>60</v>
      </c>
      <c r="B92" s="531" t="s">
        <v>316</v>
      </c>
      <c r="C92" s="531"/>
      <c r="D92" s="224">
        <f>((15/30)/12)*0.04</f>
        <v>1.6666666666666666E-3</v>
      </c>
      <c r="E92" s="148">
        <f>TRUNC(+D92*$E$85,2)</f>
        <v>4.76</v>
      </c>
      <c r="F92" s="164"/>
      <c r="I92" s="176" t="s">
        <v>242</v>
      </c>
      <c r="M92" s="209"/>
      <c r="N92" s="171"/>
    </row>
    <row r="93" spans="1:15" s="118" customFormat="1" ht="21">
      <c r="A93" s="199" t="s">
        <v>62</v>
      </c>
      <c r="B93" s="531" t="s">
        <v>317</v>
      </c>
      <c r="C93" s="531"/>
      <c r="D93" s="224">
        <v>0</v>
      </c>
      <c r="E93" s="148">
        <f t="shared" si="3"/>
        <v>0</v>
      </c>
      <c r="F93" s="164"/>
      <c r="I93" s="176" t="s">
        <v>242</v>
      </c>
    </row>
    <row r="94" spans="1:15" s="118" customFormat="1" ht="21">
      <c r="A94" s="199" t="s">
        <v>63</v>
      </c>
      <c r="B94" s="531" t="s">
        <v>318</v>
      </c>
      <c r="C94" s="531"/>
      <c r="D94" s="224">
        <v>0</v>
      </c>
      <c r="E94" s="148">
        <f t="shared" si="3"/>
        <v>0</v>
      </c>
      <c r="F94" s="164"/>
      <c r="I94" s="176" t="s">
        <v>242</v>
      </c>
      <c r="L94" s="167"/>
      <c r="M94" s="249"/>
    </row>
    <row r="95" spans="1:15" s="118" customFormat="1" ht="21">
      <c r="A95" s="491" t="s">
        <v>66</v>
      </c>
      <c r="B95" s="492"/>
      <c r="C95" s="493"/>
      <c r="D95" s="256"/>
      <c r="E95" s="211">
        <f>SUM(E89:E94)</f>
        <v>13.086002737824074</v>
      </c>
      <c r="F95" s="164"/>
      <c r="I95" s="150"/>
      <c r="K95" s="249"/>
    </row>
    <row r="96" spans="1:15" s="118" customFormat="1" ht="21">
      <c r="A96" s="532" t="s">
        <v>319</v>
      </c>
      <c r="B96" s="533"/>
      <c r="C96" s="533"/>
      <c r="D96" s="533"/>
      <c r="E96" s="534"/>
      <c r="F96" s="164"/>
      <c r="I96" s="150"/>
    </row>
    <row r="97" spans="1:16" s="118" customFormat="1" ht="21">
      <c r="A97" s="257" t="s">
        <v>320</v>
      </c>
      <c r="B97" s="258" t="s">
        <v>74</v>
      </c>
      <c r="C97" s="259"/>
      <c r="D97" s="169" t="s">
        <v>312</v>
      </c>
      <c r="E97" s="128" t="s">
        <v>56</v>
      </c>
      <c r="F97" s="164"/>
      <c r="I97" s="150"/>
      <c r="N97" s="179"/>
    </row>
    <row r="98" spans="1:16" s="118" customFormat="1" ht="21">
      <c r="A98" s="260" t="s">
        <v>57</v>
      </c>
      <c r="B98" s="535" t="s">
        <v>321</v>
      </c>
      <c r="C98" s="536"/>
      <c r="D98" s="200"/>
      <c r="E98" s="261">
        <v>0</v>
      </c>
      <c r="F98" s="161">
        <f>E98</f>
        <v>0</v>
      </c>
      <c r="I98" s="176" t="s">
        <v>242</v>
      </c>
      <c r="L98" s="209"/>
    </row>
    <row r="99" spans="1:16" s="118" customFormat="1" ht="21">
      <c r="A99" s="491" t="s">
        <v>66</v>
      </c>
      <c r="B99" s="492"/>
      <c r="C99" s="493"/>
      <c r="D99" s="256"/>
      <c r="E99" s="211">
        <f>SUM(E98)</f>
        <v>0</v>
      </c>
      <c r="F99" s="164"/>
      <c r="I99" s="176"/>
    </row>
    <row r="100" spans="1:16" s="163" customFormat="1" ht="21">
      <c r="A100" s="527" t="s">
        <v>322</v>
      </c>
      <c r="B100" s="527"/>
      <c r="C100" s="527"/>
      <c r="D100" s="527"/>
      <c r="E100" s="527"/>
      <c r="F100" s="164"/>
      <c r="G100" s="118"/>
      <c r="H100" s="118"/>
      <c r="I100" s="150"/>
    </row>
    <row r="101" spans="1:16" s="163" customFormat="1" ht="21">
      <c r="A101" s="226">
        <v>4</v>
      </c>
      <c r="B101" s="528" t="s">
        <v>323</v>
      </c>
      <c r="C101" s="529"/>
      <c r="D101" s="530"/>
      <c r="E101" s="227" t="s">
        <v>56</v>
      </c>
      <c r="F101" s="164"/>
      <c r="G101" s="118"/>
      <c r="H101" s="118"/>
      <c r="I101" s="150"/>
    </row>
    <row r="102" spans="1:16" s="163" customFormat="1" ht="21">
      <c r="A102" s="228" t="s">
        <v>310</v>
      </c>
      <c r="B102" s="229" t="s">
        <v>73</v>
      </c>
      <c r="C102" s="230"/>
      <c r="D102" s="231"/>
      <c r="E102" s="262">
        <f>+E95</f>
        <v>13.086002737824074</v>
      </c>
      <c r="F102" s="164"/>
      <c r="G102" s="118"/>
      <c r="H102" s="118"/>
      <c r="I102" s="150"/>
    </row>
    <row r="103" spans="1:16" s="163" customFormat="1" ht="21">
      <c r="A103" s="228" t="s">
        <v>320</v>
      </c>
      <c r="B103" s="229" t="s">
        <v>74</v>
      </c>
      <c r="C103" s="230"/>
      <c r="D103" s="231"/>
      <c r="E103" s="262">
        <f>+E99</f>
        <v>0</v>
      </c>
      <c r="F103" s="164"/>
      <c r="G103" s="118"/>
      <c r="H103" s="118"/>
      <c r="I103" s="150"/>
    </row>
    <row r="104" spans="1:16" s="163" customFormat="1" ht="21">
      <c r="A104" s="233"/>
      <c r="B104" s="234"/>
      <c r="C104" s="234"/>
      <c r="D104" s="235" t="s">
        <v>66</v>
      </c>
      <c r="E104" s="263">
        <f>SUM(E102:E103)</f>
        <v>13.086002737824074</v>
      </c>
      <c r="F104" s="164"/>
      <c r="G104" s="118"/>
      <c r="H104" s="118"/>
      <c r="I104" s="150"/>
    </row>
    <row r="105" spans="1:16" s="163" customFormat="1" ht="21">
      <c r="A105" s="524" t="s">
        <v>324</v>
      </c>
      <c r="B105" s="525"/>
      <c r="C105" s="525"/>
      <c r="D105" s="526"/>
      <c r="E105" s="160">
        <f>SUM(E104:E104)</f>
        <v>13.086002737824074</v>
      </c>
      <c r="F105" s="164"/>
      <c r="G105" s="118"/>
      <c r="H105" s="118"/>
      <c r="I105" s="162"/>
      <c r="K105" s="153"/>
      <c r="L105" s="153"/>
    </row>
    <row r="106" spans="1:16" s="118" customFormat="1" ht="21">
      <c r="A106" s="508" t="s">
        <v>325</v>
      </c>
      <c r="B106" s="509"/>
      <c r="C106" s="509"/>
      <c r="D106" s="510"/>
      <c r="E106" s="142"/>
      <c r="F106" s="164"/>
      <c r="I106" s="150"/>
    </row>
    <row r="107" spans="1:16" s="118" customFormat="1" ht="21">
      <c r="A107" s="144">
        <v>5</v>
      </c>
      <c r="B107" s="511" t="s">
        <v>326</v>
      </c>
      <c r="C107" s="512"/>
      <c r="D107" s="169" t="s">
        <v>312</v>
      </c>
      <c r="E107" s="128" t="s">
        <v>56</v>
      </c>
      <c r="F107" s="164"/>
      <c r="I107" s="150"/>
    </row>
    <row r="108" spans="1:16" s="118" customFormat="1" ht="21">
      <c r="A108" s="199" t="s">
        <v>57</v>
      </c>
      <c r="B108" s="264" t="s">
        <v>327</v>
      </c>
      <c r="C108" s="519"/>
      <c r="D108" s="520"/>
      <c r="E108" s="148">
        <f>Uniformes!$K$24</f>
        <v>44.332222222222221</v>
      </c>
      <c r="F108" s="164"/>
      <c r="G108" s="163"/>
      <c r="H108" s="163"/>
      <c r="I108" s="176" t="s">
        <v>328</v>
      </c>
      <c r="L108" s="133"/>
      <c r="O108" s="521"/>
    </row>
    <row r="109" spans="1:16" s="118" customFormat="1" ht="21">
      <c r="A109" s="199" t="s">
        <v>58</v>
      </c>
      <c r="B109" s="420" t="s">
        <v>449</v>
      </c>
      <c r="C109" s="522" t="s">
        <v>329</v>
      </c>
      <c r="D109" s="523"/>
      <c r="E109" s="148"/>
      <c r="F109" s="164"/>
      <c r="G109" s="163"/>
      <c r="H109" s="163"/>
      <c r="I109" s="176" t="s">
        <v>328</v>
      </c>
      <c r="J109" s="265"/>
      <c r="O109" s="521"/>
    </row>
    <row r="110" spans="1:16" s="118" customFormat="1" ht="21">
      <c r="A110" s="199" t="s">
        <v>59</v>
      </c>
      <c r="B110" s="266" t="s">
        <v>330</v>
      </c>
      <c r="C110" s="519"/>
      <c r="D110" s="520"/>
      <c r="E110" s="148"/>
      <c r="F110" s="164"/>
      <c r="I110" s="176" t="s">
        <v>328</v>
      </c>
      <c r="L110" s="196"/>
      <c r="N110" s="197"/>
      <c r="O110" s="521"/>
      <c r="P110" s="198"/>
    </row>
    <row r="111" spans="1:16" s="118" customFormat="1" ht="21">
      <c r="A111" s="199" t="s">
        <v>60</v>
      </c>
      <c r="B111" s="264" t="s">
        <v>331</v>
      </c>
      <c r="C111" s="522"/>
      <c r="D111" s="523"/>
      <c r="E111" s="148"/>
      <c r="F111" s="164"/>
      <c r="I111" s="176" t="s">
        <v>328</v>
      </c>
      <c r="L111" s="196"/>
      <c r="N111" s="197"/>
      <c r="O111" s="521"/>
      <c r="P111" s="198"/>
    </row>
    <row r="112" spans="1:16" s="163" customFormat="1" ht="21.75" thickBot="1">
      <c r="A112" s="524" t="s">
        <v>332</v>
      </c>
      <c r="B112" s="525"/>
      <c r="C112" s="525"/>
      <c r="D112" s="526"/>
      <c r="E112" s="211">
        <f>SUM(E108:E111)</f>
        <v>44.332222222222221</v>
      </c>
      <c r="F112" s="164"/>
      <c r="G112" s="118"/>
      <c r="H112" s="118"/>
      <c r="I112" s="150"/>
      <c r="L112" s="196"/>
      <c r="N112" s="267"/>
      <c r="P112" s="198"/>
    </row>
    <row r="113" spans="1:12" s="118" customFormat="1" ht="22.5" thickTop="1" thickBot="1">
      <c r="A113" s="507" t="s">
        <v>333</v>
      </c>
      <c r="B113" s="507"/>
      <c r="C113" s="507"/>
      <c r="D113" s="185" t="s">
        <v>265</v>
      </c>
      <c r="E113" s="251">
        <f>E35</f>
        <v>1474.66</v>
      </c>
      <c r="F113" s="164"/>
      <c r="I113" s="150"/>
    </row>
    <row r="114" spans="1:12" s="118" customFormat="1" ht="22.5" thickTop="1" thickBot="1">
      <c r="A114" s="507"/>
      <c r="B114" s="507"/>
      <c r="C114" s="507"/>
      <c r="D114" s="185" t="s">
        <v>306</v>
      </c>
      <c r="E114" s="251">
        <f>E72</f>
        <v>1290.3999999999999</v>
      </c>
      <c r="F114" s="164"/>
      <c r="I114" s="150"/>
    </row>
    <row r="115" spans="1:12" s="118" customFormat="1" ht="22.5" thickTop="1" thickBot="1">
      <c r="A115" s="507"/>
      <c r="B115" s="507"/>
      <c r="C115" s="507"/>
      <c r="D115" s="185" t="s">
        <v>307</v>
      </c>
      <c r="E115" s="251">
        <f>E81</f>
        <v>91.900985616666674</v>
      </c>
      <c r="F115" s="164"/>
      <c r="I115" s="150"/>
    </row>
    <row r="116" spans="1:12" s="118" customFormat="1" ht="22.5" thickTop="1" thickBot="1">
      <c r="A116" s="507"/>
      <c r="B116" s="507"/>
      <c r="C116" s="507"/>
      <c r="D116" s="185" t="s">
        <v>334</v>
      </c>
      <c r="E116" s="251">
        <f>E105</f>
        <v>13.086002737824074</v>
      </c>
      <c r="F116" s="164"/>
      <c r="I116" s="150"/>
    </row>
    <row r="117" spans="1:12" s="118" customFormat="1" ht="22.5" thickTop="1" thickBot="1">
      <c r="A117" s="507"/>
      <c r="B117" s="507"/>
      <c r="C117" s="507"/>
      <c r="D117" s="185" t="s">
        <v>335</v>
      </c>
      <c r="E117" s="251">
        <f>E112</f>
        <v>44.332222222222221</v>
      </c>
      <c r="F117" s="164"/>
      <c r="I117" s="150"/>
    </row>
    <row r="118" spans="1:12" s="118" customFormat="1" ht="22.5" thickTop="1" thickBot="1">
      <c r="A118" s="507"/>
      <c r="B118" s="507"/>
      <c r="C118" s="507"/>
      <c r="D118" s="252" t="s">
        <v>292</v>
      </c>
      <c r="E118" s="251">
        <f>SUM(E113:E117)</f>
        <v>2914.3792105767129</v>
      </c>
      <c r="F118" s="164"/>
      <c r="I118" s="150"/>
    </row>
    <row r="119" spans="1:12" s="118" customFormat="1" ht="21.75" thickTop="1">
      <c r="A119" s="508" t="s">
        <v>336</v>
      </c>
      <c r="B119" s="509"/>
      <c r="C119" s="509"/>
      <c r="D119" s="510"/>
      <c r="E119" s="142"/>
      <c r="F119" s="164"/>
      <c r="I119" s="150"/>
    </row>
    <row r="120" spans="1:12" s="118" customFormat="1" ht="21">
      <c r="A120" s="144">
        <v>6</v>
      </c>
      <c r="B120" s="511" t="s">
        <v>337</v>
      </c>
      <c r="C120" s="512"/>
      <c r="D120" s="169" t="s">
        <v>234</v>
      </c>
      <c r="E120" s="128" t="s">
        <v>56</v>
      </c>
      <c r="F120" s="164"/>
      <c r="I120" s="150"/>
    </row>
    <row r="121" spans="1:12" s="118" customFormat="1" ht="21">
      <c r="A121" s="268" t="s">
        <v>57</v>
      </c>
      <c r="B121" s="264" t="s">
        <v>338</v>
      </c>
      <c r="C121" s="513">
        <v>0.1</v>
      </c>
      <c r="D121" s="514"/>
      <c r="E121" s="160">
        <f>TRUNC(+E118*C121,2)</f>
        <v>291.43</v>
      </c>
      <c r="F121" s="164"/>
      <c r="I121" s="150" t="s">
        <v>242</v>
      </c>
    </row>
    <row r="122" spans="1:12" s="118" customFormat="1" ht="21.75" thickBot="1">
      <c r="A122" s="268" t="s">
        <v>58</v>
      </c>
      <c r="B122" s="264" t="s">
        <v>339</v>
      </c>
      <c r="C122" s="515">
        <v>0.1</v>
      </c>
      <c r="D122" s="516"/>
      <c r="E122" s="148">
        <f>TRUNC(C122*(+E118+E121),2)</f>
        <v>320.58</v>
      </c>
      <c r="F122" s="164"/>
      <c r="I122" s="150" t="s">
        <v>242</v>
      </c>
    </row>
    <row r="123" spans="1:12" s="118" customFormat="1" ht="21.75" thickBot="1">
      <c r="A123" s="269"/>
      <c r="B123" s="270" t="s">
        <v>340</v>
      </c>
      <c r="C123" s="517" t="s">
        <v>341</v>
      </c>
      <c r="D123" s="518"/>
      <c r="E123" s="271">
        <f>E118+E121+E122</f>
        <v>3526.3892105767127</v>
      </c>
      <c r="F123" s="164"/>
      <c r="G123" s="163"/>
      <c r="H123" s="163"/>
      <c r="I123" s="150"/>
    </row>
    <row r="124" spans="1:12" s="118" customFormat="1" ht="21.75" thickBot="1">
      <c r="A124" s="272" t="s">
        <v>59</v>
      </c>
      <c r="B124" s="273" t="s">
        <v>76</v>
      </c>
      <c r="C124" s="274">
        <f>(D131*100)</f>
        <v>8.6499999999999986</v>
      </c>
      <c r="D124" s="275">
        <f>+(100-C124)/100</f>
        <v>0.91349999999999998</v>
      </c>
      <c r="E124" s="276">
        <f>TRUNC(E123/D124,2)</f>
        <v>3860.3</v>
      </c>
      <c r="F124" s="164"/>
      <c r="I124" s="150" t="s">
        <v>242</v>
      </c>
    </row>
    <row r="125" spans="1:12" s="118" customFormat="1" ht="21">
      <c r="A125" s="277"/>
      <c r="B125" s="278" t="s">
        <v>342</v>
      </c>
      <c r="C125" s="279"/>
      <c r="D125" s="280"/>
      <c r="E125" s="148"/>
      <c r="F125" s="164"/>
      <c r="I125" s="150"/>
    </row>
    <row r="126" spans="1:12" s="118" customFormat="1" ht="21">
      <c r="A126" s="277"/>
      <c r="B126" s="281" t="s">
        <v>343</v>
      </c>
      <c r="C126" s="282"/>
      <c r="D126" s="224">
        <v>6.4999999999999997E-3</v>
      </c>
      <c r="E126" s="148">
        <f>TRUNC(+E124*D126,2)</f>
        <v>25.09</v>
      </c>
      <c r="F126" s="164"/>
      <c r="I126" s="150"/>
      <c r="L126" s="167"/>
    </row>
    <row r="127" spans="1:12" s="118" customFormat="1" ht="21">
      <c r="A127" s="277"/>
      <c r="B127" s="281" t="s">
        <v>344</v>
      </c>
      <c r="C127" s="282"/>
      <c r="D127" s="224">
        <v>0.03</v>
      </c>
      <c r="E127" s="148">
        <f>TRUNC(+E124*D127,2)</f>
        <v>115.8</v>
      </c>
      <c r="F127" s="164"/>
      <c r="I127" s="150"/>
    </row>
    <row r="128" spans="1:12" s="118" customFormat="1" ht="21">
      <c r="A128" s="277"/>
      <c r="B128" s="283" t="s">
        <v>77</v>
      </c>
      <c r="C128" s="284"/>
      <c r="D128" s="148"/>
      <c r="E128" s="148"/>
      <c r="F128" s="164"/>
      <c r="I128" s="150"/>
    </row>
    <row r="129" spans="1:16" s="118" customFormat="1" ht="21">
      <c r="A129" s="277"/>
      <c r="B129" s="283" t="s">
        <v>345</v>
      </c>
      <c r="C129" s="284"/>
      <c r="D129" s="285">
        <v>0</v>
      </c>
      <c r="E129" s="148"/>
      <c r="F129" s="164"/>
      <c r="I129" s="150"/>
    </row>
    <row r="130" spans="1:16" s="118" customFormat="1" ht="21">
      <c r="A130" s="277"/>
      <c r="B130" s="286" t="s">
        <v>346</v>
      </c>
      <c r="C130" s="287"/>
      <c r="D130" s="285">
        <v>0.05</v>
      </c>
      <c r="E130" s="288">
        <f>TRUNC(+E124*D130,2)</f>
        <v>193.01</v>
      </c>
      <c r="F130" s="164"/>
      <c r="I130" s="150"/>
    </row>
    <row r="131" spans="1:16" s="118" customFormat="1" ht="21">
      <c r="A131" s="289"/>
      <c r="B131" s="290" t="s">
        <v>347</v>
      </c>
      <c r="C131" s="290"/>
      <c r="D131" s="291">
        <f>SUM(D126:D130)</f>
        <v>8.6499999999999994E-2</v>
      </c>
      <c r="E131" s="292">
        <f>SUM(E126:E130)</f>
        <v>333.9</v>
      </c>
      <c r="F131" s="164"/>
      <c r="G131" s="163"/>
      <c r="H131" s="163"/>
      <c r="I131" s="150"/>
    </row>
    <row r="132" spans="1:16" s="163" customFormat="1" ht="21">
      <c r="A132" s="501" t="s">
        <v>348</v>
      </c>
      <c r="B132" s="502"/>
      <c r="C132" s="502"/>
      <c r="D132" s="503"/>
      <c r="E132" s="293">
        <f>E121+E122+E131</f>
        <v>945.91</v>
      </c>
      <c r="F132" s="164"/>
      <c r="I132" s="150"/>
    </row>
    <row r="133" spans="1:16" s="163" customFormat="1" ht="21">
      <c r="A133" s="491" t="s">
        <v>349</v>
      </c>
      <c r="B133" s="492"/>
      <c r="C133" s="492"/>
      <c r="D133" s="493"/>
      <c r="E133" s="160">
        <f>SUM(E132:E132)</f>
        <v>945.91</v>
      </c>
      <c r="F133" s="182"/>
      <c r="I133" s="162"/>
      <c r="K133" s="153"/>
      <c r="L133" s="153"/>
    </row>
    <row r="134" spans="1:16" s="163" customFormat="1" ht="21">
      <c r="A134" s="504" t="s">
        <v>350</v>
      </c>
      <c r="B134" s="505"/>
      <c r="C134" s="505"/>
      <c r="D134" s="505"/>
      <c r="E134" s="506"/>
      <c r="F134" s="164"/>
      <c r="G134" s="103"/>
      <c r="H134" s="103"/>
      <c r="I134" s="150"/>
    </row>
    <row r="135" spans="1:16" s="118" customFormat="1" ht="21">
      <c r="A135" s="504" t="s">
        <v>351</v>
      </c>
      <c r="B135" s="505"/>
      <c r="C135" s="505"/>
      <c r="D135" s="506"/>
      <c r="E135" s="294" t="s">
        <v>56</v>
      </c>
      <c r="F135" s="164"/>
      <c r="G135" s="103"/>
      <c r="H135" s="103"/>
      <c r="I135" s="150"/>
    </row>
    <row r="136" spans="1:16" s="118" customFormat="1" ht="21">
      <c r="A136" s="268" t="s">
        <v>57</v>
      </c>
      <c r="B136" s="488" t="s">
        <v>352</v>
      </c>
      <c r="C136" s="489"/>
      <c r="D136" s="490"/>
      <c r="E136" s="148">
        <f>E35</f>
        <v>1474.66</v>
      </c>
      <c r="F136" s="164"/>
      <c r="G136" s="103"/>
      <c r="H136" s="103"/>
      <c r="I136" s="150"/>
      <c r="L136" s="295"/>
    </row>
    <row r="137" spans="1:16" s="118" customFormat="1" ht="21">
      <c r="A137" s="268" t="s">
        <v>58</v>
      </c>
      <c r="B137" s="488" t="s">
        <v>353</v>
      </c>
      <c r="C137" s="489"/>
      <c r="D137" s="490"/>
      <c r="E137" s="148">
        <f>+E72</f>
        <v>1290.3999999999999</v>
      </c>
      <c r="F137" s="164"/>
      <c r="G137" s="103"/>
      <c r="H137" s="103"/>
      <c r="I137" s="150"/>
      <c r="L137" s="295"/>
    </row>
    <row r="138" spans="1:16" s="118" customFormat="1" ht="21">
      <c r="A138" s="268" t="s">
        <v>59</v>
      </c>
      <c r="B138" s="488" t="s">
        <v>354</v>
      </c>
      <c r="C138" s="489"/>
      <c r="D138" s="490"/>
      <c r="E138" s="148">
        <f>+E81</f>
        <v>91.900985616666674</v>
      </c>
      <c r="F138" s="164"/>
      <c r="G138" s="103"/>
      <c r="H138" s="103"/>
      <c r="I138" s="150"/>
      <c r="L138" s="295"/>
    </row>
    <row r="139" spans="1:16" s="118" customFormat="1" ht="21">
      <c r="A139" s="268" t="s">
        <v>60</v>
      </c>
      <c r="B139" s="488" t="s">
        <v>355</v>
      </c>
      <c r="C139" s="489"/>
      <c r="D139" s="490"/>
      <c r="E139" s="148">
        <f>+E105</f>
        <v>13.086002737824074</v>
      </c>
      <c r="F139" s="164"/>
      <c r="G139" s="103"/>
      <c r="H139" s="103"/>
      <c r="I139" s="150"/>
    </row>
    <row r="140" spans="1:16" s="118" customFormat="1" ht="21">
      <c r="A140" s="268" t="s">
        <v>62</v>
      </c>
      <c r="B140" s="296" t="s">
        <v>356</v>
      </c>
      <c r="C140" s="297"/>
      <c r="D140" s="298"/>
      <c r="E140" s="148">
        <f>+E112</f>
        <v>44.332222222222221</v>
      </c>
      <c r="F140" s="164"/>
      <c r="G140" s="103"/>
      <c r="H140" s="103"/>
      <c r="I140" s="150"/>
    </row>
    <row r="141" spans="1:16" s="118" customFormat="1" ht="21">
      <c r="A141" s="491" t="s">
        <v>357</v>
      </c>
      <c r="B141" s="492"/>
      <c r="C141" s="493"/>
      <c r="D141" s="299"/>
      <c r="E141" s="211">
        <f>SUM(E136:E140)</f>
        <v>2914.3792105767129</v>
      </c>
      <c r="F141" s="164"/>
      <c r="G141" s="103"/>
      <c r="H141" s="103"/>
      <c r="I141" s="150"/>
      <c r="L141" s="171"/>
    </row>
    <row r="142" spans="1:16" s="118" customFormat="1" ht="21.75" thickBot="1">
      <c r="A142" s="300" t="s">
        <v>63</v>
      </c>
      <c r="B142" s="494" t="s">
        <v>358</v>
      </c>
      <c r="C142" s="495"/>
      <c r="D142" s="496"/>
      <c r="E142" s="288">
        <f>E133</f>
        <v>945.91</v>
      </c>
      <c r="F142" s="164"/>
      <c r="G142" s="103"/>
      <c r="H142" s="103"/>
      <c r="I142" s="150"/>
      <c r="O142" s="302"/>
      <c r="P142" s="171"/>
    </row>
    <row r="143" spans="1:16" s="163" customFormat="1" ht="24" thickBot="1">
      <c r="A143" s="497" t="s">
        <v>79</v>
      </c>
      <c r="B143" s="498"/>
      <c r="C143" s="498"/>
      <c r="D143" s="499"/>
      <c r="E143" s="303">
        <f>+E141+E142</f>
        <v>3860.2892105767128</v>
      </c>
      <c r="F143" s="304">
        <f>SUM(F27:F142)</f>
        <v>2352.9911400000001</v>
      </c>
      <c r="G143" s="103"/>
      <c r="H143" s="103"/>
      <c r="I143" s="150"/>
      <c r="J143" s="500"/>
      <c r="K143" s="500"/>
      <c r="O143" s="305"/>
      <c r="P143" s="306"/>
    </row>
    <row r="144" spans="1:16">
      <c r="A144" s="104"/>
      <c r="B144" s="307"/>
      <c r="C144" s="307"/>
      <c r="D144" s="179"/>
      <c r="E144" s="153"/>
      <c r="F144" s="118"/>
      <c r="G144" s="103"/>
      <c r="H144" s="103"/>
    </row>
    <row r="145" spans="1:17" ht="15.75" thickBot="1">
      <c r="A145" s="104"/>
      <c r="B145" s="307"/>
      <c r="C145" s="307"/>
      <c r="D145" s="179"/>
      <c r="E145" s="153"/>
      <c r="F145" s="118"/>
      <c r="G145" s="103"/>
      <c r="H145" s="103"/>
    </row>
    <row r="146" spans="1:17" ht="15.75" customHeight="1">
      <c r="A146" s="610" t="s">
        <v>129</v>
      </c>
      <c r="B146" s="611"/>
      <c r="C146" s="611"/>
      <c r="D146" s="612"/>
      <c r="E146" s="153"/>
      <c r="F146" s="118"/>
      <c r="G146" s="103"/>
      <c r="H146" s="103"/>
    </row>
    <row r="147" spans="1:17" ht="15.75" customHeight="1">
      <c r="A147" s="613" t="s">
        <v>130</v>
      </c>
      <c r="B147" s="614"/>
      <c r="C147" s="614"/>
      <c r="D147" s="615"/>
      <c r="E147" s="153"/>
      <c r="F147" s="118"/>
      <c r="G147" s="103"/>
      <c r="H147" s="103"/>
    </row>
    <row r="148" spans="1:17" ht="15" customHeight="1">
      <c r="A148" s="613"/>
      <c r="B148" s="614"/>
      <c r="C148" s="614"/>
      <c r="D148" s="615"/>
      <c r="E148" s="153"/>
      <c r="F148" s="118"/>
      <c r="G148" s="103"/>
      <c r="H148" s="103"/>
    </row>
    <row r="149" spans="1:17">
      <c r="A149" s="613"/>
      <c r="B149" s="614"/>
      <c r="C149" s="614"/>
      <c r="D149" s="615"/>
      <c r="E149" s="153"/>
      <c r="F149" s="118"/>
      <c r="G149" s="103"/>
      <c r="H149" s="103"/>
    </row>
    <row r="150" spans="1:17" ht="15.75" thickBot="1">
      <c r="A150" s="616"/>
      <c r="B150" s="617"/>
      <c r="C150" s="617"/>
      <c r="D150" s="618"/>
      <c r="E150" s="153"/>
      <c r="F150" s="118"/>
      <c r="G150" s="103"/>
      <c r="H150" s="103"/>
    </row>
    <row r="151" spans="1:17">
      <c r="A151" s="104"/>
      <c r="B151" s="307"/>
      <c r="C151" s="307"/>
      <c r="D151" s="179"/>
      <c r="E151" s="153"/>
      <c r="F151" s="118"/>
      <c r="G151" s="103"/>
      <c r="H151" s="103"/>
    </row>
    <row r="152" spans="1:17">
      <c r="A152" s="104"/>
      <c r="B152" s="307"/>
      <c r="C152" s="307"/>
      <c r="D152" s="179"/>
      <c r="E152" s="153"/>
      <c r="F152" s="118"/>
      <c r="G152" s="103"/>
      <c r="H152" s="103"/>
    </row>
    <row r="153" spans="1:17">
      <c r="A153" s="104"/>
      <c r="B153" s="307"/>
      <c r="C153" s="307"/>
      <c r="D153" s="179"/>
      <c r="E153" s="153"/>
      <c r="F153" s="118"/>
      <c r="G153" s="103"/>
      <c r="H153" s="103"/>
    </row>
    <row r="154" spans="1:17">
      <c r="A154" s="404"/>
      <c r="B154" s="405"/>
      <c r="C154" s="411"/>
      <c r="D154" s="404"/>
      <c r="E154" s="405"/>
      <c r="F154" s="411"/>
      <c r="G154" s="411"/>
      <c r="H154" s="411"/>
      <c r="I154" s="411"/>
      <c r="J154" s="411"/>
      <c r="K154" s="411"/>
      <c r="L154" s="411"/>
      <c r="M154" s="411"/>
      <c r="N154" s="411"/>
      <c r="O154" s="411"/>
      <c r="Q154"/>
    </row>
    <row r="155" spans="1:17" ht="20.100000000000001" customHeight="1">
      <c r="A155" s="412" t="s">
        <v>452</v>
      </c>
      <c r="B155" s="412"/>
      <c r="C155" s="411"/>
      <c r="D155" s="412" t="s">
        <v>448</v>
      </c>
      <c r="E155" s="411"/>
      <c r="F155" s="411"/>
      <c r="G155" s="411"/>
      <c r="H155" s="411"/>
      <c r="I155" s="411"/>
      <c r="J155" s="411"/>
      <c r="K155" s="411"/>
      <c r="L155" s="411"/>
      <c r="M155" s="411"/>
      <c r="N155" s="411"/>
      <c r="O155" s="411"/>
      <c r="Q155"/>
    </row>
    <row r="156" spans="1:17">
      <c r="A156" s="413" t="s">
        <v>447</v>
      </c>
      <c r="B156" s="415"/>
      <c r="C156" s="411"/>
      <c r="D156" s="413" t="s">
        <v>444</v>
      </c>
      <c r="E156" s="411"/>
      <c r="F156" s="411"/>
      <c r="G156" s="411"/>
      <c r="H156" s="411"/>
      <c r="I156" s="411"/>
      <c r="J156" s="411"/>
      <c r="K156" s="411"/>
      <c r="L156" s="411"/>
      <c r="M156" s="411"/>
      <c r="N156" s="411"/>
      <c r="O156" s="411"/>
      <c r="Q156"/>
    </row>
    <row r="157" spans="1:17">
      <c r="A157" s="104"/>
      <c r="B157" s="415"/>
      <c r="C157" s="411"/>
      <c r="D157" s="414" t="s">
        <v>445</v>
      </c>
      <c r="E157" s="411"/>
      <c r="F157" s="411"/>
      <c r="G157" s="411"/>
      <c r="H157" s="411"/>
      <c r="I157" s="411"/>
      <c r="J157" s="411"/>
      <c r="K157" s="411"/>
      <c r="L157" s="411"/>
      <c r="M157" s="411"/>
      <c r="N157" s="411"/>
      <c r="O157" s="411"/>
      <c r="Q157"/>
    </row>
    <row r="158" spans="1:17" hidden="1">
      <c r="A158" s="414"/>
      <c r="B158" s="415"/>
      <c r="C158" s="411"/>
      <c r="D158" s="414"/>
      <c r="E158" s="411"/>
      <c r="F158" s="411"/>
      <c r="G158" s="411"/>
      <c r="H158" s="411"/>
      <c r="I158" s="411"/>
      <c r="J158" s="411"/>
      <c r="K158" s="411"/>
      <c r="L158" s="411"/>
      <c r="M158" s="411"/>
      <c r="N158" s="411"/>
      <c r="O158" s="411"/>
      <c r="Q158"/>
    </row>
    <row r="159" spans="1:17" hidden="1">
      <c r="A159" s="414"/>
      <c r="B159" s="415"/>
      <c r="C159" s="411"/>
      <c r="D159" s="414"/>
      <c r="E159" s="411"/>
      <c r="F159" s="411"/>
      <c r="G159" s="411"/>
      <c r="H159" s="411"/>
      <c r="I159" s="411"/>
      <c r="J159" s="411"/>
      <c r="K159" s="411"/>
      <c r="L159" s="411"/>
      <c r="M159" s="411"/>
      <c r="N159" s="411"/>
      <c r="O159" s="411"/>
      <c r="Q159"/>
    </row>
    <row r="160" spans="1:17" ht="20.25" hidden="1" customHeight="1">
      <c r="A160" s="416"/>
      <c r="B160" s="417"/>
      <c r="C160" s="418"/>
      <c r="D160" s="418"/>
      <c r="E160" s="418"/>
      <c r="F160" s="418"/>
      <c r="G160" s="418"/>
      <c r="H160" s="418"/>
      <c r="I160" s="418"/>
      <c r="J160" s="418"/>
      <c r="K160" s="418"/>
      <c r="L160" s="418"/>
      <c r="M160" s="418"/>
      <c r="N160" s="418"/>
      <c r="O160" s="411"/>
      <c r="Q160"/>
    </row>
    <row r="161" spans="1:30" hidden="1">
      <c r="A161" s="419"/>
      <c r="B161" s="419"/>
      <c r="C161" s="419"/>
      <c r="D161" s="419"/>
      <c r="E161" s="419"/>
      <c r="F161" s="419"/>
      <c r="G161" s="419"/>
      <c r="H161" s="419"/>
      <c r="I161" s="419"/>
      <c r="J161" s="419"/>
      <c r="K161" s="419"/>
      <c r="L161" s="419"/>
      <c r="M161" s="419"/>
      <c r="N161" s="419"/>
      <c r="O161" s="412"/>
      <c r="Q161"/>
    </row>
    <row r="162" spans="1:30" hidden="1">
      <c r="A162" s="413"/>
      <c r="B162" s="413"/>
      <c r="C162" s="413"/>
      <c r="D162" s="413"/>
      <c r="E162" s="413"/>
      <c r="F162" s="413"/>
      <c r="G162" s="413"/>
      <c r="H162" s="413"/>
      <c r="I162" s="413"/>
      <c r="J162" s="413"/>
      <c r="K162" s="413"/>
      <c r="L162" s="413"/>
      <c r="M162" s="413"/>
      <c r="N162" s="413"/>
      <c r="O162" s="413"/>
      <c r="Q162"/>
    </row>
    <row r="163" spans="1:30" hidden="1">
      <c r="A163" s="414"/>
      <c r="B163" s="414"/>
      <c r="C163" s="414"/>
      <c r="D163" s="414"/>
      <c r="E163" s="414"/>
      <c r="F163" s="414"/>
      <c r="G163" s="414"/>
      <c r="H163" s="414"/>
      <c r="I163" s="414"/>
      <c r="J163" s="414"/>
      <c r="K163" s="414"/>
      <c r="L163" s="414"/>
      <c r="M163" s="414"/>
      <c r="N163"/>
      <c r="O163"/>
      <c r="P163"/>
      <c r="Q163"/>
      <c r="R163" s="609"/>
      <c r="S163" s="609"/>
      <c r="T163" s="609"/>
      <c r="U163" s="609"/>
      <c r="V163" s="609"/>
      <c r="W163" s="609"/>
      <c r="X163" s="609"/>
      <c r="Y163" s="609"/>
      <c r="Z163" s="609"/>
      <c r="AA163" s="609"/>
      <c r="AB163" s="609"/>
      <c r="AC163" s="609"/>
      <c r="AD163" s="609"/>
    </row>
    <row r="164" spans="1:30">
      <c r="A164" s="104"/>
      <c r="B164" s="307"/>
      <c r="C164" s="307"/>
      <c r="D164" s="179"/>
      <c r="E164" s="153"/>
      <c r="F164" s="118"/>
      <c r="G164" s="118"/>
      <c r="H164" s="118"/>
    </row>
    <row r="165" spans="1:30">
      <c r="A165" s="104"/>
      <c r="B165" s="307"/>
      <c r="C165" s="307"/>
      <c r="D165" s="179"/>
      <c r="E165" s="153"/>
      <c r="F165" s="118"/>
      <c r="G165" s="118"/>
      <c r="H165" s="118"/>
    </row>
    <row r="166" spans="1:30">
      <c r="A166" s="104"/>
      <c r="B166" s="307"/>
      <c r="C166" s="307"/>
      <c r="D166" s="179"/>
      <c r="E166" s="153"/>
      <c r="F166" s="118"/>
      <c r="G166" s="118"/>
      <c r="H166" s="118"/>
    </row>
    <row r="167" spans="1:30">
      <c r="A167" s="104"/>
      <c r="B167" s="307"/>
      <c r="C167" s="307"/>
      <c r="D167" s="179"/>
      <c r="E167" s="153"/>
      <c r="F167" s="118"/>
      <c r="G167" s="118"/>
      <c r="H167" s="118"/>
    </row>
    <row r="168" spans="1:30">
      <c r="A168" s="104"/>
      <c r="B168" s="307"/>
      <c r="C168" s="307"/>
      <c r="D168" s="179"/>
      <c r="E168" s="153"/>
      <c r="F168" s="118"/>
      <c r="G168" s="118"/>
      <c r="H168" s="118"/>
    </row>
    <row r="169" spans="1:30">
      <c r="A169" s="104"/>
      <c r="B169" s="307"/>
      <c r="C169" s="307"/>
      <c r="D169" s="179"/>
      <c r="E169" s="153"/>
      <c r="F169" s="118"/>
      <c r="G169" s="118"/>
      <c r="H169" s="118"/>
    </row>
    <row r="170" spans="1:30">
      <c r="A170" s="104"/>
      <c r="B170" s="307"/>
      <c r="C170" s="307"/>
      <c r="D170" s="179"/>
      <c r="E170" s="153"/>
      <c r="F170" s="118"/>
      <c r="G170" s="118"/>
      <c r="H170" s="118"/>
    </row>
    <row r="171" spans="1:30">
      <c r="A171" s="104"/>
      <c r="B171" s="307"/>
      <c r="C171" s="307"/>
      <c r="D171" s="179"/>
      <c r="E171" s="153"/>
      <c r="F171" s="118"/>
      <c r="G171" s="118"/>
      <c r="H171" s="118"/>
    </row>
    <row r="172" spans="1:30">
      <c r="A172" s="104"/>
      <c r="B172" s="307"/>
      <c r="C172" s="307"/>
      <c r="D172" s="179"/>
      <c r="E172" s="153"/>
      <c r="F172" s="118"/>
      <c r="G172" s="118"/>
      <c r="H172" s="118"/>
    </row>
    <row r="173" spans="1:30">
      <c r="A173" s="104"/>
      <c r="B173" s="307"/>
      <c r="C173" s="307"/>
      <c r="D173" s="179"/>
      <c r="E173" s="153"/>
      <c r="F173" s="118"/>
      <c r="G173" s="118"/>
      <c r="H173" s="118"/>
    </row>
    <row r="174" spans="1:30">
      <c r="A174" s="104"/>
      <c r="B174" s="307"/>
      <c r="C174" s="307"/>
      <c r="D174" s="179"/>
      <c r="E174" s="153"/>
      <c r="F174" s="118"/>
      <c r="G174" s="118"/>
      <c r="H174" s="118"/>
    </row>
    <row r="175" spans="1:30">
      <c r="A175" s="104"/>
      <c r="B175" s="307"/>
      <c r="C175" s="307"/>
      <c r="D175" s="179"/>
      <c r="E175" s="153"/>
      <c r="F175" s="118"/>
      <c r="G175" s="118"/>
      <c r="H175" s="118"/>
    </row>
    <row r="176" spans="1:30">
      <c r="A176" s="104"/>
      <c r="B176" s="307"/>
      <c r="C176" s="307"/>
      <c r="D176" s="179"/>
      <c r="E176" s="153"/>
      <c r="F176" s="118"/>
      <c r="G176" s="118"/>
      <c r="H176" s="118"/>
    </row>
    <row r="177" spans="1:8">
      <c r="A177" s="104"/>
      <c r="B177" s="307"/>
      <c r="C177" s="307"/>
      <c r="D177" s="179"/>
      <c r="E177" s="153"/>
      <c r="F177" s="118"/>
      <c r="G177" s="118"/>
      <c r="H177" s="118"/>
    </row>
    <row r="178" spans="1:8">
      <c r="A178" s="104"/>
      <c r="B178" s="307"/>
      <c r="C178" s="307"/>
      <c r="D178" s="179"/>
      <c r="E178" s="153"/>
      <c r="F178" s="118"/>
      <c r="G178" s="118"/>
      <c r="H178" s="118"/>
    </row>
    <row r="179" spans="1:8">
      <c r="A179" s="104"/>
      <c r="B179" s="307"/>
      <c r="C179" s="307"/>
      <c r="D179" s="179"/>
      <c r="E179" s="153"/>
      <c r="F179" s="118"/>
      <c r="G179" s="118"/>
      <c r="H179" s="118"/>
    </row>
    <row r="180" spans="1:8">
      <c r="A180" s="104"/>
      <c r="B180" s="307"/>
      <c r="C180" s="307"/>
      <c r="D180" s="179"/>
      <c r="E180" s="153"/>
      <c r="F180" s="118"/>
      <c r="G180" s="118"/>
      <c r="H180" s="118"/>
    </row>
    <row r="181" spans="1:8">
      <c r="A181" s="104"/>
      <c r="B181" s="307"/>
      <c r="C181" s="307"/>
      <c r="D181" s="179"/>
      <c r="E181" s="153"/>
      <c r="F181" s="118"/>
      <c r="G181" s="118"/>
      <c r="H181" s="118"/>
    </row>
    <row r="182" spans="1:8">
      <c r="A182" s="104"/>
      <c r="B182" s="307"/>
      <c r="C182" s="307"/>
      <c r="D182" s="179"/>
      <c r="E182" s="153"/>
      <c r="F182" s="118"/>
      <c r="G182" s="118"/>
      <c r="H182" s="118"/>
    </row>
    <row r="183" spans="1:8">
      <c r="A183" s="104"/>
      <c r="B183" s="307"/>
      <c r="C183" s="307"/>
      <c r="D183" s="179"/>
      <c r="E183" s="153"/>
      <c r="F183" s="118"/>
      <c r="G183" s="118"/>
      <c r="H183" s="118"/>
    </row>
    <row r="184" spans="1:8">
      <c r="A184" s="104"/>
      <c r="B184" s="307"/>
      <c r="C184" s="307"/>
      <c r="D184" s="179"/>
      <c r="E184" s="153"/>
      <c r="F184" s="118"/>
      <c r="G184" s="118"/>
      <c r="H184" s="118"/>
    </row>
    <row r="185" spans="1:8">
      <c r="A185" s="104"/>
      <c r="B185" s="307"/>
      <c r="C185" s="307"/>
      <c r="D185" s="179"/>
      <c r="E185" s="153"/>
      <c r="F185" s="118"/>
      <c r="G185" s="118"/>
      <c r="H185" s="118"/>
    </row>
    <row r="186" spans="1:8">
      <c r="A186" s="104"/>
      <c r="B186" s="307"/>
      <c r="C186" s="307"/>
      <c r="D186" s="179"/>
      <c r="E186" s="153"/>
      <c r="F186" s="118"/>
      <c r="G186" s="118"/>
      <c r="H186" s="118"/>
    </row>
    <row r="187" spans="1:8">
      <c r="A187" s="104"/>
      <c r="B187" s="307"/>
      <c r="C187" s="307"/>
      <c r="D187" s="179"/>
      <c r="E187" s="153"/>
      <c r="F187" s="118"/>
      <c r="G187" s="118"/>
      <c r="H187" s="118"/>
    </row>
    <row r="188" spans="1:8">
      <c r="A188" s="104"/>
      <c r="B188" s="307"/>
      <c r="C188" s="307"/>
      <c r="D188" s="179"/>
      <c r="E188" s="153"/>
      <c r="F188" s="118"/>
      <c r="G188" s="118"/>
      <c r="H188" s="118"/>
    </row>
    <row r="189" spans="1:8">
      <c r="A189" s="104"/>
      <c r="B189" s="307"/>
      <c r="C189" s="307"/>
      <c r="D189" s="179"/>
      <c r="E189" s="153"/>
      <c r="F189" s="118"/>
      <c r="G189" s="118"/>
      <c r="H189" s="118"/>
    </row>
    <row r="190" spans="1:8">
      <c r="A190" s="104"/>
      <c r="B190" s="307"/>
      <c r="C190" s="307"/>
      <c r="D190" s="179"/>
      <c r="E190" s="153"/>
      <c r="F190" s="118"/>
      <c r="G190" s="118"/>
      <c r="H190" s="118"/>
    </row>
    <row r="191" spans="1:8">
      <c r="A191" s="104"/>
      <c r="B191" s="307"/>
      <c r="C191" s="307"/>
      <c r="D191" s="179"/>
      <c r="E191" s="153"/>
      <c r="F191" s="118"/>
      <c r="G191" s="118"/>
      <c r="H191" s="118"/>
    </row>
    <row r="192" spans="1:8">
      <c r="A192" s="104"/>
      <c r="B192" s="307"/>
      <c r="C192" s="307"/>
      <c r="D192" s="179"/>
      <c r="E192" s="153"/>
      <c r="F192" s="118"/>
      <c r="G192" s="118"/>
      <c r="H192" s="118"/>
    </row>
    <row r="193" spans="1:8">
      <c r="A193" s="104"/>
      <c r="B193" s="307"/>
      <c r="C193" s="307"/>
      <c r="D193" s="179"/>
      <c r="E193" s="153"/>
      <c r="F193" s="118"/>
      <c r="G193" s="118"/>
      <c r="H193" s="118"/>
    </row>
    <row r="194" spans="1:8">
      <c r="A194" s="104"/>
      <c r="B194" s="307"/>
      <c r="C194" s="307"/>
      <c r="D194" s="179"/>
      <c r="E194" s="153"/>
      <c r="F194" s="118"/>
      <c r="G194" s="118"/>
      <c r="H194" s="118"/>
    </row>
    <row r="195" spans="1:8">
      <c r="A195" s="104"/>
      <c r="B195" s="307"/>
      <c r="C195" s="307"/>
      <c r="D195" s="179"/>
      <c r="E195" s="153"/>
      <c r="F195" s="118"/>
      <c r="G195" s="118"/>
      <c r="H195" s="118"/>
    </row>
    <row r="196" spans="1:8">
      <c r="A196" s="104"/>
      <c r="B196" s="307"/>
      <c r="C196" s="307"/>
      <c r="D196" s="179"/>
      <c r="E196" s="153"/>
      <c r="F196" s="118"/>
      <c r="G196" s="118"/>
      <c r="H196" s="118"/>
    </row>
    <row r="197" spans="1:8">
      <c r="A197" s="104"/>
      <c r="B197" s="307"/>
      <c r="C197" s="307"/>
      <c r="D197" s="179"/>
      <c r="E197" s="153"/>
      <c r="F197" s="118"/>
      <c r="G197" s="118"/>
      <c r="H197" s="118"/>
    </row>
    <row r="198" spans="1:8">
      <c r="A198" s="104"/>
      <c r="B198" s="307"/>
      <c r="C198" s="307"/>
      <c r="D198" s="179"/>
      <c r="E198" s="153"/>
      <c r="F198" s="118"/>
      <c r="G198" s="118"/>
      <c r="H198" s="118"/>
    </row>
    <row r="199" spans="1:8">
      <c r="A199" s="104"/>
      <c r="B199" s="307"/>
      <c r="C199" s="307"/>
      <c r="D199" s="179"/>
      <c r="E199" s="153"/>
      <c r="F199" s="118"/>
      <c r="G199" s="118"/>
      <c r="H199" s="118"/>
    </row>
    <row r="200" spans="1:8">
      <c r="A200" s="104"/>
      <c r="B200" s="307"/>
      <c r="C200" s="307"/>
      <c r="D200" s="179"/>
      <c r="E200" s="153"/>
      <c r="F200" s="118"/>
      <c r="G200" s="118"/>
      <c r="H200" s="118"/>
    </row>
    <row r="201" spans="1:8">
      <c r="A201" s="104"/>
      <c r="B201" s="307"/>
      <c r="C201" s="307"/>
      <c r="D201" s="179"/>
      <c r="E201" s="153"/>
      <c r="F201" s="118"/>
      <c r="G201" s="118"/>
      <c r="H201" s="118"/>
    </row>
    <row r="202" spans="1:8">
      <c r="A202" s="104"/>
      <c r="B202" s="307"/>
      <c r="C202" s="307"/>
      <c r="D202" s="179"/>
      <c r="E202" s="153"/>
      <c r="F202" s="118"/>
      <c r="G202" s="118"/>
      <c r="H202" s="118"/>
    </row>
    <row r="203" spans="1:8">
      <c r="A203" s="104"/>
      <c r="B203" s="307"/>
      <c r="C203" s="307"/>
      <c r="D203" s="179"/>
      <c r="E203" s="153"/>
      <c r="F203" s="118"/>
      <c r="G203" s="118"/>
      <c r="H203" s="118"/>
    </row>
    <row r="204" spans="1:8">
      <c r="A204" s="104"/>
      <c r="B204" s="307"/>
      <c r="C204" s="307"/>
      <c r="D204" s="179"/>
      <c r="E204" s="153"/>
      <c r="F204" s="118"/>
      <c r="G204" s="118"/>
      <c r="H204" s="118"/>
    </row>
    <row r="205" spans="1:8">
      <c r="A205" s="104"/>
      <c r="B205" s="307"/>
      <c r="C205" s="307"/>
      <c r="D205" s="179"/>
      <c r="E205" s="153"/>
      <c r="F205" s="118"/>
      <c r="G205" s="118"/>
      <c r="H205" s="118"/>
    </row>
    <row r="206" spans="1:8">
      <c r="A206" s="104"/>
      <c r="B206" s="307"/>
      <c r="C206" s="307"/>
      <c r="D206" s="179"/>
      <c r="E206" s="153"/>
      <c r="F206" s="118"/>
      <c r="G206" s="118"/>
      <c r="H206" s="118"/>
    </row>
    <row r="207" spans="1:8">
      <c r="A207" s="104"/>
      <c r="B207" s="307"/>
      <c r="C207" s="307"/>
      <c r="D207" s="179"/>
      <c r="E207" s="153"/>
      <c r="F207" s="118"/>
      <c r="G207" s="118"/>
      <c r="H207" s="118"/>
    </row>
    <row r="208" spans="1:8">
      <c r="A208" s="104"/>
      <c r="B208" s="307"/>
      <c r="C208" s="307"/>
      <c r="D208" s="179"/>
      <c r="E208" s="153"/>
      <c r="F208" s="118"/>
      <c r="G208" s="118"/>
      <c r="H208" s="118"/>
    </row>
    <row r="209" spans="1:8">
      <c r="A209" s="104"/>
      <c r="B209" s="307"/>
      <c r="C209" s="307"/>
      <c r="D209" s="179"/>
      <c r="E209" s="153"/>
      <c r="F209" s="118"/>
      <c r="G209" s="118"/>
      <c r="H209" s="118"/>
    </row>
    <row r="210" spans="1:8">
      <c r="A210" s="104"/>
      <c r="B210" s="307"/>
      <c r="C210" s="307"/>
      <c r="D210" s="179"/>
      <c r="E210" s="153"/>
      <c r="F210" s="118"/>
      <c r="G210" s="118"/>
      <c r="H210" s="118"/>
    </row>
    <row r="211" spans="1:8">
      <c r="A211" s="104"/>
      <c r="B211" s="307"/>
      <c r="C211" s="307"/>
      <c r="D211" s="179"/>
      <c r="E211" s="153"/>
      <c r="F211" s="118"/>
      <c r="G211" s="118"/>
      <c r="H211" s="118"/>
    </row>
    <row r="212" spans="1:8">
      <c r="A212" s="104"/>
      <c r="B212" s="307"/>
      <c r="C212" s="307"/>
      <c r="D212" s="179"/>
      <c r="E212" s="153"/>
      <c r="F212" s="118"/>
      <c r="G212" s="118"/>
      <c r="H212" s="118"/>
    </row>
    <row r="213" spans="1:8">
      <c r="A213" s="104"/>
      <c r="B213" s="307"/>
      <c r="C213" s="307"/>
      <c r="D213" s="179"/>
      <c r="E213" s="153"/>
      <c r="F213" s="118"/>
      <c r="G213" s="118"/>
      <c r="H213" s="118"/>
    </row>
    <row r="214" spans="1:8">
      <c r="A214" s="104"/>
      <c r="B214" s="307"/>
      <c r="C214" s="307"/>
      <c r="D214" s="179"/>
      <c r="E214" s="153"/>
      <c r="F214" s="118"/>
      <c r="G214" s="118"/>
      <c r="H214" s="118"/>
    </row>
    <row r="215" spans="1:8">
      <c r="A215" s="104"/>
      <c r="B215" s="307"/>
      <c r="C215" s="307"/>
      <c r="D215" s="179"/>
      <c r="E215" s="153"/>
      <c r="F215" s="118"/>
      <c r="G215" s="118"/>
      <c r="H215" s="118"/>
    </row>
    <row r="216" spans="1:8">
      <c r="A216" s="104"/>
      <c r="B216" s="307"/>
      <c r="C216" s="307"/>
      <c r="D216" s="179"/>
      <c r="E216" s="153"/>
      <c r="F216" s="118"/>
      <c r="G216" s="118"/>
      <c r="H216" s="118"/>
    </row>
    <row r="217" spans="1:8">
      <c r="A217" s="104"/>
      <c r="B217" s="307"/>
      <c r="C217" s="307"/>
      <c r="D217" s="179"/>
      <c r="E217" s="153"/>
      <c r="F217" s="118"/>
      <c r="G217" s="118"/>
      <c r="H217" s="118"/>
    </row>
    <row r="218" spans="1:8">
      <c r="A218" s="104"/>
      <c r="B218" s="307"/>
      <c r="C218" s="307"/>
      <c r="D218" s="179"/>
      <c r="E218" s="153"/>
      <c r="F218" s="118"/>
      <c r="G218" s="118"/>
      <c r="H218" s="118"/>
    </row>
    <row r="219" spans="1:8">
      <c r="A219" s="104"/>
      <c r="B219" s="307"/>
      <c r="C219" s="307"/>
      <c r="D219" s="179"/>
      <c r="E219" s="153"/>
      <c r="F219" s="118"/>
      <c r="G219" s="118"/>
      <c r="H219" s="118"/>
    </row>
    <row r="220" spans="1:8">
      <c r="A220" s="104"/>
      <c r="B220" s="307"/>
      <c r="C220" s="307"/>
      <c r="D220" s="179"/>
      <c r="E220" s="153"/>
      <c r="F220" s="118"/>
      <c r="G220" s="118"/>
      <c r="H220" s="118"/>
    </row>
    <row r="221" spans="1:8">
      <c r="A221" s="104"/>
      <c r="B221" s="307"/>
      <c r="C221" s="307"/>
      <c r="D221" s="179"/>
      <c r="E221" s="153"/>
      <c r="F221" s="118"/>
      <c r="G221" s="118"/>
      <c r="H221" s="118"/>
    </row>
    <row r="222" spans="1:8">
      <c r="A222" s="104"/>
      <c r="B222" s="307"/>
      <c r="C222" s="307"/>
      <c r="D222" s="179"/>
      <c r="E222" s="153"/>
      <c r="F222" s="118"/>
      <c r="G222" s="118"/>
      <c r="H222" s="118"/>
    </row>
    <row r="223" spans="1:8">
      <c r="A223" s="104"/>
      <c r="B223" s="307"/>
      <c r="C223" s="307"/>
      <c r="D223" s="179"/>
      <c r="E223" s="153"/>
      <c r="F223" s="118"/>
      <c r="G223" s="118"/>
      <c r="H223" s="118"/>
    </row>
    <row r="224" spans="1:8">
      <c r="A224" s="104"/>
      <c r="B224" s="307"/>
      <c r="C224" s="307"/>
      <c r="D224" s="179"/>
      <c r="E224" s="153"/>
      <c r="F224" s="118"/>
      <c r="G224" s="118"/>
      <c r="H224" s="118"/>
    </row>
    <row r="225" spans="1:8">
      <c r="A225" s="104"/>
      <c r="B225" s="307"/>
      <c r="C225" s="307"/>
      <c r="D225" s="179"/>
      <c r="E225" s="153"/>
      <c r="F225" s="118"/>
      <c r="G225" s="118"/>
      <c r="H225" s="118"/>
    </row>
    <row r="226" spans="1:8">
      <c r="A226" s="104"/>
      <c r="B226" s="307"/>
      <c r="C226" s="307"/>
      <c r="D226" s="179"/>
      <c r="E226" s="153"/>
      <c r="F226" s="118"/>
      <c r="G226" s="118"/>
      <c r="H226" s="118"/>
    </row>
    <row r="227" spans="1:8">
      <c r="A227" s="104"/>
      <c r="B227" s="307"/>
      <c r="C227" s="307"/>
      <c r="D227" s="179"/>
      <c r="E227" s="153"/>
      <c r="F227" s="118"/>
      <c r="G227" s="118"/>
      <c r="H227" s="118"/>
    </row>
    <row r="228" spans="1:8">
      <c r="A228" s="104"/>
      <c r="B228" s="307"/>
      <c r="C228" s="307"/>
      <c r="D228" s="179"/>
      <c r="E228" s="153"/>
      <c r="F228" s="118"/>
      <c r="G228" s="118"/>
      <c r="H228" s="118"/>
    </row>
    <row r="229" spans="1:8">
      <c r="A229" s="104"/>
      <c r="B229" s="307"/>
      <c r="C229" s="307"/>
      <c r="D229" s="179"/>
      <c r="E229" s="153"/>
      <c r="F229" s="118"/>
      <c r="G229" s="118"/>
      <c r="H229" s="118"/>
    </row>
    <row r="230" spans="1:8">
      <c r="A230" s="104"/>
      <c r="B230" s="307"/>
      <c r="C230" s="307"/>
      <c r="D230" s="179"/>
      <c r="E230" s="153"/>
      <c r="F230" s="118"/>
      <c r="G230" s="118"/>
      <c r="H230" s="118"/>
    </row>
    <row r="231" spans="1:8">
      <c r="A231" s="104"/>
      <c r="B231" s="307"/>
      <c r="C231" s="307"/>
      <c r="D231" s="179"/>
      <c r="E231" s="153"/>
      <c r="F231" s="118"/>
      <c r="G231" s="118"/>
      <c r="H231" s="118"/>
    </row>
    <row r="232" spans="1:8">
      <c r="A232" s="104"/>
      <c r="B232" s="307"/>
      <c r="C232" s="307"/>
      <c r="D232" s="179"/>
      <c r="E232" s="153"/>
      <c r="F232" s="118"/>
      <c r="G232" s="118"/>
      <c r="H232" s="118"/>
    </row>
    <row r="233" spans="1:8">
      <c r="A233" s="104"/>
      <c r="B233" s="307"/>
      <c r="C233" s="307"/>
      <c r="D233" s="179"/>
      <c r="E233" s="153"/>
      <c r="F233" s="118"/>
      <c r="G233" s="118"/>
      <c r="H233" s="118"/>
    </row>
    <row r="234" spans="1:8">
      <c r="A234" s="104"/>
      <c r="B234" s="307"/>
      <c r="C234" s="307"/>
      <c r="D234" s="179"/>
      <c r="E234" s="153"/>
      <c r="F234" s="118"/>
      <c r="G234" s="118"/>
      <c r="H234" s="118"/>
    </row>
    <row r="235" spans="1:8">
      <c r="A235" s="104"/>
      <c r="B235" s="307"/>
      <c r="C235" s="307"/>
      <c r="D235" s="179"/>
      <c r="E235" s="153"/>
      <c r="F235" s="118"/>
      <c r="G235" s="118"/>
      <c r="H235" s="118"/>
    </row>
    <row r="236" spans="1:8">
      <c r="A236" s="104"/>
      <c r="B236" s="307"/>
      <c r="C236" s="307"/>
      <c r="D236" s="179"/>
      <c r="E236" s="153"/>
      <c r="F236" s="118"/>
      <c r="G236" s="118"/>
      <c r="H236" s="118"/>
    </row>
    <row r="237" spans="1:8">
      <c r="A237" s="104"/>
      <c r="B237" s="307"/>
      <c r="C237" s="307"/>
      <c r="D237" s="179"/>
      <c r="E237" s="153"/>
      <c r="F237" s="118"/>
      <c r="G237" s="118"/>
      <c r="H237" s="118"/>
    </row>
    <row r="238" spans="1:8">
      <c r="A238" s="104"/>
      <c r="B238" s="307"/>
      <c r="C238" s="307"/>
      <c r="D238" s="179"/>
      <c r="E238" s="153"/>
      <c r="F238" s="118"/>
      <c r="G238" s="118"/>
      <c r="H238" s="118"/>
    </row>
    <row r="239" spans="1:8">
      <c r="A239" s="104"/>
      <c r="B239" s="307"/>
      <c r="C239" s="307"/>
      <c r="D239" s="179"/>
      <c r="E239" s="153"/>
      <c r="F239" s="118"/>
      <c r="G239" s="118"/>
      <c r="H239" s="118"/>
    </row>
    <row r="240" spans="1:8">
      <c r="A240" s="104"/>
      <c r="B240" s="307"/>
      <c r="C240" s="307"/>
      <c r="D240" s="179"/>
      <c r="E240" s="153"/>
      <c r="F240" s="118"/>
      <c r="G240" s="118"/>
      <c r="H240" s="118"/>
    </row>
    <row r="241" spans="1:8">
      <c r="A241" s="104"/>
      <c r="B241" s="307"/>
      <c r="C241" s="307"/>
      <c r="D241" s="179"/>
      <c r="E241" s="153"/>
      <c r="F241" s="118"/>
      <c r="G241" s="118"/>
      <c r="H241" s="118"/>
    </row>
    <row r="242" spans="1:8">
      <c r="A242" s="104"/>
      <c r="B242" s="307"/>
      <c r="C242" s="307"/>
      <c r="D242" s="179"/>
      <c r="E242" s="153"/>
      <c r="F242" s="118"/>
      <c r="G242" s="118"/>
      <c r="H242" s="118"/>
    </row>
    <row r="243" spans="1:8">
      <c r="A243" s="104"/>
      <c r="B243" s="307"/>
      <c r="C243" s="307"/>
      <c r="D243" s="179"/>
      <c r="E243" s="153"/>
      <c r="F243" s="118"/>
      <c r="G243" s="118"/>
      <c r="H243" s="118"/>
    </row>
    <row r="244" spans="1:8">
      <c r="A244" s="104"/>
      <c r="B244" s="307"/>
      <c r="C244" s="307"/>
      <c r="D244" s="179"/>
      <c r="E244" s="153"/>
      <c r="F244" s="118"/>
      <c r="G244" s="118"/>
      <c r="H244" s="118"/>
    </row>
    <row r="245" spans="1:8">
      <c r="A245" s="104"/>
      <c r="B245" s="307"/>
      <c r="C245" s="307"/>
      <c r="D245" s="179"/>
      <c r="E245" s="153"/>
      <c r="F245" s="118"/>
      <c r="G245" s="118"/>
      <c r="H245" s="118"/>
    </row>
    <row r="246" spans="1:8">
      <c r="A246" s="104"/>
      <c r="B246" s="307"/>
      <c r="C246" s="307"/>
      <c r="D246" s="179"/>
      <c r="E246" s="153"/>
      <c r="F246" s="118"/>
      <c r="G246" s="118"/>
      <c r="H246" s="118"/>
    </row>
    <row r="247" spans="1:8">
      <c r="A247" s="104"/>
      <c r="B247" s="307"/>
      <c r="C247" s="307"/>
      <c r="D247" s="179"/>
      <c r="E247" s="153"/>
      <c r="F247" s="118"/>
      <c r="G247" s="118"/>
      <c r="H247" s="118"/>
    </row>
    <row r="248" spans="1:8">
      <c r="A248" s="104"/>
      <c r="B248" s="307"/>
      <c r="C248" s="307"/>
      <c r="D248" s="179"/>
      <c r="E248" s="153"/>
      <c r="F248" s="118"/>
      <c r="G248" s="118"/>
      <c r="H248" s="118"/>
    </row>
    <row r="249" spans="1:8">
      <c r="A249" s="104"/>
      <c r="B249" s="307"/>
      <c r="C249" s="307"/>
      <c r="D249" s="179"/>
      <c r="E249" s="153"/>
      <c r="F249" s="118"/>
      <c r="G249" s="118"/>
      <c r="H249" s="118"/>
    </row>
    <row r="250" spans="1:8">
      <c r="A250" s="104"/>
      <c r="B250" s="307"/>
      <c r="C250" s="307"/>
      <c r="D250" s="179"/>
      <c r="E250" s="153"/>
      <c r="F250" s="118"/>
      <c r="G250" s="118"/>
      <c r="H250" s="118"/>
    </row>
    <row r="251" spans="1:8">
      <c r="A251" s="104"/>
      <c r="B251" s="307"/>
      <c r="C251" s="307"/>
      <c r="D251" s="179"/>
      <c r="E251" s="153"/>
      <c r="F251" s="118"/>
      <c r="G251" s="118"/>
      <c r="H251" s="118"/>
    </row>
    <row r="252" spans="1:8">
      <c r="A252" s="104"/>
      <c r="B252" s="307"/>
      <c r="C252" s="307"/>
      <c r="D252" s="179"/>
      <c r="E252" s="153"/>
      <c r="F252" s="118"/>
      <c r="G252" s="118"/>
      <c r="H252" s="118"/>
    </row>
    <row r="253" spans="1:8">
      <c r="A253" s="104"/>
      <c r="B253" s="307"/>
      <c r="C253" s="307"/>
      <c r="D253" s="179"/>
      <c r="E253" s="153"/>
      <c r="F253" s="118"/>
      <c r="G253" s="118"/>
      <c r="H253" s="118"/>
    </row>
    <row r="254" spans="1:8">
      <c r="A254" s="104"/>
      <c r="B254" s="307"/>
      <c r="C254" s="307"/>
      <c r="D254" s="179"/>
      <c r="E254" s="153"/>
      <c r="F254" s="118"/>
      <c r="G254" s="118"/>
      <c r="H254" s="118"/>
    </row>
    <row r="255" spans="1:8">
      <c r="A255" s="104"/>
      <c r="B255" s="307"/>
      <c r="C255" s="307"/>
      <c r="D255" s="179"/>
      <c r="E255" s="153"/>
      <c r="F255" s="118"/>
      <c r="G255" s="118"/>
      <c r="H255" s="118"/>
    </row>
    <row r="256" spans="1:8">
      <c r="A256" s="104"/>
      <c r="B256" s="307"/>
      <c r="C256" s="307"/>
      <c r="D256" s="179"/>
      <c r="E256" s="153"/>
      <c r="F256" s="118"/>
      <c r="G256" s="118"/>
      <c r="H256" s="118"/>
    </row>
    <row r="257" spans="1:8">
      <c r="A257" s="104"/>
      <c r="B257" s="307"/>
      <c r="C257" s="307"/>
      <c r="D257" s="179"/>
      <c r="E257" s="153"/>
      <c r="F257" s="118"/>
      <c r="G257" s="118"/>
      <c r="H257" s="118"/>
    </row>
    <row r="258" spans="1:8">
      <c r="A258" s="104"/>
      <c r="B258" s="307"/>
      <c r="C258" s="307"/>
      <c r="D258" s="179"/>
      <c r="E258" s="153"/>
      <c r="F258" s="118"/>
      <c r="G258" s="118"/>
      <c r="H258" s="118"/>
    </row>
    <row r="259" spans="1:8">
      <c r="A259" s="104"/>
      <c r="B259" s="307"/>
      <c r="C259" s="307"/>
      <c r="D259" s="179"/>
      <c r="E259" s="153"/>
      <c r="F259" s="118"/>
      <c r="G259" s="118"/>
      <c r="H259" s="118"/>
    </row>
    <row r="260" spans="1:8">
      <c r="A260" s="104"/>
      <c r="B260" s="307"/>
      <c r="C260" s="307"/>
      <c r="D260" s="179"/>
      <c r="E260" s="153"/>
      <c r="F260" s="118"/>
      <c r="G260" s="118"/>
      <c r="H260" s="118"/>
    </row>
    <row r="261" spans="1:8">
      <c r="A261" s="104"/>
      <c r="B261" s="307"/>
      <c r="C261" s="307"/>
      <c r="D261" s="179"/>
      <c r="E261" s="153"/>
      <c r="F261" s="118"/>
      <c r="G261" s="118"/>
      <c r="H261" s="118"/>
    </row>
    <row r="262" spans="1:8">
      <c r="A262" s="104"/>
      <c r="B262" s="307"/>
      <c r="C262" s="307"/>
      <c r="D262" s="179"/>
      <c r="E262" s="153"/>
      <c r="F262" s="118"/>
      <c r="G262" s="118"/>
      <c r="H262" s="118"/>
    </row>
    <row r="263" spans="1:8">
      <c r="A263" s="104"/>
      <c r="B263" s="307"/>
      <c r="C263" s="307"/>
      <c r="D263" s="179"/>
      <c r="E263" s="153"/>
      <c r="F263" s="118"/>
      <c r="G263" s="118"/>
      <c r="H263" s="118"/>
    </row>
    <row r="264" spans="1:8">
      <c r="A264" s="104"/>
      <c r="B264" s="307"/>
      <c r="C264" s="307"/>
      <c r="D264" s="179"/>
      <c r="E264" s="153"/>
      <c r="F264" s="118"/>
      <c r="G264" s="118"/>
      <c r="H264" s="118"/>
    </row>
    <row r="265" spans="1:8">
      <c r="A265" s="104"/>
      <c r="B265" s="307"/>
      <c r="C265" s="307"/>
      <c r="D265" s="179"/>
      <c r="E265" s="153"/>
      <c r="F265" s="118"/>
      <c r="G265" s="118"/>
      <c r="H265" s="118"/>
    </row>
    <row r="266" spans="1:8">
      <c r="A266" s="104"/>
      <c r="B266" s="307"/>
      <c r="C266" s="307"/>
      <c r="D266" s="179"/>
      <c r="E266" s="153"/>
      <c r="F266" s="118"/>
      <c r="G266" s="118"/>
      <c r="H266" s="118"/>
    </row>
    <row r="267" spans="1:8">
      <c r="A267" s="104"/>
      <c r="B267" s="307"/>
      <c r="C267" s="307"/>
      <c r="D267" s="179"/>
      <c r="E267" s="153"/>
      <c r="F267" s="118"/>
      <c r="G267" s="118"/>
      <c r="H267" s="118"/>
    </row>
    <row r="268" spans="1:8">
      <c r="A268" s="104"/>
      <c r="B268" s="307"/>
      <c r="C268" s="307"/>
      <c r="D268" s="179"/>
      <c r="E268" s="153"/>
      <c r="F268" s="118"/>
      <c r="G268" s="118"/>
      <c r="H268" s="118"/>
    </row>
    <row r="269" spans="1:8">
      <c r="A269" s="104"/>
      <c r="B269" s="307"/>
      <c r="C269" s="307"/>
      <c r="D269" s="179"/>
      <c r="E269" s="153"/>
      <c r="F269" s="118"/>
      <c r="G269" s="118"/>
      <c r="H269" s="118"/>
    </row>
    <row r="270" spans="1:8">
      <c r="A270" s="104"/>
      <c r="B270" s="307"/>
      <c r="C270" s="307"/>
      <c r="D270" s="179"/>
      <c r="E270" s="153"/>
      <c r="F270" s="118"/>
      <c r="G270" s="118"/>
      <c r="H270" s="118"/>
    </row>
    <row r="271" spans="1:8">
      <c r="A271" s="104"/>
      <c r="B271" s="307"/>
      <c r="C271" s="307"/>
      <c r="D271" s="179"/>
      <c r="E271" s="153"/>
      <c r="F271" s="118"/>
      <c r="G271" s="118"/>
      <c r="H271" s="118"/>
    </row>
    <row r="272" spans="1:8">
      <c r="A272" s="104"/>
      <c r="B272" s="307"/>
      <c r="C272" s="307"/>
      <c r="D272" s="179"/>
      <c r="E272" s="153"/>
      <c r="F272" s="118"/>
      <c r="G272" s="118"/>
      <c r="H272" s="118"/>
    </row>
    <row r="273" spans="1:8">
      <c r="A273" s="104"/>
      <c r="B273" s="307"/>
      <c r="C273" s="307"/>
      <c r="D273" s="179"/>
      <c r="E273" s="153"/>
      <c r="F273" s="118"/>
      <c r="G273" s="118"/>
      <c r="H273" s="118"/>
    </row>
    <row r="274" spans="1:8">
      <c r="A274" s="104"/>
      <c r="B274" s="307"/>
      <c r="C274" s="307"/>
      <c r="D274" s="179"/>
      <c r="E274" s="153"/>
      <c r="F274" s="118"/>
      <c r="G274" s="118"/>
      <c r="H274" s="118"/>
    </row>
    <row r="275" spans="1:8">
      <c r="A275" s="104"/>
      <c r="B275" s="307"/>
      <c r="C275" s="307"/>
      <c r="D275" s="179"/>
      <c r="E275" s="153"/>
      <c r="F275" s="118"/>
      <c r="G275" s="118"/>
      <c r="H275" s="118"/>
    </row>
    <row r="276" spans="1:8">
      <c r="A276" s="104"/>
      <c r="B276" s="307"/>
      <c r="C276" s="307"/>
      <c r="D276" s="179"/>
      <c r="E276" s="153"/>
      <c r="F276" s="118"/>
      <c r="G276" s="118"/>
      <c r="H276" s="118"/>
    </row>
    <row r="277" spans="1:8">
      <c r="A277" s="104"/>
      <c r="B277" s="307"/>
      <c r="C277" s="307"/>
      <c r="D277" s="179"/>
      <c r="E277" s="153"/>
      <c r="F277" s="118"/>
      <c r="G277" s="118"/>
      <c r="H277" s="118"/>
    </row>
    <row r="278" spans="1:8">
      <c r="A278" s="104"/>
      <c r="B278" s="307"/>
      <c r="C278" s="307"/>
      <c r="D278" s="179"/>
      <c r="E278" s="153"/>
      <c r="F278" s="118"/>
      <c r="G278" s="118"/>
      <c r="H278" s="118"/>
    </row>
    <row r="279" spans="1:8">
      <c r="A279" s="104"/>
      <c r="B279" s="307"/>
      <c r="C279" s="307"/>
      <c r="D279" s="179"/>
      <c r="E279" s="153"/>
      <c r="F279" s="118"/>
      <c r="G279" s="118"/>
      <c r="H279" s="118"/>
    </row>
    <row r="280" spans="1:8">
      <c r="A280" s="104"/>
      <c r="B280" s="307"/>
      <c r="C280" s="307"/>
      <c r="D280" s="179"/>
      <c r="E280" s="153"/>
      <c r="F280" s="118"/>
      <c r="G280" s="118"/>
      <c r="H280" s="118"/>
    </row>
    <row r="281" spans="1:8">
      <c r="A281" s="104"/>
      <c r="B281" s="307"/>
      <c r="C281" s="307"/>
      <c r="D281" s="179"/>
      <c r="E281" s="153"/>
      <c r="F281" s="118"/>
      <c r="G281" s="118"/>
      <c r="H281" s="118"/>
    </row>
    <row r="282" spans="1:8">
      <c r="A282" s="104"/>
      <c r="B282" s="307"/>
      <c r="C282" s="307"/>
      <c r="D282" s="179"/>
      <c r="E282" s="153"/>
      <c r="F282" s="118"/>
      <c r="G282" s="118"/>
      <c r="H282" s="118"/>
    </row>
    <row r="283" spans="1:8">
      <c r="A283" s="104"/>
      <c r="B283" s="307"/>
      <c r="C283" s="307"/>
      <c r="D283" s="179"/>
      <c r="E283" s="153"/>
      <c r="F283" s="118"/>
      <c r="G283" s="118"/>
      <c r="H283" s="118"/>
    </row>
    <row r="284" spans="1:8">
      <c r="A284" s="104"/>
      <c r="B284" s="307"/>
      <c r="C284" s="307"/>
      <c r="D284" s="179"/>
      <c r="E284" s="153"/>
      <c r="F284" s="118"/>
      <c r="G284" s="118"/>
      <c r="H284" s="118"/>
    </row>
    <row r="285" spans="1:8">
      <c r="A285" s="104"/>
      <c r="B285" s="307"/>
      <c r="C285" s="307"/>
      <c r="D285" s="179"/>
      <c r="E285" s="153"/>
      <c r="F285" s="118"/>
      <c r="G285" s="118"/>
      <c r="H285" s="118"/>
    </row>
    <row r="286" spans="1:8">
      <c r="A286" s="104"/>
      <c r="B286" s="307"/>
      <c r="C286" s="307"/>
      <c r="D286" s="179"/>
      <c r="E286" s="153"/>
      <c r="F286" s="118"/>
      <c r="G286" s="118"/>
      <c r="H286" s="118"/>
    </row>
    <row r="287" spans="1:8">
      <c r="A287" s="104"/>
      <c r="B287" s="307"/>
      <c r="C287" s="307"/>
      <c r="D287" s="179"/>
      <c r="E287" s="153"/>
      <c r="F287" s="118"/>
      <c r="G287" s="118"/>
      <c r="H287" s="118"/>
    </row>
    <row r="288" spans="1:8">
      <c r="A288" s="104"/>
      <c r="B288" s="307"/>
      <c r="C288" s="307"/>
      <c r="D288" s="179"/>
      <c r="E288" s="153"/>
      <c r="F288" s="118"/>
      <c r="G288" s="118"/>
      <c r="H288" s="118"/>
    </row>
    <row r="289" spans="1:8">
      <c r="A289" s="104"/>
      <c r="B289" s="307"/>
      <c r="C289" s="307"/>
      <c r="D289" s="179"/>
      <c r="E289" s="153"/>
      <c r="F289" s="118"/>
      <c r="G289" s="118"/>
      <c r="H289" s="118"/>
    </row>
    <row r="290" spans="1:8">
      <c r="A290" s="104"/>
      <c r="B290" s="307"/>
      <c r="C290" s="307"/>
      <c r="D290" s="179"/>
      <c r="E290" s="153"/>
      <c r="F290" s="118"/>
      <c r="G290" s="118"/>
      <c r="H290" s="118"/>
    </row>
    <row r="291" spans="1:8">
      <c r="A291" s="104"/>
      <c r="B291" s="307"/>
      <c r="C291" s="307"/>
      <c r="D291" s="179"/>
      <c r="E291" s="153"/>
      <c r="F291" s="118"/>
      <c r="G291" s="118"/>
      <c r="H291" s="118"/>
    </row>
    <row r="292" spans="1:8">
      <c r="A292" s="104"/>
      <c r="B292" s="307"/>
      <c r="C292" s="307"/>
      <c r="D292" s="179"/>
      <c r="E292" s="153"/>
      <c r="F292" s="118"/>
      <c r="G292" s="118"/>
      <c r="H292" s="118"/>
    </row>
    <row r="293" spans="1:8">
      <c r="A293" s="104"/>
      <c r="B293" s="307"/>
      <c r="C293" s="307"/>
      <c r="D293" s="179"/>
      <c r="E293" s="153"/>
      <c r="F293" s="118"/>
      <c r="G293" s="118"/>
      <c r="H293" s="118"/>
    </row>
    <row r="294" spans="1:8">
      <c r="A294" s="104"/>
      <c r="B294" s="307"/>
      <c r="C294" s="307"/>
      <c r="D294" s="179"/>
      <c r="E294" s="153"/>
      <c r="F294" s="118"/>
      <c r="G294" s="118"/>
      <c r="H294" s="118"/>
    </row>
    <row r="295" spans="1:8">
      <c r="A295" s="104"/>
      <c r="B295" s="307"/>
      <c r="C295" s="307"/>
      <c r="D295" s="179"/>
      <c r="E295" s="153"/>
      <c r="F295" s="118"/>
      <c r="G295" s="118"/>
      <c r="H295" s="118"/>
    </row>
    <row r="296" spans="1:8">
      <c r="A296" s="104"/>
      <c r="B296" s="307"/>
      <c r="C296" s="307"/>
      <c r="D296" s="179"/>
      <c r="E296" s="153"/>
      <c r="F296" s="118"/>
      <c r="G296" s="118"/>
      <c r="H296" s="118"/>
    </row>
    <row r="297" spans="1:8">
      <c r="A297" s="104"/>
      <c r="B297" s="307"/>
      <c r="C297" s="307"/>
      <c r="D297" s="179"/>
      <c r="E297" s="153"/>
      <c r="F297" s="118"/>
      <c r="G297" s="118"/>
      <c r="H297" s="118"/>
    </row>
    <row r="298" spans="1:8">
      <c r="A298" s="104"/>
      <c r="B298" s="307"/>
      <c r="C298" s="307"/>
      <c r="D298" s="179"/>
      <c r="E298" s="153"/>
      <c r="F298" s="118"/>
      <c r="G298" s="118"/>
      <c r="H298" s="118"/>
    </row>
    <row r="299" spans="1:8">
      <c r="A299" s="104"/>
      <c r="B299" s="307"/>
      <c r="C299" s="307"/>
      <c r="D299" s="179"/>
      <c r="E299" s="153"/>
      <c r="F299" s="118"/>
      <c r="G299" s="118"/>
      <c r="H299" s="118"/>
    </row>
    <row r="300" spans="1:8">
      <c r="A300" s="104"/>
      <c r="B300" s="307"/>
      <c r="C300" s="307"/>
      <c r="D300" s="179"/>
      <c r="E300" s="153"/>
      <c r="F300" s="118"/>
      <c r="G300" s="118"/>
      <c r="H300" s="118"/>
    </row>
    <row r="301" spans="1:8">
      <c r="A301" s="104"/>
      <c r="B301" s="307"/>
      <c r="C301" s="307"/>
      <c r="D301" s="179"/>
      <c r="E301" s="153"/>
      <c r="F301" s="118"/>
      <c r="G301" s="118"/>
      <c r="H301" s="118"/>
    </row>
    <row r="302" spans="1:8">
      <c r="A302" s="104"/>
      <c r="B302" s="307"/>
      <c r="C302" s="307"/>
      <c r="D302" s="179"/>
      <c r="E302" s="153"/>
      <c r="F302" s="118"/>
      <c r="G302" s="118"/>
      <c r="H302" s="118"/>
    </row>
    <row r="303" spans="1:8">
      <c r="A303" s="104"/>
      <c r="B303" s="307"/>
      <c r="C303" s="307"/>
      <c r="D303" s="179"/>
      <c r="E303" s="153"/>
      <c r="F303" s="118"/>
      <c r="G303" s="118"/>
      <c r="H303" s="118"/>
    </row>
    <row r="304" spans="1:8">
      <c r="A304" s="104"/>
      <c r="B304" s="307"/>
      <c r="C304" s="307"/>
      <c r="D304" s="179"/>
      <c r="E304" s="153"/>
      <c r="F304" s="118"/>
      <c r="G304" s="118"/>
      <c r="H304" s="118"/>
    </row>
    <row r="305" spans="1:8">
      <c r="A305" s="104"/>
      <c r="B305" s="307"/>
      <c r="C305" s="307"/>
      <c r="D305" s="179"/>
      <c r="E305" s="153"/>
      <c r="F305" s="118"/>
      <c r="G305" s="118"/>
      <c r="H305" s="118"/>
    </row>
    <row r="306" spans="1:8">
      <c r="A306" s="104"/>
      <c r="B306" s="307"/>
      <c r="C306" s="307"/>
      <c r="D306" s="179"/>
      <c r="E306" s="153"/>
      <c r="F306" s="118"/>
      <c r="G306" s="118"/>
      <c r="H306" s="118"/>
    </row>
    <row r="307" spans="1:8">
      <c r="A307" s="104"/>
      <c r="B307" s="307"/>
      <c r="C307" s="307"/>
      <c r="D307" s="179"/>
      <c r="E307" s="153"/>
      <c r="F307" s="118"/>
      <c r="G307" s="118"/>
      <c r="H307" s="118"/>
    </row>
    <row r="308" spans="1:8">
      <c r="A308" s="104"/>
      <c r="B308" s="307"/>
      <c r="C308" s="307"/>
      <c r="D308" s="179"/>
      <c r="E308" s="153"/>
      <c r="F308" s="118"/>
      <c r="G308" s="118"/>
      <c r="H308" s="118"/>
    </row>
    <row r="309" spans="1:8">
      <c r="A309" s="104"/>
      <c r="B309" s="307"/>
      <c r="C309" s="307"/>
      <c r="D309" s="179"/>
      <c r="E309" s="153"/>
      <c r="F309" s="118"/>
      <c r="G309" s="118"/>
      <c r="H309" s="118"/>
    </row>
    <row r="310" spans="1:8">
      <c r="A310" s="104"/>
      <c r="B310" s="307"/>
      <c r="C310" s="307"/>
      <c r="D310" s="179"/>
      <c r="E310" s="153"/>
      <c r="F310" s="118"/>
      <c r="G310" s="118"/>
      <c r="H310" s="118"/>
    </row>
    <row r="311" spans="1:8">
      <c r="A311" s="104"/>
      <c r="B311" s="307"/>
      <c r="C311" s="307"/>
      <c r="D311" s="179"/>
      <c r="E311" s="153"/>
      <c r="F311" s="118"/>
      <c r="G311" s="118"/>
      <c r="H311" s="118"/>
    </row>
    <row r="312" spans="1:8">
      <c r="A312" s="104"/>
      <c r="B312" s="307"/>
      <c r="C312" s="307"/>
      <c r="D312" s="179"/>
      <c r="E312" s="153"/>
      <c r="F312" s="118"/>
      <c r="G312" s="118"/>
      <c r="H312" s="118"/>
    </row>
    <row r="313" spans="1:8">
      <c r="A313" s="104"/>
      <c r="B313" s="307"/>
      <c r="C313" s="307"/>
      <c r="D313" s="179"/>
      <c r="E313" s="153"/>
      <c r="F313" s="118"/>
      <c r="G313" s="118"/>
      <c r="H313" s="118"/>
    </row>
    <row r="314" spans="1:8">
      <c r="A314" s="104"/>
      <c r="B314" s="307"/>
      <c r="C314" s="307"/>
      <c r="D314" s="179"/>
      <c r="E314" s="153"/>
      <c r="F314" s="118"/>
      <c r="G314" s="118"/>
      <c r="H314" s="118"/>
    </row>
    <row r="315" spans="1:8">
      <c r="A315" s="104"/>
      <c r="B315" s="307"/>
      <c r="C315" s="307"/>
      <c r="D315" s="179"/>
      <c r="E315" s="153"/>
      <c r="F315" s="118"/>
      <c r="G315" s="118"/>
      <c r="H315" s="118"/>
    </row>
    <row r="316" spans="1:8">
      <c r="A316" s="104"/>
      <c r="B316" s="307"/>
      <c r="C316" s="307"/>
      <c r="D316" s="179"/>
      <c r="E316" s="153"/>
      <c r="F316" s="118"/>
      <c r="G316" s="118"/>
      <c r="H316" s="118"/>
    </row>
    <row r="317" spans="1:8">
      <c r="A317" s="104"/>
      <c r="B317" s="307"/>
      <c r="C317" s="307"/>
      <c r="D317" s="179"/>
      <c r="E317" s="153"/>
      <c r="F317" s="118"/>
      <c r="G317" s="118"/>
      <c r="H317" s="118"/>
    </row>
    <row r="318" spans="1:8">
      <c r="A318" s="104"/>
      <c r="B318" s="307"/>
      <c r="C318" s="307"/>
      <c r="D318" s="179"/>
      <c r="E318" s="153"/>
      <c r="F318" s="118"/>
      <c r="G318" s="118"/>
      <c r="H318" s="118"/>
    </row>
    <row r="319" spans="1:8">
      <c r="A319" s="104"/>
      <c r="B319" s="307"/>
      <c r="C319" s="307"/>
      <c r="D319" s="179"/>
      <c r="E319" s="153"/>
      <c r="F319" s="118"/>
      <c r="G319" s="118"/>
      <c r="H319" s="118"/>
    </row>
    <row r="320" spans="1:8">
      <c r="A320" s="104"/>
      <c r="B320" s="307"/>
      <c r="C320" s="307"/>
      <c r="D320" s="179"/>
      <c r="E320" s="153"/>
      <c r="F320" s="118"/>
      <c r="G320" s="118"/>
      <c r="H320" s="118"/>
    </row>
    <row r="321" spans="1:8">
      <c r="A321" s="104"/>
      <c r="B321" s="307"/>
      <c r="C321" s="307"/>
      <c r="D321" s="179"/>
      <c r="E321" s="153"/>
      <c r="F321" s="118"/>
      <c r="G321" s="118"/>
      <c r="H321" s="118"/>
    </row>
    <row r="322" spans="1:8">
      <c r="A322" s="104"/>
      <c r="B322" s="307"/>
      <c r="C322" s="307"/>
      <c r="D322" s="179"/>
      <c r="E322" s="153"/>
      <c r="F322" s="118"/>
      <c r="G322" s="118"/>
      <c r="H322" s="118"/>
    </row>
    <row r="323" spans="1:8">
      <c r="A323" s="104"/>
      <c r="B323" s="307"/>
      <c r="C323" s="307"/>
      <c r="D323" s="179"/>
      <c r="E323" s="153"/>
      <c r="F323" s="118"/>
      <c r="G323" s="118"/>
      <c r="H323" s="118"/>
    </row>
    <row r="324" spans="1:8">
      <c r="A324" s="104"/>
      <c r="B324" s="307"/>
      <c r="C324" s="307"/>
      <c r="D324" s="179"/>
      <c r="E324" s="153"/>
      <c r="F324" s="118"/>
      <c r="G324" s="118"/>
      <c r="H324" s="118"/>
    </row>
    <row r="325" spans="1:8">
      <c r="A325" s="104"/>
      <c r="B325" s="307"/>
      <c r="C325" s="307"/>
      <c r="D325" s="179"/>
      <c r="E325" s="153"/>
      <c r="F325" s="118"/>
      <c r="G325" s="118"/>
      <c r="H325" s="118"/>
    </row>
    <row r="326" spans="1:8">
      <c r="A326" s="104"/>
      <c r="B326" s="307"/>
      <c r="C326" s="307"/>
      <c r="D326" s="179"/>
      <c r="E326" s="153"/>
      <c r="F326" s="118"/>
      <c r="G326" s="118"/>
      <c r="H326" s="118"/>
    </row>
    <row r="327" spans="1:8">
      <c r="A327" s="104"/>
      <c r="B327" s="307"/>
      <c r="C327" s="307"/>
      <c r="D327" s="179"/>
      <c r="E327" s="153"/>
      <c r="F327" s="118"/>
      <c r="G327" s="118"/>
      <c r="H327" s="118"/>
    </row>
    <row r="328" spans="1:8">
      <c r="A328" s="104"/>
      <c r="B328" s="307"/>
      <c r="C328" s="307"/>
      <c r="D328" s="179"/>
      <c r="E328" s="153"/>
      <c r="F328" s="118"/>
      <c r="G328" s="118"/>
      <c r="H328" s="118"/>
    </row>
    <row r="329" spans="1:8">
      <c r="A329" s="104"/>
      <c r="B329" s="307"/>
      <c r="C329" s="307"/>
      <c r="D329" s="179"/>
      <c r="E329" s="153"/>
      <c r="F329" s="118"/>
      <c r="G329" s="118"/>
      <c r="H329" s="118"/>
    </row>
    <row r="330" spans="1:8">
      <c r="A330" s="104"/>
      <c r="B330" s="307"/>
      <c r="C330" s="307"/>
      <c r="D330" s="179"/>
      <c r="E330" s="153"/>
      <c r="F330" s="118"/>
      <c r="G330" s="118"/>
      <c r="H330" s="118"/>
    </row>
    <row r="331" spans="1:8">
      <c r="A331" s="104"/>
      <c r="B331" s="307"/>
      <c r="C331" s="307"/>
      <c r="D331" s="179"/>
      <c r="E331" s="153"/>
      <c r="F331" s="118"/>
      <c r="G331" s="118"/>
      <c r="H331" s="118"/>
    </row>
    <row r="332" spans="1:8">
      <c r="A332" s="104"/>
      <c r="B332" s="307"/>
      <c r="C332" s="307"/>
      <c r="D332" s="179"/>
      <c r="E332" s="153"/>
      <c r="F332" s="118"/>
      <c r="G332" s="118"/>
      <c r="H332" s="118"/>
    </row>
    <row r="333" spans="1:8">
      <c r="A333" s="104"/>
      <c r="B333" s="307"/>
      <c r="C333" s="307"/>
      <c r="D333" s="179"/>
      <c r="E333" s="153"/>
      <c r="F333" s="118"/>
      <c r="G333" s="118"/>
      <c r="H333" s="118"/>
    </row>
    <row r="334" spans="1:8">
      <c r="A334" s="104"/>
      <c r="B334" s="307"/>
      <c r="C334" s="307"/>
      <c r="D334" s="179"/>
      <c r="E334" s="153"/>
      <c r="F334" s="118"/>
      <c r="G334" s="118"/>
      <c r="H334" s="118"/>
    </row>
    <row r="335" spans="1:8">
      <c r="A335" s="104"/>
      <c r="B335" s="307"/>
      <c r="C335" s="307"/>
      <c r="D335" s="179"/>
      <c r="E335" s="153"/>
      <c r="F335" s="118"/>
      <c r="G335" s="118"/>
      <c r="H335" s="118"/>
    </row>
    <row r="336" spans="1:8">
      <c r="A336" s="104"/>
      <c r="B336" s="307"/>
      <c r="C336" s="307"/>
      <c r="D336" s="179"/>
      <c r="E336" s="153"/>
      <c r="F336" s="118"/>
      <c r="G336" s="118"/>
      <c r="H336" s="118"/>
    </row>
    <row r="337" spans="1:8">
      <c r="A337" s="104"/>
      <c r="B337" s="307"/>
      <c r="C337" s="307"/>
      <c r="D337" s="179"/>
      <c r="E337" s="153"/>
      <c r="F337" s="118"/>
      <c r="G337" s="118"/>
      <c r="H337" s="118"/>
    </row>
    <row r="338" spans="1:8">
      <c r="A338" s="104"/>
      <c r="B338" s="307"/>
      <c r="C338" s="307"/>
      <c r="D338" s="179"/>
      <c r="E338" s="153"/>
      <c r="F338" s="118"/>
      <c r="G338" s="118"/>
      <c r="H338" s="118"/>
    </row>
    <row r="339" spans="1:8">
      <c r="A339" s="104"/>
      <c r="B339" s="307"/>
      <c r="C339" s="307"/>
      <c r="D339" s="179"/>
      <c r="E339" s="153"/>
      <c r="F339" s="118"/>
      <c r="G339" s="118"/>
      <c r="H339" s="118"/>
    </row>
    <row r="340" spans="1:8">
      <c r="A340" s="104"/>
      <c r="B340" s="307"/>
      <c r="C340" s="307"/>
      <c r="D340" s="179"/>
      <c r="E340" s="153"/>
      <c r="F340" s="118"/>
      <c r="G340" s="118"/>
      <c r="H340" s="118"/>
    </row>
    <row r="341" spans="1:8">
      <c r="A341" s="104"/>
      <c r="B341" s="307"/>
      <c r="C341" s="307"/>
      <c r="D341" s="179"/>
      <c r="E341" s="153"/>
      <c r="F341" s="118"/>
      <c r="G341" s="118"/>
      <c r="H341" s="118"/>
    </row>
    <row r="342" spans="1:8">
      <c r="A342" s="104"/>
      <c r="B342" s="307"/>
      <c r="C342" s="307"/>
      <c r="D342" s="179"/>
      <c r="E342" s="153"/>
      <c r="F342" s="118"/>
      <c r="G342" s="118"/>
      <c r="H342" s="118"/>
    </row>
    <row r="343" spans="1:8">
      <c r="A343" s="104"/>
      <c r="B343" s="307"/>
      <c r="C343" s="307"/>
      <c r="D343" s="179"/>
      <c r="E343" s="153"/>
      <c r="F343" s="118"/>
      <c r="G343" s="118"/>
      <c r="H343" s="118"/>
    </row>
    <row r="344" spans="1:8">
      <c r="A344" s="104"/>
      <c r="B344" s="307"/>
      <c r="C344" s="307"/>
      <c r="D344" s="179"/>
      <c r="E344" s="153"/>
      <c r="F344" s="118"/>
      <c r="G344" s="118"/>
      <c r="H344" s="118"/>
    </row>
    <row r="345" spans="1:8">
      <c r="A345" s="104"/>
      <c r="B345" s="307"/>
      <c r="C345" s="307"/>
      <c r="D345" s="179"/>
      <c r="E345" s="153"/>
      <c r="F345" s="118"/>
      <c r="G345" s="118"/>
      <c r="H345" s="118"/>
    </row>
    <row r="346" spans="1:8">
      <c r="A346" s="104"/>
      <c r="B346" s="307"/>
      <c r="C346" s="307"/>
      <c r="D346" s="179"/>
      <c r="E346" s="153"/>
      <c r="F346" s="118"/>
      <c r="G346" s="118"/>
      <c r="H346" s="118"/>
    </row>
    <row r="347" spans="1:8">
      <c r="A347" s="104"/>
      <c r="B347" s="307"/>
      <c r="C347" s="307"/>
      <c r="D347" s="179"/>
      <c r="E347" s="153"/>
      <c r="F347" s="118"/>
      <c r="G347" s="118"/>
      <c r="H347" s="118"/>
    </row>
    <row r="348" spans="1:8">
      <c r="A348" s="104"/>
      <c r="B348" s="307"/>
      <c r="C348" s="307"/>
      <c r="D348" s="179"/>
      <c r="E348" s="153"/>
      <c r="F348" s="118"/>
      <c r="G348" s="118"/>
      <c r="H348" s="118"/>
    </row>
    <row r="349" spans="1:8">
      <c r="A349" s="104"/>
      <c r="B349" s="307"/>
      <c r="C349" s="307"/>
      <c r="D349" s="179"/>
      <c r="E349" s="153"/>
      <c r="F349" s="118"/>
      <c r="G349" s="118"/>
      <c r="H349" s="118"/>
    </row>
    <row r="350" spans="1:8">
      <c r="A350" s="104"/>
      <c r="B350" s="307"/>
      <c r="C350" s="307"/>
      <c r="D350" s="179"/>
      <c r="E350" s="153"/>
      <c r="F350" s="118"/>
      <c r="G350" s="118"/>
      <c r="H350" s="118"/>
    </row>
    <row r="351" spans="1:8">
      <c r="A351" s="104"/>
      <c r="B351" s="307"/>
      <c r="C351" s="307"/>
      <c r="D351" s="179"/>
      <c r="E351" s="153"/>
      <c r="F351" s="118"/>
      <c r="G351" s="118"/>
      <c r="H351" s="118"/>
    </row>
    <row r="352" spans="1:8">
      <c r="A352" s="104"/>
      <c r="B352" s="307"/>
      <c r="C352" s="307"/>
      <c r="D352" s="179"/>
      <c r="E352" s="153"/>
      <c r="F352" s="118"/>
      <c r="G352" s="118"/>
      <c r="H352" s="118"/>
    </row>
    <row r="353" spans="1:8">
      <c r="A353" s="104"/>
      <c r="B353" s="307"/>
      <c r="C353" s="307"/>
      <c r="D353" s="179"/>
      <c r="E353" s="153"/>
      <c r="F353" s="118"/>
      <c r="G353" s="118"/>
      <c r="H353" s="118"/>
    </row>
    <row r="354" spans="1:8">
      <c r="A354" s="104"/>
      <c r="B354" s="307"/>
      <c r="C354" s="307"/>
      <c r="D354" s="179"/>
      <c r="E354" s="153"/>
      <c r="F354" s="118"/>
      <c r="G354" s="118"/>
      <c r="H354" s="118"/>
    </row>
    <row r="355" spans="1:8">
      <c r="A355" s="104"/>
      <c r="B355" s="307"/>
      <c r="C355" s="307"/>
      <c r="D355" s="179"/>
      <c r="E355" s="153"/>
      <c r="F355" s="118"/>
      <c r="G355" s="118"/>
      <c r="H355" s="118"/>
    </row>
    <row r="356" spans="1:8">
      <c r="A356" s="104"/>
      <c r="B356" s="307"/>
      <c r="C356" s="307"/>
      <c r="D356" s="179"/>
      <c r="E356" s="153"/>
      <c r="F356" s="118"/>
      <c r="G356" s="118"/>
      <c r="H356" s="118"/>
    </row>
    <row r="357" spans="1:8">
      <c r="A357" s="104"/>
      <c r="B357" s="307"/>
      <c r="C357" s="307"/>
      <c r="D357" s="179"/>
      <c r="E357" s="153"/>
      <c r="F357" s="118"/>
      <c r="G357" s="118"/>
      <c r="H357" s="118"/>
    </row>
    <row r="358" spans="1:8">
      <c r="A358" s="104"/>
      <c r="B358" s="307"/>
      <c r="C358" s="307"/>
      <c r="D358" s="179"/>
      <c r="E358" s="153"/>
      <c r="F358" s="118"/>
      <c r="G358" s="118"/>
      <c r="H358" s="118"/>
    </row>
    <row r="359" spans="1:8">
      <c r="A359" s="104"/>
      <c r="B359" s="307"/>
      <c r="C359" s="307"/>
      <c r="D359" s="179"/>
      <c r="E359" s="153"/>
      <c r="F359" s="118"/>
      <c r="G359" s="118"/>
      <c r="H359" s="118"/>
    </row>
    <row r="360" spans="1:8">
      <c r="A360" s="104"/>
      <c r="B360" s="307"/>
      <c r="C360" s="307"/>
      <c r="D360" s="179"/>
      <c r="E360" s="153"/>
      <c r="F360" s="118"/>
      <c r="G360" s="118"/>
      <c r="H360" s="118"/>
    </row>
    <row r="361" spans="1:8">
      <c r="A361" s="104"/>
      <c r="B361" s="307"/>
      <c r="C361" s="307"/>
      <c r="D361" s="179"/>
      <c r="E361" s="153"/>
      <c r="F361" s="118"/>
      <c r="G361" s="118"/>
      <c r="H361" s="118"/>
    </row>
    <row r="362" spans="1:8">
      <c r="A362" s="104"/>
      <c r="B362" s="307"/>
      <c r="C362" s="307"/>
      <c r="D362" s="179"/>
      <c r="E362" s="153"/>
      <c r="F362" s="118"/>
      <c r="G362" s="118"/>
      <c r="H362" s="118"/>
    </row>
    <row r="363" spans="1:8">
      <c r="A363" s="104"/>
      <c r="B363" s="307"/>
      <c r="C363" s="307"/>
      <c r="D363" s="179"/>
      <c r="E363" s="153"/>
      <c r="F363" s="118"/>
      <c r="G363" s="118"/>
      <c r="H363" s="118"/>
    </row>
    <row r="364" spans="1:8">
      <c r="A364" s="104"/>
      <c r="B364" s="307"/>
      <c r="C364" s="307"/>
      <c r="D364" s="179"/>
      <c r="E364" s="153"/>
      <c r="F364" s="118"/>
      <c r="G364" s="118"/>
      <c r="H364" s="118"/>
    </row>
    <row r="365" spans="1:8">
      <c r="A365" s="104"/>
      <c r="B365" s="307"/>
      <c r="C365" s="307"/>
      <c r="D365" s="179"/>
      <c r="E365" s="153"/>
      <c r="F365" s="118"/>
      <c r="G365" s="118"/>
      <c r="H365" s="118"/>
    </row>
    <row r="366" spans="1:8">
      <c r="A366" s="104"/>
      <c r="B366" s="307"/>
      <c r="C366" s="307"/>
      <c r="D366" s="179"/>
      <c r="E366" s="153"/>
      <c r="F366" s="118"/>
      <c r="G366" s="118"/>
      <c r="H366" s="118"/>
    </row>
    <row r="367" spans="1:8">
      <c r="A367" s="104"/>
      <c r="B367" s="307"/>
      <c r="C367" s="307"/>
      <c r="D367" s="179"/>
      <c r="E367" s="153"/>
      <c r="F367" s="118"/>
      <c r="G367" s="118"/>
      <c r="H367" s="118"/>
    </row>
    <row r="368" spans="1:8">
      <c r="A368" s="104"/>
      <c r="B368" s="307"/>
      <c r="C368" s="307"/>
      <c r="D368" s="179"/>
      <c r="E368" s="153"/>
      <c r="F368" s="118"/>
      <c r="G368" s="118"/>
      <c r="H368" s="118"/>
    </row>
    <row r="369" spans="1:8">
      <c r="A369" s="104"/>
      <c r="B369" s="307"/>
      <c r="C369" s="307"/>
      <c r="D369" s="179"/>
      <c r="E369" s="153"/>
      <c r="F369" s="118"/>
      <c r="G369" s="118"/>
      <c r="H369" s="118"/>
    </row>
    <row r="370" spans="1:8">
      <c r="A370" s="104"/>
      <c r="B370" s="307"/>
      <c r="C370" s="307"/>
      <c r="D370" s="179"/>
      <c r="E370" s="153"/>
      <c r="F370" s="118"/>
      <c r="G370" s="118"/>
      <c r="H370" s="118"/>
    </row>
    <row r="371" spans="1:8">
      <c r="A371" s="104"/>
      <c r="B371" s="307"/>
      <c r="C371" s="307"/>
      <c r="D371" s="179"/>
      <c r="E371" s="153"/>
      <c r="F371" s="118"/>
      <c r="G371" s="118"/>
      <c r="H371" s="118"/>
    </row>
    <row r="372" spans="1:8">
      <c r="A372" s="104"/>
      <c r="B372" s="307"/>
      <c r="C372" s="307"/>
      <c r="D372" s="179"/>
      <c r="E372" s="153"/>
      <c r="F372" s="118"/>
      <c r="G372" s="118"/>
      <c r="H372" s="118"/>
    </row>
    <row r="373" spans="1:8">
      <c r="A373" s="104"/>
      <c r="B373" s="307"/>
      <c r="C373" s="307"/>
      <c r="D373" s="179"/>
      <c r="E373" s="153"/>
      <c r="F373" s="118"/>
      <c r="G373" s="118"/>
      <c r="H373" s="118"/>
    </row>
    <row r="374" spans="1:8">
      <c r="A374" s="104"/>
      <c r="B374" s="307"/>
      <c r="C374" s="307"/>
      <c r="D374" s="179"/>
      <c r="E374" s="153"/>
      <c r="F374" s="118"/>
      <c r="G374" s="118"/>
      <c r="H374" s="118"/>
    </row>
    <row r="375" spans="1:8">
      <c r="A375" s="104"/>
      <c r="B375" s="307"/>
      <c r="C375" s="307"/>
      <c r="D375" s="179"/>
      <c r="E375" s="153"/>
      <c r="F375" s="118"/>
      <c r="G375" s="118"/>
      <c r="H375" s="118"/>
    </row>
    <row r="376" spans="1:8">
      <c r="A376" s="104"/>
      <c r="B376" s="307"/>
      <c r="C376" s="307"/>
      <c r="D376" s="179"/>
      <c r="E376" s="153"/>
      <c r="F376" s="118"/>
      <c r="G376" s="118"/>
      <c r="H376" s="118"/>
    </row>
    <row r="377" spans="1:8">
      <c r="A377" s="104"/>
      <c r="B377" s="307"/>
      <c r="C377" s="307"/>
      <c r="D377" s="179"/>
      <c r="E377" s="153"/>
      <c r="F377" s="118"/>
      <c r="G377" s="118"/>
      <c r="H377" s="118"/>
    </row>
    <row r="378" spans="1:8">
      <c r="A378" s="104"/>
      <c r="B378" s="307"/>
      <c r="C378" s="307"/>
      <c r="D378" s="179"/>
      <c r="E378" s="153"/>
      <c r="F378" s="118"/>
      <c r="G378" s="118"/>
      <c r="H378" s="118"/>
    </row>
    <row r="379" spans="1:8">
      <c r="A379" s="104"/>
      <c r="B379" s="307"/>
      <c r="C379" s="307"/>
      <c r="D379" s="179"/>
      <c r="E379" s="153"/>
      <c r="F379" s="118"/>
      <c r="G379" s="118"/>
      <c r="H379" s="118"/>
    </row>
    <row r="380" spans="1:8">
      <c r="A380" s="104"/>
      <c r="B380" s="307"/>
      <c r="C380" s="307"/>
      <c r="D380" s="179"/>
      <c r="E380" s="153"/>
      <c r="F380" s="118"/>
      <c r="G380" s="118"/>
      <c r="H380" s="118"/>
    </row>
    <row r="381" spans="1:8">
      <c r="A381" s="104"/>
      <c r="B381" s="307"/>
      <c r="C381" s="307"/>
      <c r="D381" s="179"/>
      <c r="E381" s="153"/>
      <c r="F381" s="118"/>
      <c r="G381" s="118"/>
      <c r="H381" s="118"/>
    </row>
    <row r="382" spans="1:8">
      <c r="A382" s="104"/>
      <c r="B382" s="307"/>
      <c r="C382" s="307"/>
      <c r="D382" s="179"/>
      <c r="E382" s="153"/>
      <c r="F382" s="118"/>
      <c r="G382" s="118"/>
      <c r="H382" s="118"/>
    </row>
    <row r="383" spans="1:8">
      <c r="A383" s="104"/>
      <c r="B383" s="307"/>
      <c r="C383" s="307"/>
      <c r="D383" s="179"/>
      <c r="E383" s="153"/>
      <c r="F383" s="118"/>
      <c r="G383" s="118"/>
      <c r="H383" s="118"/>
    </row>
    <row r="384" spans="1:8">
      <c r="A384" s="104"/>
      <c r="B384" s="307"/>
      <c r="C384" s="307"/>
      <c r="D384" s="179"/>
      <c r="E384" s="153"/>
      <c r="F384" s="118"/>
      <c r="G384" s="118"/>
      <c r="H384" s="118"/>
    </row>
    <row r="385" spans="1:8">
      <c r="A385" s="104"/>
      <c r="B385" s="307"/>
      <c r="C385" s="307"/>
      <c r="D385" s="179"/>
      <c r="E385" s="153"/>
      <c r="F385" s="118"/>
      <c r="G385" s="118"/>
      <c r="H385" s="118"/>
    </row>
    <row r="386" spans="1:8">
      <c r="A386" s="104"/>
      <c r="B386" s="307"/>
      <c r="C386" s="307"/>
      <c r="D386" s="179"/>
      <c r="E386" s="153"/>
      <c r="F386" s="118"/>
      <c r="G386" s="118"/>
      <c r="H386" s="118"/>
    </row>
    <row r="387" spans="1:8">
      <c r="A387" s="104"/>
      <c r="B387" s="307"/>
      <c r="C387" s="307"/>
      <c r="D387" s="179"/>
      <c r="E387" s="153"/>
      <c r="F387" s="118"/>
      <c r="G387" s="118"/>
      <c r="H387" s="118"/>
    </row>
    <row r="388" spans="1:8">
      <c r="A388" s="104"/>
      <c r="B388" s="307"/>
      <c r="C388" s="307"/>
      <c r="D388" s="179"/>
      <c r="E388" s="153"/>
      <c r="F388" s="118"/>
      <c r="G388" s="118"/>
      <c r="H388" s="118"/>
    </row>
    <row r="389" spans="1:8">
      <c r="A389" s="104"/>
      <c r="B389" s="307"/>
      <c r="C389" s="307"/>
      <c r="D389" s="179"/>
      <c r="E389" s="153"/>
      <c r="F389" s="118"/>
      <c r="G389" s="118"/>
      <c r="H389" s="118"/>
    </row>
    <row r="390" spans="1:8">
      <c r="A390" s="104"/>
      <c r="B390" s="307"/>
      <c r="C390" s="307"/>
      <c r="D390" s="179"/>
      <c r="E390" s="153"/>
      <c r="F390" s="118"/>
      <c r="G390" s="118"/>
      <c r="H390" s="118"/>
    </row>
    <row r="391" spans="1:8">
      <c r="A391" s="104"/>
      <c r="B391" s="307"/>
      <c r="C391" s="307"/>
      <c r="D391" s="179"/>
      <c r="E391" s="153"/>
      <c r="F391" s="118"/>
      <c r="G391" s="118"/>
      <c r="H391" s="118"/>
    </row>
    <row r="392" spans="1:8">
      <c r="A392" s="104"/>
      <c r="B392" s="307"/>
      <c r="C392" s="307"/>
      <c r="D392" s="179"/>
      <c r="E392" s="153"/>
      <c r="F392" s="118"/>
      <c r="G392" s="118"/>
      <c r="H392" s="118"/>
    </row>
    <row r="393" spans="1:8">
      <c r="A393" s="104"/>
      <c r="B393" s="307"/>
      <c r="C393" s="307"/>
      <c r="D393" s="179"/>
      <c r="E393" s="153"/>
      <c r="F393" s="118"/>
      <c r="G393" s="118"/>
      <c r="H393" s="118"/>
    </row>
    <row r="394" spans="1:8">
      <c r="A394" s="104"/>
      <c r="B394" s="307"/>
      <c r="C394" s="307"/>
      <c r="D394" s="179"/>
      <c r="E394" s="153"/>
      <c r="F394" s="118"/>
      <c r="G394" s="118"/>
      <c r="H394" s="118"/>
    </row>
    <row r="395" spans="1:8">
      <c r="A395" s="104"/>
      <c r="B395" s="307"/>
      <c r="C395" s="307"/>
      <c r="D395" s="179"/>
      <c r="E395" s="153"/>
      <c r="F395" s="118"/>
      <c r="G395" s="118"/>
      <c r="H395" s="118"/>
    </row>
    <row r="396" spans="1:8">
      <c r="A396" s="104"/>
      <c r="B396" s="307"/>
      <c r="C396" s="307"/>
      <c r="D396" s="179"/>
      <c r="E396" s="153"/>
      <c r="F396" s="118"/>
      <c r="G396" s="118"/>
      <c r="H396" s="118"/>
    </row>
    <row r="397" spans="1:8">
      <c r="A397" s="104"/>
      <c r="B397" s="307"/>
      <c r="C397" s="307"/>
      <c r="D397" s="179"/>
      <c r="E397" s="153"/>
      <c r="F397" s="118"/>
      <c r="G397" s="118"/>
      <c r="H397" s="118"/>
    </row>
    <row r="398" spans="1:8">
      <c r="A398" s="104"/>
      <c r="B398" s="307"/>
      <c r="C398" s="307"/>
      <c r="D398" s="179"/>
      <c r="E398" s="153"/>
      <c r="F398" s="118"/>
      <c r="G398" s="118"/>
      <c r="H398" s="118"/>
    </row>
    <row r="399" spans="1:8">
      <c r="A399" s="104"/>
      <c r="B399" s="307"/>
      <c r="C399" s="307"/>
      <c r="D399" s="179"/>
      <c r="E399" s="153"/>
      <c r="F399" s="118"/>
      <c r="G399" s="118"/>
      <c r="H399" s="118"/>
    </row>
    <row r="400" spans="1:8">
      <c r="A400" s="104"/>
      <c r="B400" s="307"/>
      <c r="C400" s="307"/>
      <c r="D400" s="179"/>
      <c r="E400" s="153"/>
      <c r="F400" s="118"/>
      <c r="G400" s="118"/>
      <c r="H400" s="118"/>
    </row>
    <row r="401" spans="1:8">
      <c r="A401" s="104"/>
      <c r="B401" s="307"/>
      <c r="C401" s="307"/>
      <c r="D401" s="179"/>
      <c r="E401" s="153"/>
      <c r="F401" s="118"/>
      <c r="G401" s="118"/>
      <c r="H401" s="118"/>
    </row>
    <row r="402" spans="1:8">
      <c r="A402" s="104"/>
      <c r="B402" s="307"/>
      <c r="C402" s="307"/>
      <c r="D402" s="179"/>
      <c r="E402" s="153"/>
      <c r="F402" s="118"/>
      <c r="G402" s="118"/>
      <c r="H402" s="118"/>
    </row>
    <row r="403" spans="1:8">
      <c r="A403" s="104"/>
      <c r="B403" s="307"/>
      <c r="C403" s="307"/>
      <c r="D403" s="179"/>
      <c r="E403" s="153"/>
      <c r="F403" s="118"/>
      <c r="G403" s="118"/>
      <c r="H403" s="118"/>
    </row>
    <row r="404" spans="1:8">
      <c r="A404" s="104"/>
      <c r="B404" s="307"/>
      <c r="C404" s="307"/>
      <c r="D404" s="179"/>
      <c r="E404" s="153"/>
      <c r="F404" s="118"/>
      <c r="G404" s="118"/>
      <c r="H404" s="118"/>
    </row>
    <row r="405" spans="1:8">
      <c r="A405" s="104"/>
      <c r="B405" s="307"/>
      <c r="C405" s="307"/>
      <c r="D405" s="179"/>
      <c r="E405" s="153"/>
      <c r="F405" s="118"/>
      <c r="G405" s="118"/>
      <c r="H405" s="118"/>
    </row>
    <row r="406" spans="1:8">
      <c r="A406" s="104"/>
      <c r="B406" s="307"/>
      <c r="C406" s="307"/>
      <c r="D406" s="179"/>
      <c r="E406" s="153"/>
      <c r="F406" s="118"/>
      <c r="G406" s="118"/>
      <c r="H406" s="118"/>
    </row>
    <row r="407" spans="1:8">
      <c r="A407" s="104"/>
      <c r="B407" s="307"/>
      <c r="C407" s="307"/>
      <c r="D407" s="179"/>
      <c r="E407" s="153"/>
      <c r="F407" s="118"/>
      <c r="G407" s="118"/>
      <c r="H407" s="118"/>
    </row>
    <row r="408" spans="1:8">
      <c r="A408" s="104"/>
      <c r="B408" s="307"/>
      <c r="C408" s="307"/>
      <c r="D408" s="179"/>
      <c r="E408" s="153"/>
      <c r="F408" s="118"/>
      <c r="G408" s="118"/>
      <c r="H408" s="118"/>
    </row>
    <row r="409" spans="1:8">
      <c r="A409" s="104"/>
      <c r="B409" s="307"/>
      <c r="C409" s="307"/>
      <c r="D409" s="179"/>
      <c r="E409" s="153"/>
      <c r="F409" s="118"/>
      <c r="G409" s="118"/>
      <c r="H409" s="118"/>
    </row>
    <row r="410" spans="1:8">
      <c r="A410" s="104"/>
      <c r="B410" s="307"/>
      <c r="C410" s="307"/>
      <c r="D410" s="179"/>
      <c r="E410" s="153"/>
      <c r="F410" s="118"/>
      <c r="G410" s="118"/>
      <c r="H410" s="118"/>
    </row>
    <row r="411" spans="1:8">
      <c r="A411" s="104"/>
      <c r="B411" s="307"/>
      <c r="C411" s="307"/>
      <c r="D411" s="179"/>
      <c r="E411" s="153"/>
      <c r="F411" s="118"/>
      <c r="G411" s="118"/>
      <c r="H411" s="118"/>
    </row>
    <row r="412" spans="1:8">
      <c r="A412" s="104"/>
      <c r="B412" s="307"/>
      <c r="C412" s="307"/>
      <c r="D412" s="179"/>
      <c r="E412" s="153"/>
      <c r="F412" s="118"/>
      <c r="G412" s="118"/>
      <c r="H412" s="118"/>
    </row>
    <row r="413" spans="1:8">
      <c r="A413" s="104"/>
      <c r="B413" s="307"/>
      <c r="C413" s="307"/>
      <c r="D413" s="179"/>
      <c r="E413" s="153"/>
      <c r="F413" s="118"/>
      <c r="G413" s="118"/>
      <c r="H413" s="118"/>
    </row>
    <row r="414" spans="1:8">
      <c r="A414" s="104"/>
      <c r="B414" s="307"/>
      <c r="C414" s="307"/>
      <c r="D414" s="179"/>
      <c r="E414" s="153"/>
      <c r="F414" s="118"/>
      <c r="G414" s="118"/>
      <c r="H414" s="118"/>
    </row>
    <row r="415" spans="1:8">
      <c r="A415" s="104"/>
      <c r="B415" s="307"/>
      <c r="C415" s="307"/>
      <c r="D415" s="179"/>
      <c r="E415" s="153"/>
      <c r="F415" s="118"/>
      <c r="G415" s="118"/>
      <c r="H415" s="118"/>
    </row>
    <row r="416" spans="1:8">
      <c r="A416" s="104"/>
      <c r="B416" s="307"/>
      <c r="C416" s="307"/>
      <c r="D416" s="179"/>
      <c r="E416" s="153"/>
      <c r="F416" s="118"/>
      <c r="G416" s="118"/>
      <c r="H416" s="118"/>
    </row>
    <row r="417" spans="1:8">
      <c r="A417" s="104"/>
      <c r="B417" s="307"/>
      <c r="C417" s="307"/>
      <c r="D417" s="179"/>
      <c r="E417" s="153"/>
      <c r="F417" s="118"/>
      <c r="G417" s="118"/>
      <c r="H417" s="118"/>
    </row>
    <row r="418" spans="1:8">
      <c r="A418" s="104"/>
      <c r="B418" s="307"/>
      <c r="C418" s="307"/>
      <c r="D418" s="179"/>
      <c r="E418" s="153"/>
      <c r="F418" s="118"/>
      <c r="G418" s="118"/>
      <c r="H418" s="118"/>
    </row>
    <row r="419" spans="1:8">
      <c r="A419" s="104"/>
      <c r="B419" s="307"/>
      <c r="C419" s="307"/>
      <c r="D419" s="179"/>
      <c r="E419" s="153"/>
      <c r="F419" s="118"/>
      <c r="G419" s="118"/>
      <c r="H419" s="118"/>
    </row>
    <row r="420" spans="1:8">
      <c r="A420" s="104"/>
      <c r="B420" s="307"/>
      <c r="C420" s="307"/>
      <c r="D420" s="179"/>
      <c r="E420" s="153"/>
      <c r="F420" s="118"/>
      <c r="G420" s="118"/>
      <c r="H420" s="118"/>
    </row>
    <row r="421" spans="1:8">
      <c r="A421" s="104"/>
      <c r="B421" s="307"/>
      <c r="C421" s="307"/>
      <c r="D421" s="179"/>
      <c r="E421" s="153"/>
      <c r="F421" s="118"/>
      <c r="G421" s="118"/>
      <c r="H421" s="118"/>
    </row>
    <row r="422" spans="1:8">
      <c r="A422" s="104"/>
      <c r="B422" s="307"/>
      <c r="C422" s="307"/>
      <c r="D422" s="179"/>
      <c r="E422" s="153"/>
      <c r="F422" s="118"/>
      <c r="G422" s="118"/>
      <c r="H422" s="118"/>
    </row>
    <row r="423" spans="1:8">
      <c r="A423" s="104"/>
      <c r="B423" s="307"/>
      <c r="C423" s="307"/>
      <c r="D423" s="179"/>
      <c r="E423" s="153"/>
      <c r="F423" s="118"/>
      <c r="G423" s="118"/>
      <c r="H423" s="118"/>
    </row>
    <row r="424" spans="1:8">
      <c r="A424" s="104"/>
      <c r="B424" s="307"/>
      <c r="C424" s="307"/>
      <c r="D424" s="179"/>
      <c r="E424" s="153"/>
      <c r="F424" s="118"/>
      <c r="G424" s="118"/>
      <c r="H424" s="118"/>
    </row>
    <row r="425" spans="1:8">
      <c r="A425" s="104"/>
      <c r="B425" s="307"/>
      <c r="C425" s="307"/>
      <c r="D425" s="179"/>
      <c r="E425" s="153"/>
      <c r="F425" s="118"/>
      <c r="G425" s="118"/>
      <c r="H425" s="118"/>
    </row>
    <row r="426" spans="1:8">
      <c r="A426" s="104"/>
      <c r="B426" s="307"/>
      <c r="C426" s="307"/>
      <c r="D426" s="179"/>
      <c r="E426" s="153"/>
      <c r="F426" s="118"/>
      <c r="G426" s="118"/>
      <c r="H426" s="118"/>
    </row>
    <row r="427" spans="1:8">
      <c r="A427" s="104"/>
      <c r="B427" s="307"/>
      <c r="C427" s="307"/>
      <c r="D427" s="179"/>
      <c r="E427" s="153"/>
      <c r="F427" s="118"/>
      <c r="G427" s="118"/>
      <c r="H427" s="118"/>
    </row>
    <row r="428" spans="1:8">
      <c r="A428" s="104"/>
      <c r="B428" s="307"/>
      <c r="C428" s="307"/>
      <c r="D428" s="179"/>
      <c r="E428" s="153"/>
      <c r="F428" s="118"/>
      <c r="G428" s="118"/>
      <c r="H428" s="118"/>
    </row>
    <row r="429" spans="1:8">
      <c r="A429" s="104"/>
      <c r="B429" s="307"/>
      <c r="C429" s="307"/>
      <c r="D429" s="179"/>
      <c r="E429" s="153"/>
      <c r="F429" s="118"/>
      <c r="G429" s="118"/>
      <c r="H429" s="118"/>
    </row>
    <row r="430" spans="1:8">
      <c r="A430" s="104"/>
      <c r="B430" s="307"/>
      <c r="C430" s="307"/>
      <c r="D430" s="179"/>
      <c r="E430" s="153"/>
      <c r="F430" s="118"/>
      <c r="G430" s="118"/>
      <c r="H430" s="118"/>
    </row>
    <row r="431" spans="1:8">
      <c r="A431" s="104"/>
      <c r="B431" s="307"/>
      <c r="C431" s="307"/>
      <c r="D431" s="179"/>
      <c r="E431" s="153"/>
      <c r="F431" s="118"/>
      <c r="G431" s="118"/>
      <c r="H431" s="118"/>
    </row>
    <row r="432" spans="1:8">
      <c r="A432" s="104"/>
      <c r="B432" s="307"/>
      <c r="C432" s="307"/>
      <c r="D432" s="179"/>
      <c r="E432" s="153"/>
      <c r="F432" s="118"/>
      <c r="G432" s="118"/>
      <c r="H432" s="118"/>
    </row>
    <row r="433" spans="1:8">
      <c r="A433" s="104"/>
      <c r="B433" s="307"/>
      <c r="C433" s="307"/>
      <c r="D433" s="179"/>
      <c r="E433" s="153"/>
      <c r="F433" s="118"/>
      <c r="G433" s="118"/>
      <c r="H433" s="118"/>
    </row>
    <row r="434" spans="1:8">
      <c r="A434" s="104"/>
      <c r="B434" s="307"/>
      <c r="C434" s="307"/>
      <c r="D434" s="179"/>
      <c r="E434" s="153"/>
      <c r="F434" s="118"/>
      <c r="G434" s="118"/>
      <c r="H434" s="118"/>
    </row>
    <row r="435" spans="1:8">
      <c r="A435" s="104"/>
      <c r="B435" s="307"/>
      <c r="C435" s="307"/>
      <c r="D435" s="179"/>
      <c r="E435" s="153"/>
      <c r="F435" s="118"/>
      <c r="G435" s="118"/>
      <c r="H435" s="118"/>
    </row>
    <row r="436" spans="1:8">
      <c r="A436" s="104"/>
      <c r="B436" s="307"/>
      <c r="C436" s="307"/>
      <c r="D436" s="179"/>
      <c r="E436" s="153"/>
      <c r="F436" s="118"/>
      <c r="G436" s="118"/>
      <c r="H436" s="118"/>
    </row>
    <row r="437" spans="1:8">
      <c r="A437" s="104"/>
      <c r="B437" s="307"/>
      <c r="C437" s="307"/>
      <c r="D437" s="179"/>
      <c r="E437" s="153"/>
      <c r="F437" s="118"/>
      <c r="G437" s="118"/>
      <c r="H437" s="118"/>
    </row>
    <row r="438" spans="1:8">
      <c r="A438" s="104"/>
      <c r="B438" s="307"/>
      <c r="C438" s="307"/>
      <c r="D438" s="179"/>
      <c r="E438" s="153"/>
      <c r="F438" s="118"/>
      <c r="G438" s="118"/>
      <c r="H438" s="118"/>
    </row>
    <row r="439" spans="1:8">
      <c r="A439" s="104"/>
      <c r="B439" s="307"/>
      <c r="C439" s="307"/>
      <c r="D439" s="179"/>
      <c r="E439" s="153"/>
      <c r="F439" s="118"/>
      <c r="G439" s="118"/>
      <c r="H439" s="118"/>
    </row>
    <row r="440" spans="1:8">
      <c r="A440" s="104"/>
      <c r="B440" s="307"/>
      <c r="C440" s="307"/>
      <c r="D440" s="179"/>
      <c r="E440" s="153"/>
      <c r="F440" s="118"/>
      <c r="G440" s="118"/>
      <c r="H440" s="118"/>
    </row>
    <row r="441" spans="1:8">
      <c r="A441" s="104"/>
      <c r="B441" s="307"/>
      <c r="C441" s="307"/>
      <c r="D441" s="179"/>
      <c r="E441" s="153"/>
      <c r="F441" s="118"/>
      <c r="G441" s="118"/>
      <c r="H441" s="118"/>
    </row>
    <row r="442" spans="1:8">
      <c r="A442" s="104"/>
      <c r="B442" s="307"/>
      <c r="C442" s="307"/>
      <c r="D442" s="179"/>
      <c r="E442" s="153"/>
      <c r="F442" s="118"/>
      <c r="G442" s="118"/>
      <c r="H442" s="118"/>
    </row>
    <row r="443" spans="1:8">
      <c r="A443" s="104"/>
      <c r="B443" s="307"/>
      <c r="C443" s="307"/>
      <c r="D443" s="179"/>
      <c r="E443" s="153"/>
      <c r="F443" s="118"/>
      <c r="G443" s="118"/>
      <c r="H443" s="118"/>
    </row>
    <row r="444" spans="1:8">
      <c r="A444" s="104"/>
      <c r="B444" s="307"/>
      <c r="C444" s="307"/>
      <c r="D444" s="179"/>
      <c r="E444" s="153"/>
      <c r="F444" s="118"/>
      <c r="G444" s="118"/>
      <c r="H444" s="118"/>
    </row>
    <row r="445" spans="1:8">
      <c r="A445" s="104"/>
      <c r="B445" s="307"/>
      <c r="C445" s="307"/>
      <c r="D445" s="179"/>
      <c r="E445" s="153"/>
      <c r="F445" s="118"/>
      <c r="G445" s="118"/>
      <c r="H445" s="118"/>
    </row>
    <row r="446" spans="1:8">
      <c r="A446" s="104"/>
      <c r="B446" s="307"/>
      <c r="C446" s="307"/>
      <c r="D446" s="179"/>
      <c r="E446" s="153"/>
      <c r="F446" s="118"/>
      <c r="G446" s="118"/>
      <c r="H446" s="118"/>
    </row>
    <row r="447" spans="1:8">
      <c r="A447" s="104"/>
      <c r="B447" s="307"/>
      <c r="C447" s="307"/>
      <c r="D447" s="179"/>
      <c r="E447" s="153"/>
      <c r="F447" s="118"/>
      <c r="G447" s="118"/>
      <c r="H447" s="118"/>
    </row>
    <row r="448" spans="1:8">
      <c r="A448" s="104"/>
      <c r="B448" s="307"/>
      <c r="C448" s="307"/>
      <c r="D448" s="179"/>
      <c r="E448" s="153"/>
      <c r="F448" s="118"/>
      <c r="G448" s="118"/>
      <c r="H448" s="118"/>
    </row>
    <row r="449" spans="1:8">
      <c r="A449" s="104"/>
      <c r="B449" s="307"/>
      <c r="C449" s="307"/>
      <c r="D449" s="179"/>
      <c r="E449" s="153"/>
      <c r="F449" s="118"/>
      <c r="G449" s="118"/>
      <c r="H449" s="118"/>
    </row>
    <row r="450" spans="1:8">
      <c r="A450" s="104"/>
      <c r="B450" s="307"/>
      <c r="C450" s="307"/>
      <c r="D450" s="179"/>
      <c r="E450" s="153"/>
      <c r="F450" s="118"/>
      <c r="G450" s="118"/>
      <c r="H450" s="118"/>
    </row>
    <row r="451" spans="1:8">
      <c r="A451" s="104"/>
      <c r="B451" s="307"/>
      <c r="C451" s="307"/>
      <c r="D451" s="179"/>
      <c r="E451" s="153"/>
      <c r="F451" s="118"/>
      <c r="G451" s="118"/>
      <c r="H451" s="118"/>
    </row>
    <row r="452" spans="1:8">
      <c r="A452" s="104"/>
      <c r="B452" s="307"/>
      <c r="C452" s="307"/>
      <c r="D452" s="179"/>
      <c r="E452" s="153"/>
      <c r="F452" s="118"/>
      <c r="G452" s="118"/>
      <c r="H452" s="118"/>
    </row>
    <row r="453" spans="1:8">
      <c r="A453" s="104"/>
      <c r="B453" s="307"/>
      <c r="C453" s="307"/>
      <c r="D453" s="179"/>
      <c r="E453" s="153"/>
      <c r="F453" s="118"/>
      <c r="G453" s="118"/>
      <c r="H453" s="118"/>
    </row>
    <row r="454" spans="1:8">
      <c r="A454" s="104"/>
      <c r="B454" s="307"/>
      <c r="C454" s="307"/>
      <c r="D454" s="179"/>
      <c r="E454" s="153"/>
      <c r="F454" s="118"/>
      <c r="G454" s="118"/>
      <c r="H454" s="118"/>
    </row>
    <row r="455" spans="1:8">
      <c r="A455" s="104"/>
      <c r="B455" s="307"/>
      <c r="C455" s="307"/>
      <c r="D455" s="179"/>
      <c r="E455" s="153"/>
      <c r="F455" s="118"/>
      <c r="G455" s="118"/>
      <c r="H455" s="118"/>
    </row>
    <row r="456" spans="1:8">
      <c r="A456" s="104"/>
      <c r="B456" s="307"/>
      <c r="C456" s="307"/>
      <c r="D456" s="179"/>
      <c r="E456" s="153"/>
      <c r="F456" s="118"/>
      <c r="G456" s="118"/>
      <c r="H456" s="118"/>
    </row>
    <row r="457" spans="1:8">
      <c r="A457" s="104"/>
      <c r="B457" s="307"/>
      <c r="C457" s="307"/>
      <c r="D457" s="179"/>
      <c r="E457" s="153"/>
      <c r="F457" s="118"/>
      <c r="G457" s="118"/>
      <c r="H457" s="118"/>
    </row>
    <row r="458" spans="1:8">
      <c r="A458" s="104"/>
      <c r="B458" s="307"/>
      <c r="C458" s="307"/>
      <c r="D458" s="179"/>
      <c r="E458" s="153"/>
      <c r="F458" s="118"/>
      <c r="G458" s="118"/>
      <c r="H458" s="118"/>
    </row>
    <row r="459" spans="1:8">
      <c r="A459" s="104"/>
      <c r="B459" s="307"/>
      <c r="C459" s="307"/>
      <c r="D459" s="179"/>
      <c r="E459" s="153"/>
      <c r="F459" s="118"/>
      <c r="G459" s="118"/>
      <c r="H459" s="118"/>
    </row>
    <row r="460" spans="1:8">
      <c r="A460" s="104"/>
      <c r="B460" s="307"/>
      <c r="C460" s="307"/>
      <c r="D460" s="179"/>
      <c r="E460" s="153"/>
      <c r="F460" s="118"/>
      <c r="G460" s="118"/>
      <c r="H460" s="118"/>
    </row>
    <row r="461" spans="1:8">
      <c r="A461" s="104"/>
      <c r="B461" s="307"/>
      <c r="C461" s="307"/>
      <c r="D461" s="179"/>
      <c r="E461" s="153"/>
      <c r="F461" s="118"/>
      <c r="G461" s="118"/>
      <c r="H461" s="118"/>
    </row>
    <row r="462" spans="1:8">
      <c r="A462" s="104"/>
      <c r="B462" s="307"/>
      <c r="C462" s="307"/>
      <c r="D462" s="179"/>
      <c r="E462" s="153"/>
      <c r="F462" s="118"/>
      <c r="G462" s="118"/>
      <c r="H462" s="118"/>
    </row>
    <row r="463" spans="1:8">
      <c r="A463" s="104"/>
      <c r="B463" s="307"/>
      <c r="C463" s="307"/>
      <c r="D463" s="179"/>
      <c r="E463" s="153"/>
      <c r="F463" s="118"/>
      <c r="G463" s="118"/>
      <c r="H463" s="118"/>
    </row>
    <row r="464" spans="1:8">
      <c r="A464" s="104"/>
      <c r="B464" s="307"/>
      <c r="C464" s="307"/>
      <c r="D464" s="179"/>
      <c r="E464" s="153"/>
      <c r="F464" s="118"/>
      <c r="G464" s="118"/>
      <c r="H464" s="118"/>
    </row>
    <row r="465" spans="1:8">
      <c r="A465" s="104"/>
      <c r="B465" s="307"/>
      <c r="C465" s="307"/>
      <c r="D465" s="179"/>
      <c r="E465" s="153"/>
      <c r="F465" s="118"/>
      <c r="G465" s="118"/>
      <c r="H465" s="118"/>
    </row>
    <row r="466" spans="1:8">
      <c r="A466" s="104"/>
      <c r="B466" s="307"/>
      <c r="C466" s="307"/>
      <c r="D466" s="179"/>
      <c r="E466" s="153"/>
      <c r="F466" s="118"/>
      <c r="G466" s="118"/>
      <c r="H466" s="118"/>
    </row>
    <row r="467" spans="1:8">
      <c r="A467" s="104"/>
      <c r="B467" s="307"/>
      <c r="C467" s="307"/>
      <c r="D467" s="179"/>
      <c r="E467" s="153"/>
      <c r="F467" s="118"/>
      <c r="G467" s="118"/>
      <c r="H467" s="118"/>
    </row>
    <row r="468" spans="1:8">
      <c r="A468" s="104"/>
      <c r="B468" s="307"/>
      <c r="C468" s="307"/>
      <c r="D468" s="179"/>
      <c r="E468" s="153"/>
      <c r="F468" s="118"/>
      <c r="G468" s="118"/>
      <c r="H468" s="118"/>
    </row>
    <row r="469" spans="1:8">
      <c r="A469" s="104"/>
      <c r="B469" s="307"/>
      <c r="C469" s="307"/>
      <c r="D469" s="179"/>
      <c r="E469" s="153"/>
      <c r="F469" s="118"/>
      <c r="G469" s="118"/>
      <c r="H469" s="118"/>
    </row>
    <row r="470" spans="1:8">
      <c r="A470" s="104"/>
      <c r="B470" s="307"/>
      <c r="C470" s="307"/>
      <c r="D470" s="179"/>
      <c r="E470" s="153"/>
      <c r="F470" s="118"/>
      <c r="G470" s="118"/>
      <c r="H470" s="118"/>
    </row>
    <row r="471" spans="1:8">
      <c r="A471" s="104"/>
      <c r="B471" s="307"/>
      <c r="C471" s="307"/>
      <c r="D471" s="179"/>
      <c r="E471" s="153"/>
      <c r="F471" s="118"/>
      <c r="G471" s="118"/>
      <c r="H471" s="118"/>
    </row>
    <row r="472" spans="1:8">
      <c r="A472" s="104"/>
      <c r="B472" s="307"/>
      <c r="C472" s="307"/>
      <c r="D472" s="179"/>
      <c r="E472" s="153"/>
      <c r="F472" s="118"/>
      <c r="G472" s="118"/>
      <c r="H472" s="118"/>
    </row>
    <row r="473" spans="1:8">
      <c r="A473" s="104"/>
      <c r="B473" s="307"/>
      <c r="C473" s="307"/>
      <c r="D473" s="179"/>
      <c r="E473" s="153"/>
      <c r="F473" s="118"/>
      <c r="G473" s="118"/>
      <c r="H473" s="118"/>
    </row>
    <row r="474" spans="1:8">
      <c r="A474" s="104"/>
      <c r="B474" s="307"/>
      <c r="C474" s="307"/>
      <c r="D474" s="179"/>
      <c r="E474" s="153"/>
      <c r="F474" s="118"/>
      <c r="G474" s="118"/>
      <c r="H474" s="118"/>
    </row>
    <row r="475" spans="1:8">
      <c r="A475" s="104"/>
      <c r="B475" s="307"/>
      <c r="C475" s="307"/>
      <c r="D475" s="179"/>
      <c r="E475" s="153"/>
      <c r="F475" s="118"/>
      <c r="G475" s="118"/>
      <c r="H475" s="118"/>
    </row>
    <row r="476" spans="1:8">
      <c r="A476" s="104"/>
      <c r="B476" s="307"/>
      <c r="C476" s="307"/>
      <c r="D476" s="179"/>
      <c r="E476" s="153"/>
      <c r="F476" s="118"/>
      <c r="G476" s="118"/>
      <c r="H476" s="118"/>
    </row>
    <row r="477" spans="1:8">
      <c r="A477" s="104"/>
      <c r="B477" s="307"/>
      <c r="C477" s="307"/>
      <c r="D477" s="179"/>
      <c r="E477" s="153"/>
      <c r="F477" s="118"/>
      <c r="G477" s="118"/>
      <c r="H477" s="118"/>
    </row>
    <row r="478" spans="1:8">
      <c r="A478" s="104"/>
      <c r="B478" s="307"/>
      <c r="C478" s="307"/>
      <c r="D478" s="179"/>
      <c r="E478" s="153"/>
      <c r="F478" s="118"/>
      <c r="G478" s="118"/>
      <c r="H478" s="118"/>
    </row>
    <row r="479" spans="1:8">
      <c r="A479" s="104"/>
      <c r="B479" s="307"/>
      <c r="C479" s="307"/>
      <c r="D479" s="179"/>
      <c r="E479" s="153"/>
      <c r="F479" s="118"/>
      <c r="G479" s="118"/>
      <c r="H479" s="118"/>
    </row>
    <row r="480" spans="1:8">
      <c r="A480" s="104"/>
      <c r="B480" s="307"/>
      <c r="C480" s="307"/>
      <c r="D480" s="179"/>
      <c r="E480" s="153"/>
      <c r="F480" s="118"/>
      <c r="G480" s="118"/>
      <c r="H480" s="118"/>
    </row>
    <row r="481" spans="1:8">
      <c r="A481" s="104"/>
      <c r="B481" s="307"/>
      <c r="C481" s="307"/>
      <c r="D481" s="179"/>
      <c r="E481" s="153"/>
      <c r="F481" s="118"/>
      <c r="G481" s="118"/>
      <c r="H481" s="118"/>
    </row>
    <row r="482" spans="1:8">
      <c r="A482" s="104"/>
      <c r="B482" s="307"/>
      <c r="C482" s="307"/>
      <c r="D482" s="179"/>
      <c r="E482" s="153"/>
      <c r="F482" s="118"/>
      <c r="G482" s="118"/>
      <c r="H482" s="118"/>
    </row>
    <row r="483" spans="1:8">
      <c r="A483" s="104"/>
      <c r="B483" s="307"/>
      <c r="C483" s="307"/>
      <c r="D483" s="179"/>
      <c r="E483" s="153"/>
      <c r="F483" s="118"/>
      <c r="G483" s="118"/>
      <c r="H483" s="118"/>
    </row>
    <row r="484" spans="1:8">
      <c r="A484" s="104"/>
      <c r="B484" s="307"/>
      <c r="C484" s="307"/>
      <c r="D484" s="179"/>
      <c r="E484" s="153"/>
      <c r="F484" s="118"/>
      <c r="G484" s="118"/>
      <c r="H484" s="118"/>
    </row>
    <row r="485" spans="1:8">
      <c r="A485" s="104"/>
      <c r="B485" s="307"/>
      <c r="C485" s="307"/>
      <c r="D485" s="179"/>
      <c r="E485" s="153"/>
      <c r="F485" s="118"/>
      <c r="G485" s="118"/>
      <c r="H485" s="118"/>
    </row>
    <row r="486" spans="1:8">
      <c r="A486" s="104"/>
      <c r="B486" s="307"/>
      <c r="C486" s="307"/>
      <c r="D486" s="179"/>
      <c r="E486" s="153"/>
      <c r="F486" s="118"/>
      <c r="G486" s="118"/>
      <c r="H486" s="118"/>
    </row>
    <row r="487" spans="1:8">
      <c r="A487" s="104"/>
      <c r="B487" s="307"/>
      <c r="C487" s="307"/>
      <c r="D487" s="179"/>
      <c r="E487" s="153"/>
      <c r="F487" s="118"/>
      <c r="G487" s="118"/>
      <c r="H487" s="118"/>
    </row>
    <row r="488" spans="1:8">
      <c r="A488" s="104"/>
      <c r="B488" s="307"/>
      <c r="C488" s="307"/>
      <c r="D488" s="179"/>
      <c r="E488" s="153"/>
      <c r="F488" s="118"/>
      <c r="G488" s="118"/>
      <c r="H488" s="118"/>
    </row>
    <row r="489" spans="1:8">
      <c r="A489" s="104"/>
      <c r="B489" s="307"/>
      <c r="C489" s="307"/>
      <c r="D489" s="179"/>
      <c r="E489" s="153"/>
      <c r="F489" s="118"/>
      <c r="G489" s="118"/>
      <c r="H489" s="118"/>
    </row>
    <row r="490" spans="1:8">
      <c r="A490" s="104"/>
      <c r="B490" s="307"/>
      <c r="C490" s="307"/>
      <c r="D490" s="179"/>
      <c r="E490" s="153"/>
      <c r="F490" s="118"/>
      <c r="G490" s="118"/>
      <c r="H490" s="118"/>
    </row>
    <row r="491" spans="1:8">
      <c r="A491" s="104"/>
      <c r="B491" s="307"/>
      <c r="C491" s="307"/>
      <c r="D491" s="179"/>
      <c r="E491" s="153"/>
      <c r="F491" s="118"/>
      <c r="G491" s="118"/>
      <c r="H491" s="118"/>
    </row>
    <row r="492" spans="1:8">
      <c r="A492" s="104"/>
      <c r="B492" s="307"/>
      <c r="C492" s="307"/>
      <c r="D492" s="179"/>
      <c r="E492" s="153"/>
      <c r="F492" s="118"/>
      <c r="G492" s="118"/>
      <c r="H492" s="118"/>
    </row>
    <row r="493" spans="1:8">
      <c r="A493" s="104"/>
      <c r="B493" s="307"/>
      <c r="C493" s="307"/>
      <c r="D493" s="179"/>
      <c r="E493" s="153"/>
      <c r="F493" s="118"/>
      <c r="G493" s="118"/>
      <c r="H493" s="118"/>
    </row>
    <row r="494" spans="1:8">
      <c r="A494" s="104"/>
      <c r="B494" s="307"/>
      <c r="C494" s="307"/>
      <c r="D494" s="179"/>
      <c r="E494" s="153"/>
      <c r="F494" s="118"/>
      <c r="G494" s="118"/>
      <c r="H494" s="118"/>
    </row>
    <row r="495" spans="1:8">
      <c r="A495" s="104"/>
      <c r="B495" s="307"/>
      <c r="C495" s="307"/>
      <c r="D495" s="179"/>
      <c r="E495" s="153"/>
      <c r="F495" s="118"/>
      <c r="G495" s="118"/>
      <c r="H495" s="118"/>
    </row>
    <row r="496" spans="1:8">
      <c r="A496" s="104"/>
      <c r="B496" s="307"/>
      <c r="C496" s="307"/>
      <c r="D496" s="179"/>
      <c r="E496" s="153"/>
      <c r="F496" s="118"/>
      <c r="G496" s="118"/>
      <c r="H496" s="118"/>
    </row>
    <row r="497" spans="1:8">
      <c r="A497" s="104"/>
      <c r="B497" s="307"/>
      <c r="C497" s="307"/>
      <c r="D497" s="179"/>
      <c r="E497" s="153"/>
      <c r="F497" s="118"/>
      <c r="G497" s="118"/>
      <c r="H497" s="118"/>
    </row>
    <row r="498" spans="1:8">
      <c r="A498" s="104"/>
      <c r="B498" s="307"/>
      <c r="C498" s="307"/>
      <c r="D498" s="179"/>
      <c r="E498" s="153"/>
      <c r="F498" s="118"/>
      <c r="G498" s="118"/>
      <c r="H498" s="118"/>
    </row>
    <row r="499" spans="1:8">
      <c r="A499" s="104"/>
      <c r="B499" s="307"/>
      <c r="C499" s="307"/>
      <c r="D499" s="179"/>
      <c r="E499" s="153"/>
      <c r="F499" s="118"/>
      <c r="G499" s="118"/>
      <c r="H499" s="118"/>
    </row>
    <row r="500" spans="1:8">
      <c r="A500" s="104"/>
      <c r="B500" s="307"/>
      <c r="C500" s="307"/>
      <c r="D500" s="179"/>
      <c r="E500" s="153"/>
      <c r="F500" s="118"/>
      <c r="G500" s="118"/>
      <c r="H500" s="118"/>
    </row>
    <row r="501" spans="1:8">
      <c r="A501" s="104"/>
      <c r="B501" s="307"/>
      <c r="C501" s="307"/>
      <c r="D501" s="179"/>
      <c r="E501" s="153"/>
      <c r="F501" s="118"/>
      <c r="G501" s="118"/>
      <c r="H501" s="118"/>
    </row>
    <row r="502" spans="1:8">
      <c r="A502" s="104"/>
      <c r="B502" s="307"/>
      <c r="C502" s="307"/>
      <c r="D502" s="179"/>
      <c r="E502" s="153"/>
      <c r="F502" s="118"/>
      <c r="G502" s="118"/>
      <c r="H502" s="118"/>
    </row>
    <row r="503" spans="1:8">
      <c r="A503" s="104"/>
      <c r="B503" s="307"/>
      <c r="C503" s="307"/>
      <c r="D503" s="179"/>
      <c r="E503" s="153"/>
      <c r="F503" s="118"/>
      <c r="G503" s="118"/>
      <c r="H503" s="118"/>
    </row>
    <row r="504" spans="1:8">
      <c r="A504" s="104"/>
      <c r="B504" s="307"/>
      <c r="C504" s="307"/>
      <c r="D504" s="179"/>
      <c r="E504" s="153"/>
      <c r="F504" s="118"/>
      <c r="G504" s="118"/>
      <c r="H504" s="118"/>
    </row>
    <row r="505" spans="1:8">
      <c r="A505" s="104"/>
      <c r="B505" s="307"/>
      <c r="C505" s="307"/>
      <c r="D505" s="179"/>
      <c r="E505" s="153"/>
      <c r="F505" s="118"/>
      <c r="G505" s="118"/>
      <c r="H505" s="118"/>
    </row>
    <row r="506" spans="1:8">
      <c r="A506" s="104"/>
      <c r="B506" s="307"/>
      <c r="C506" s="307"/>
      <c r="D506" s="179"/>
      <c r="E506" s="153"/>
      <c r="F506" s="118"/>
      <c r="G506" s="118"/>
      <c r="H506" s="118"/>
    </row>
    <row r="507" spans="1:8">
      <c r="A507" s="104"/>
      <c r="B507" s="307"/>
      <c r="C507" s="307"/>
      <c r="D507" s="179"/>
      <c r="E507" s="153"/>
      <c r="F507" s="118"/>
      <c r="G507" s="118"/>
      <c r="H507" s="118"/>
    </row>
    <row r="508" spans="1:8">
      <c r="A508" s="104"/>
      <c r="B508" s="307"/>
      <c r="C508" s="307"/>
      <c r="D508" s="179"/>
      <c r="E508" s="153"/>
      <c r="F508" s="118"/>
      <c r="G508" s="118"/>
      <c r="H508" s="118"/>
    </row>
    <row r="509" spans="1:8">
      <c r="A509" s="104"/>
      <c r="B509" s="307"/>
      <c r="C509" s="307"/>
      <c r="D509" s="179"/>
      <c r="E509" s="153"/>
      <c r="F509" s="118"/>
      <c r="G509" s="118"/>
      <c r="H509" s="118"/>
    </row>
    <row r="510" spans="1:8">
      <c r="A510" s="104"/>
      <c r="B510" s="307"/>
      <c r="C510" s="307"/>
      <c r="D510" s="179"/>
      <c r="E510" s="153"/>
      <c r="F510" s="118"/>
      <c r="G510" s="118"/>
      <c r="H510" s="118"/>
    </row>
    <row r="511" spans="1:8">
      <c r="A511" s="104"/>
      <c r="B511" s="307"/>
      <c r="C511" s="307"/>
      <c r="D511" s="179"/>
      <c r="E511" s="153"/>
      <c r="F511" s="118"/>
      <c r="G511" s="118"/>
      <c r="H511" s="118"/>
    </row>
    <row r="512" spans="1:8">
      <c r="A512" s="104"/>
      <c r="B512" s="307"/>
      <c r="C512" s="307"/>
      <c r="D512" s="179"/>
      <c r="E512" s="153"/>
      <c r="F512" s="118"/>
      <c r="G512" s="118"/>
      <c r="H512" s="118"/>
    </row>
    <row r="513" spans="1:8">
      <c r="A513" s="104"/>
      <c r="B513" s="307"/>
      <c r="C513" s="307"/>
      <c r="D513" s="179"/>
      <c r="E513" s="153"/>
      <c r="F513" s="118"/>
      <c r="G513" s="118"/>
      <c r="H513" s="118"/>
    </row>
    <row r="514" spans="1:8">
      <c r="A514" s="104"/>
      <c r="B514" s="307"/>
      <c r="C514" s="307"/>
      <c r="D514" s="179"/>
      <c r="E514" s="153"/>
      <c r="F514" s="118"/>
      <c r="G514" s="118"/>
      <c r="H514" s="118"/>
    </row>
    <row r="515" spans="1:8">
      <c r="A515" s="104"/>
      <c r="B515" s="307"/>
      <c r="C515" s="307"/>
      <c r="D515" s="179"/>
      <c r="E515" s="153"/>
      <c r="F515" s="118"/>
      <c r="G515" s="118"/>
      <c r="H515" s="118"/>
    </row>
    <row r="516" spans="1:8">
      <c r="A516" s="104"/>
      <c r="B516" s="307"/>
      <c r="C516" s="307"/>
      <c r="D516" s="179"/>
      <c r="E516" s="153"/>
      <c r="F516" s="118"/>
      <c r="G516" s="118"/>
      <c r="H516" s="118"/>
    </row>
    <row r="517" spans="1:8">
      <c r="A517" s="104"/>
      <c r="B517" s="307"/>
      <c r="C517" s="307"/>
      <c r="D517" s="179"/>
      <c r="E517" s="153"/>
      <c r="F517" s="118"/>
      <c r="G517" s="118"/>
      <c r="H517" s="118"/>
    </row>
    <row r="518" spans="1:8">
      <c r="A518" s="104"/>
      <c r="B518" s="307"/>
      <c r="C518" s="307"/>
      <c r="D518" s="179"/>
      <c r="E518" s="153"/>
      <c r="F518" s="118"/>
      <c r="G518" s="118"/>
      <c r="H518" s="118"/>
    </row>
    <row r="519" spans="1:8">
      <c r="A519" s="104"/>
      <c r="B519" s="307"/>
      <c r="C519" s="307"/>
      <c r="D519" s="179"/>
      <c r="E519" s="153"/>
      <c r="F519" s="118"/>
      <c r="G519" s="118"/>
      <c r="H519" s="118"/>
    </row>
    <row r="520" spans="1:8">
      <c r="A520" s="104"/>
      <c r="B520" s="307"/>
      <c r="C520" s="307"/>
      <c r="D520" s="179"/>
      <c r="E520" s="153"/>
      <c r="F520" s="118"/>
      <c r="G520" s="118"/>
      <c r="H520" s="118"/>
    </row>
    <row r="521" spans="1:8">
      <c r="A521" s="104"/>
      <c r="B521" s="307"/>
      <c r="C521" s="307"/>
      <c r="D521" s="179"/>
      <c r="E521" s="153"/>
      <c r="F521" s="118"/>
      <c r="G521" s="118"/>
      <c r="H521" s="118"/>
    </row>
    <row r="522" spans="1:8">
      <c r="A522" s="104"/>
      <c r="B522" s="307"/>
      <c r="C522" s="307"/>
      <c r="D522" s="179"/>
      <c r="E522" s="153"/>
      <c r="F522" s="118"/>
      <c r="G522" s="118"/>
      <c r="H522" s="118"/>
    </row>
    <row r="523" spans="1:8">
      <c r="A523" s="104"/>
      <c r="B523" s="307"/>
      <c r="C523" s="307"/>
      <c r="D523" s="179"/>
      <c r="E523" s="153"/>
      <c r="F523" s="118"/>
      <c r="G523" s="118"/>
      <c r="H523" s="118"/>
    </row>
    <row r="524" spans="1:8">
      <c r="A524" s="104"/>
      <c r="B524" s="307"/>
      <c r="C524" s="307"/>
      <c r="D524" s="179"/>
      <c r="E524" s="153"/>
      <c r="F524" s="118"/>
      <c r="G524" s="118"/>
      <c r="H524" s="118"/>
    </row>
    <row r="525" spans="1:8">
      <c r="A525" s="104"/>
      <c r="B525" s="307"/>
      <c r="C525" s="307"/>
      <c r="D525" s="179"/>
      <c r="E525" s="153"/>
      <c r="F525" s="118"/>
      <c r="G525" s="118"/>
      <c r="H525" s="118"/>
    </row>
    <row r="526" spans="1:8">
      <c r="A526" s="104"/>
      <c r="B526" s="307"/>
      <c r="C526" s="307"/>
      <c r="D526" s="179"/>
      <c r="E526" s="153"/>
      <c r="F526" s="118"/>
      <c r="G526" s="118"/>
      <c r="H526" s="118"/>
    </row>
    <row r="527" spans="1:8">
      <c r="A527" s="104"/>
      <c r="B527" s="307"/>
      <c r="C527" s="307"/>
      <c r="D527" s="179"/>
      <c r="E527" s="153"/>
      <c r="F527" s="118"/>
      <c r="G527" s="118"/>
      <c r="H527" s="118"/>
    </row>
    <row r="528" spans="1:8">
      <c r="A528" s="104"/>
      <c r="B528" s="307"/>
      <c r="C528" s="307"/>
      <c r="D528" s="179"/>
      <c r="E528" s="153"/>
      <c r="F528" s="118"/>
      <c r="G528" s="118"/>
      <c r="H528" s="118"/>
    </row>
    <row r="529" spans="1:8">
      <c r="A529" s="104"/>
      <c r="B529" s="307"/>
      <c r="C529" s="307"/>
      <c r="D529" s="179"/>
      <c r="E529" s="153"/>
      <c r="F529" s="118"/>
      <c r="G529" s="118"/>
      <c r="H529" s="118"/>
    </row>
    <row r="530" spans="1:8">
      <c r="A530" s="104"/>
      <c r="B530" s="307"/>
      <c r="C530" s="307"/>
      <c r="D530" s="179"/>
      <c r="E530" s="153"/>
      <c r="F530" s="118"/>
      <c r="G530" s="118"/>
      <c r="H530" s="118"/>
    </row>
    <row r="531" spans="1:8">
      <c r="A531" s="104"/>
      <c r="B531" s="307"/>
      <c r="C531" s="307"/>
      <c r="D531" s="179"/>
      <c r="E531" s="153"/>
      <c r="F531" s="118"/>
      <c r="G531" s="118"/>
      <c r="H531" s="118"/>
    </row>
    <row r="532" spans="1:8">
      <c r="A532" s="104"/>
      <c r="B532" s="307"/>
      <c r="C532" s="307"/>
      <c r="D532" s="179"/>
      <c r="E532" s="153"/>
      <c r="F532" s="118"/>
      <c r="G532" s="118"/>
      <c r="H532" s="118"/>
    </row>
    <row r="533" spans="1:8">
      <c r="A533" s="104"/>
      <c r="B533" s="307"/>
      <c r="C533" s="307"/>
      <c r="D533" s="179"/>
      <c r="E533" s="153"/>
      <c r="F533" s="118"/>
      <c r="G533" s="118"/>
      <c r="H533" s="118"/>
    </row>
    <row r="534" spans="1:8">
      <c r="A534" s="104"/>
      <c r="B534" s="307"/>
      <c r="C534" s="307"/>
      <c r="D534" s="179"/>
      <c r="E534" s="153"/>
      <c r="F534" s="118"/>
      <c r="G534" s="118"/>
      <c r="H534" s="118"/>
    </row>
    <row r="535" spans="1:8">
      <c r="A535" s="104"/>
      <c r="B535" s="307"/>
      <c r="C535" s="307"/>
      <c r="D535" s="179"/>
      <c r="E535" s="153"/>
      <c r="F535" s="118"/>
      <c r="G535" s="118"/>
      <c r="H535" s="118"/>
    </row>
    <row r="536" spans="1:8">
      <c r="A536" s="104"/>
      <c r="B536" s="307"/>
      <c r="C536" s="307"/>
      <c r="D536" s="179"/>
      <c r="E536" s="153"/>
      <c r="F536" s="118"/>
      <c r="G536" s="118"/>
      <c r="H536" s="118"/>
    </row>
    <row r="537" spans="1:8">
      <c r="A537" s="104"/>
      <c r="B537" s="307"/>
      <c r="C537" s="307"/>
      <c r="D537" s="179"/>
      <c r="E537" s="153"/>
      <c r="F537" s="118"/>
      <c r="G537" s="118"/>
      <c r="H537" s="118"/>
    </row>
    <row r="538" spans="1:8">
      <c r="A538" s="104"/>
      <c r="B538" s="307"/>
      <c r="C538" s="307"/>
      <c r="D538" s="179"/>
      <c r="E538" s="153"/>
      <c r="F538" s="118"/>
      <c r="G538" s="118"/>
      <c r="H538" s="118"/>
    </row>
    <row r="539" spans="1:8">
      <c r="A539" s="104"/>
      <c r="B539" s="307"/>
      <c r="C539" s="307"/>
      <c r="D539" s="179"/>
      <c r="E539" s="153"/>
      <c r="F539" s="118"/>
      <c r="G539" s="118"/>
      <c r="H539" s="118"/>
    </row>
    <row r="540" spans="1:8">
      <c r="A540" s="104"/>
      <c r="B540" s="307"/>
      <c r="C540" s="307"/>
      <c r="D540" s="179"/>
      <c r="E540" s="153"/>
      <c r="F540" s="118"/>
      <c r="G540" s="118"/>
      <c r="H540" s="118"/>
    </row>
    <row r="541" spans="1:8">
      <c r="A541" s="104"/>
      <c r="B541" s="307"/>
      <c r="C541" s="307"/>
      <c r="D541" s="179"/>
      <c r="E541" s="153"/>
      <c r="F541" s="118"/>
      <c r="G541" s="118"/>
      <c r="H541" s="118"/>
    </row>
    <row r="542" spans="1:8">
      <c r="A542" s="104"/>
      <c r="B542" s="307"/>
      <c r="C542" s="307"/>
      <c r="D542" s="179"/>
      <c r="E542" s="153"/>
      <c r="F542" s="118"/>
      <c r="G542" s="118"/>
      <c r="H542" s="118"/>
    </row>
    <row r="543" spans="1:8">
      <c r="A543" s="104"/>
      <c r="B543" s="307"/>
      <c r="C543" s="307"/>
      <c r="D543" s="179"/>
      <c r="E543" s="153"/>
      <c r="F543" s="118"/>
      <c r="G543" s="118"/>
      <c r="H543" s="118"/>
    </row>
    <row r="544" spans="1:8">
      <c r="A544" s="104"/>
      <c r="B544" s="307"/>
      <c r="C544" s="307"/>
      <c r="D544" s="179"/>
      <c r="E544" s="153"/>
      <c r="F544" s="118"/>
      <c r="G544" s="118"/>
      <c r="H544" s="118"/>
    </row>
    <row r="545" spans="1:8">
      <c r="A545" s="104"/>
      <c r="B545" s="307"/>
      <c r="C545" s="307"/>
      <c r="D545" s="179"/>
      <c r="E545" s="153"/>
      <c r="F545" s="118"/>
      <c r="G545" s="118"/>
      <c r="H545" s="118"/>
    </row>
    <row r="546" spans="1:8">
      <c r="A546" s="104"/>
      <c r="B546" s="307"/>
      <c r="C546" s="307"/>
      <c r="D546" s="179"/>
      <c r="E546" s="153"/>
      <c r="F546" s="118"/>
      <c r="G546" s="118"/>
      <c r="H546" s="118"/>
    </row>
    <row r="547" spans="1:8">
      <c r="A547" s="104"/>
      <c r="B547" s="307"/>
      <c r="C547" s="307"/>
      <c r="D547" s="179"/>
      <c r="E547" s="153"/>
      <c r="F547" s="118"/>
      <c r="G547" s="118"/>
      <c r="H547" s="118"/>
    </row>
    <row r="548" spans="1:8">
      <c r="A548" s="104"/>
      <c r="B548" s="307"/>
      <c r="C548" s="307"/>
      <c r="D548" s="179"/>
      <c r="E548" s="153"/>
      <c r="F548" s="118"/>
      <c r="G548" s="118"/>
      <c r="H548" s="118"/>
    </row>
    <row r="549" spans="1:8">
      <c r="A549" s="104"/>
      <c r="B549" s="307"/>
      <c r="C549" s="307"/>
      <c r="D549" s="179"/>
      <c r="E549" s="153"/>
      <c r="F549" s="118"/>
      <c r="G549" s="118"/>
      <c r="H549" s="118"/>
    </row>
    <row r="550" spans="1:8">
      <c r="A550" s="104"/>
      <c r="B550" s="307"/>
      <c r="C550" s="307"/>
      <c r="D550" s="179"/>
      <c r="E550" s="153"/>
      <c r="F550" s="118"/>
      <c r="G550" s="118"/>
      <c r="H550" s="118"/>
    </row>
    <row r="551" spans="1:8">
      <c r="A551" s="104"/>
      <c r="B551" s="307"/>
      <c r="C551" s="307"/>
      <c r="D551" s="179"/>
      <c r="E551" s="153"/>
      <c r="F551" s="118"/>
      <c r="G551" s="118"/>
      <c r="H551" s="118"/>
    </row>
    <row r="552" spans="1:8">
      <c r="A552" s="104"/>
      <c r="B552" s="307"/>
      <c r="C552" s="307"/>
      <c r="D552" s="179"/>
      <c r="E552" s="153"/>
      <c r="F552" s="118"/>
      <c r="G552" s="118"/>
      <c r="H552" s="118"/>
    </row>
    <row r="553" spans="1:8">
      <c r="A553" s="104"/>
      <c r="B553" s="307"/>
      <c r="C553" s="307"/>
      <c r="D553" s="179"/>
      <c r="E553" s="153"/>
      <c r="F553" s="118"/>
      <c r="G553" s="118"/>
      <c r="H553" s="118"/>
    </row>
    <row r="554" spans="1:8">
      <c r="A554" s="104"/>
      <c r="B554" s="307"/>
      <c r="C554" s="307"/>
      <c r="D554" s="179"/>
      <c r="E554" s="153"/>
      <c r="F554" s="118"/>
      <c r="G554" s="118"/>
      <c r="H554" s="118"/>
    </row>
    <row r="555" spans="1:8">
      <c r="A555" s="104"/>
      <c r="B555" s="307"/>
      <c r="C555" s="307"/>
      <c r="D555" s="179"/>
      <c r="E555" s="153"/>
      <c r="F555" s="118"/>
      <c r="G555" s="118"/>
      <c r="H555" s="118"/>
    </row>
    <row r="556" spans="1:8">
      <c r="A556" s="104"/>
      <c r="B556" s="307"/>
      <c r="C556" s="307"/>
      <c r="D556" s="179"/>
      <c r="E556" s="153"/>
      <c r="F556" s="118"/>
      <c r="G556" s="118"/>
      <c r="H556" s="118"/>
    </row>
    <row r="557" spans="1:8">
      <c r="A557" s="104"/>
      <c r="B557" s="307"/>
      <c r="C557" s="307"/>
      <c r="D557" s="179"/>
      <c r="E557" s="153"/>
      <c r="F557" s="118"/>
      <c r="G557" s="118"/>
      <c r="H557" s="118"/>
    </row>
    <row r="558" spans="1:8">
      <c r="A558" s="104"/>
      <c r="B558" s="307"/>
      <c r="C558" s="307"/>
      <c r="D558" s="179"/>
      <c r="E558" s="153"/>
      <c r="F558" s="118"/>
      <c r="G558" s="118"/>
      <c r="H558" s="118"/>
    </row>
    <row r="559" spans="1:8">
      <c r="A559" s="104"/>
      <c r="B559" s="307"/>
      <c r="C559" s="307"/>
      <c r="D559" s="179"/>
      <c r="E559" s="153"/>
      <c r="F559" s="118"/>
      <c r="G559" s="118"/>
      <c r="H559" s="118"/>
    </row>
    <row r="560" spans="1:8">
      <c r="A560" s="104"/>
      <c r="B560" s="307"/>
      <c r="C560" s="307"/>
      <c r="D560" s="179"/>
      <c r="E560" s="153"/>
      <c r="F560" s="118"/>
      <c r="G560" s="118"/>
      <c r="H560" s="118"/>
    </row>
    <row r="561" spans="1:8">
      <c r="A561" s="104"/>
      <c r="B561" s="307"/>
      <c r="C561" s="307"/>
      <c r="D561" s="179"/>
      <c r="E561" s="153"/>
      <c r="F561" s="118"/>
      <c r="G561" s="118"/>
      <c r="H561" s="118"/>
    </row>
    <row r="562" spans="1:8">
      <c r="A562" s="104"/>
      <c r="B562" s="307"/>
      <c r="C562" s="307"/>
      <c r="D562" s="179"/>
      <c r="E562" s="153"/>
      <c r="F562" s="118"/>
      <c r="G562" s="118"/>
      <c r="H562" s="118"/>
    </row>
    <row r="563" spans="1:8">
      <c r="A563" s="104"/>
      <c r="B563" s="307"/>
      <c r="C563" s="307"/>
      <c r="D563" s="179"/>
      <c r="E563" s="153"/>
      <c r="F563" s="118"/>
      <c r="G563" s="118"/>
      <c r="H563" s="118"/>
    </row>
    <row r="564" spans="1:8">
      <c r="A564" s="104"/>
      <c r="B564" s="307"/>
      <c r="C564" s="307"/>
      <c r="D564" s="179"/>
      <c r="E564" s="153"/>
      <c r="F564" s="118"/>
      <c r="G564" s="118"/>
      <c r="H564" s="118"/>
    </row>
    <row r="565" spans="1:8">
      <c r="A565" s="104"/>
      <c r="B565" s="307"/>
      <c r="C565" s="307"/>
      <c r="D565" s="179"/>
      <c r="E565" s="153"/>
      <c r="F565" s="118"/>
      <c r="G565" s="118"/>
      <c r="H565" s="118"/>
    </row>
    <row r="566" spans="1:8">
      <c r="A566" s="104"/>
      <c r="B566" s="307"/>
      <c r="C566" s="307"/>
      <c r="D566" s="179"/>
      <c r="E566" s="153"/>
      <c r="F566" s="118"/>
      <c r="G566" s="118"/>
      <c r="H566" s="118"/>
    </row>
    <row r="567" spans="1:8">
      <c r="A567" s="104"/>
      <c r="B567" s="307"/>
      <c r="C567" s="307"/>
      <c r="D567" s="179"/>
      <c r="E567" s="153"/>
      <c r="F567" s="118"/>
      <c r="G567" s="118"/>
      <c r="H567" s="118"/>
    </row>
    <row r="568" spans="1:8">
      <c r="A568" s="104"/>
      <c r="B568" s="307"/>
      <c r="C568" s="307"/>
      <c r="D568" s="179"/>
      <c r="E568" s="153"/>
      <c r="F568" s="118"/>
      <c r="G568" s="118"/>
      <c r="H568" s="118"/>
    </row>
    <row r="569" spans="1:8">
      <c r="A569" s="104"/>
      <c r="B569" s="307"/>
      <c r="C569" s="307"/>
      <c r="D569" s="179"/>
      <c r="E569" s="153"/>
      <c r="F569" s="118"/>
      <c r="G569" s="118"/>
      <c r="H569" s="118"/>
    </row>
    <row r="570" spans="1:8">
      <c r="A570" s="104"/>
      <c r="B570" s="307"/>
      <c r="C570" s="307"/>
      <c r="D570" s="179"/>
      <c r="E570" s="153"/>
      <c r="F570" s="118"/>
      <c r="G570" s="118"/>
      <c r="H570" s="118"/>
    </row>
    <row r="571" spans="1:8">
      <c r="A571" s="104"/>
      <c r="B571" s="307"/>
      <c r="C571" s="307"/>
      <c r="D571" s="179"/>
      <c r="E571" s="153"/>
      <c r="F571" s="118"/>
      <c r="G571" s="118"/>
      <c r="H571" s="118"/>
    </row>
    <row r="572" spans="1:8">
      <c r="A572" s="104"/>
      <c r="B572" s="307"/>
      <c r="C572" s="307"/>
      <c r="D572" s="179"/>
      <c r="E572" s="153"/>
      <c r="F572" s="118"/>
      <c r="G572" s="118"/>
      <c r="H572" s="118"/>
    </row>
    <row r="573" spans="1:8">
      <c r="A573" s="104"/>
      <c r="B573" s="307"/>
      <c r="C573" s="307"/>
      <c r="D573" s="179"/>
      <c r="E573" s="153"/>
      <c r="F573" s="118"/>
      <c r="G573" s="118"/>
      <c r="H573" s="118"/>
    </row>
    <row r="574" spans="1:8">
      <c r="A574" s="104"/>
      <c r="B574" s="307"/>
      <c r="C574" s="307"/>
      <c r="D574" s="179"/>
      <c r="E574" s="153"/>
      <c r="F574" s="118"/>
      <c r="G574" s="118"/>
      <c r="H574" s="118"/>
    </row>
    <row r="575" spans="1:8">
      <c r="A575" s="104"/>
      <c r="B575" s="307"/>
      <c r="C575" s="307"/>
      <c r="D575" s="179"/>
      <c r="E575" s="153"/>
      <c r="F575" s="118"/>
      <c r="G575" s="118"/>
      <c r="H575" s="118"/>
    </row>
    <row r="576" spans="1:8">
      <c r="A576" s="104"/>
      <c r="B576" s="307"/>
      <c r="C576" s="307"/>
      <c r="D576" s="179"/>
      <c r="E576" s="153"/>
      <c r="F576" s="118"/>
      <c r="G576" s="118"/>
      <c r="H576" s="118"/>
    </row>
    <row r="577" spans="1:8">
      <c r="A577" s="104"/>
      <c r="B577" s="307"/>
      <c r="C577" s="307"/>
      <c r="D577" s="179"/>
      <c r="E577" s="153"/>
      <c r="F577" s="118"/>
      <c r="G577" s="118"/>
      <c r="H577" s="118"/>
    </row>
    <row r="578" spans="1:8">
      <c r="A578" s="104"/>
      <c r="B578" s="307"/>
      <c r="C578" s="307"/>
      <c r="D578" s="179"/>
      <c r="E578" s="153"/>
      <c r="F578" s="118"/>
      <c r="G578" s="118"/>
      <c r="H578" s="118"/>
    </row>
    <row r="579" spans="1:8">
      <c r="A579" s="104"/>
      <c r="B579" s="307"/>
      <c r="C579" s="307"/>
      <c r="D579" s="179"/>
      <c r="E579" s="153"/>
      <c r="F579" s="118"/>
      <c r="G579" s="118"/>
      <c r="H579" s="118"/>
    </row>
    <row r="580" spans="1:8">
      <c r="A580" s="104"/>
      <c r="B580" s="307"/>
      <c r="C580" s="307"/>
      <c r="D580" s="179"/>
      <c r="E580" s="153"/>
      <c r="F580" s="118"/>
      <c r="G580" s="118"/>
      <c r="H580" s="118"/>
    </row>
    <row r="581" spans="1:8">
      <c r="A581" s="104"/>
      <c r="B581" s="307"/>
      <c r="C581" s="307"/>
      <c r="D581" s="179"/>
      <c r="E581" s="153"/>
      <c r="F581" s="118"/>
      <c r="G581" s="118"/>
      <c r="H581" s="118"/>
    </row>
    <row r="582" spans="1:8">
      <c r="A582" s="104"/>
      <c r="B582" s="307"/>
      <c r="C582" s="307"/>
      <c r="D582" s="179"/>
      <c r="E582" s="153"/>
      <c r="F582" s="118"/>
      <c r="G582" s="118"/>
      <c r="H582" s="118"/>
    </row>
    <row r="583" spans="1:8">
      <c r="A583" s="104"/>
      <c r="B583" s="307"/>
      <c r="C583" s="307"/>
      <c r="D583" s="179"/>
      <c r="E583" s="153"/>
      <c r="F583" s="118"/>
      <c r="G583" s="118"/>
      <c r="H583" s="118"/>
    </row>
    <row r="584" spans="1:8">
      <c r="A584" s="104"/>
      <c r="B584" s="307"/>
      <c r="C584" s="307"/>
      <c r="D584" s="179"/>
      <c r="E584" s="153"/>
      <c r="F584" s="118"/>
      <c r="G584" s="118"/>
      <c r="H584" s="118"/>
    </row>
    <row r="585" spans="1:8">
      <c r="A585" s="104"/>
      <c r="B585" s="307"/>
      <c r="C585" s="307"/>
      <c r="D585" s="179"/>
      <c r="E585" s="153"/>
      <c r="F585" s="118"/>
      <c r="G585" s="118"/>
      <c r="H585" s="118"/>
    </row>
    <row r="586" spans="1:8">
      <c r="A586" s="104"/>
      <c r="B586" s="307"/>
      <c r="C586" s="307"/>
      <c r="D586" s="179"/>
      <c r="E586" s="153"/>
      <c r="F586" s="118"/>
      <c r="G586" s="118"/>
      <c r="H586" s="118"/>
    </row>
    <row r="587" spans="1:8">
      <c r="A587" s="104"/>
      <c r="B587" s="307"/>
      <c r="C587" s="307"/>
      <c r="D587" s="179"/>
      <c r="E587" s="153"/>
      <c r="F587" s="118"/>
      <c r="G587" s="118"/>
      <c r="H587" s="118"/>
    </row>
    <row r="588" spans="1:8">
      <c r="A588" s="104"/>
      <c r="B588" s="307"/>
      <c r="C588" s="307"/>
      <c r="D588" s="179"/>
      <c r="E588" s="153"/>
      <c r="F588" s="118"/>
      <c r="G588" s="118"/>
      <c r="H588" s="118"/>
    </row>
    <row r="589" spans="1:8">
      <c r="A589" s="104"/>
      <c r="B589" s="307"/>
      <c r="C589" s="307"/>
      <c r="D589" s="179"/>
      <c r="E589" s="153"/>
      <c r="F589" s="118"/>
      <c r="G589" s="118"/>
      <c r="H589" s="118"/>
    </row>
    <row r="590" spans="1:8">
      <c r="A590" s="104"/>
      <c r="B590" s="307"/>
      <c r="C590" s="307"/>
      <c r="D590" s="179"/>
      <c r="E590" s="153"/>
      <c r="F590" s="118"/>
      <c r="G590" s="118"/>
      <c r="H590" s="118"/>
    </row>
    <row r="591" spans="1:8">
      <c r="A591" s="104"/>
      <c r="B591" s="307"/>
      <c r="C591" s="307"/>
      <c r="D591" s="179"/>
      <c r="E591" s="153"/>
      <c r="F591" s="118"/>
      <c r="G591" s="118"/>
      <c r="H591" s="118"/>
    </row>
    <row r="592" spans="1:8">
      <c r="A592" s="104"/>
      <c r="B592" s="307"/>
      <c r="C592" s="307"/>
      <c r="D592" s="179"/>
      <c r="E592" s="153"/>
      <c r="F592" s="118"/>
      <c r="G592" s="118"/>
      <c r="H592" s="118"/>
    </row>
    <row r="593" spans="1:8">
      <c r="A593" s="104"/>
      <c r="B593" s="307"/>
      <c r="C593" s="307"/>
      <c r="D593" s="179"/>
      <c r="E593" s="153"/>
      <c r="F593" s="118"/>
      <c r="G593" s="118"/>
      <c r="H593" s="118"/>
    </row>
    <row r="594" spans="1:8">
      <c r="A594" s="104"/>
      <c r="B594" s="307"/>
      <c r="C594" s="307"/>
      <c r="D594" s="179"/>
      <c r="E594" s="153"/>
      <c r="F594" s="118"/>
      <c r="G594" s="118"/>
      <c r="H594" s="118"/>
    </row>
    <row r="595" spans="1:8">
      <c r="A595" s="104"/>
      <c r="B595" s="307"/>
      <c r="C595" s="307"/>
      <c r="D595" s="179"/>
      <c r="E595" s="153"/>
      <c r="F595" s="118"/>
      <c r="G595" s="118"/>
      <c r="H595" s="118"/>
    </row>
    <row r="596" spans="1:8">
      <c r="A596" s="104"/>
      <c r="B596" s="307"/>
      <c r="C596" s="307"/>
      <c r="D596" s="179"/>
      <c r="E596" s="153"/>
      <c r="F596" s="118"/>
      <c r="G596" s="118"/>
      <c r="H596" s="118"/>
    </row>
    <row r="597" spans="1:8">
      <c r="A597" s="104"/>
      <c r="B597" s="307"/>
      <c r="C597" s="307"/>
      <c r="D597" s="179"/>
      <c r="E597" s="153"/>
      <c r="F597" s="118"/>
      <c r="G597" s="118"/>
      <c r="H597" s="118"/>
    </row>
    <row r="598" spans="1:8">
      <c r="A598" s="104"/>
      <c r="B598" s="307"/>
      <c r="C598" s="307"/>
      <c r="D598" s="179"/>
      <c r="E598" s="153"/>
      <c r="F598" s="118"/>
      <c r="G598" s="118"/>
      <c r="H598" s="118"/>
    </row>
    <row r="599" spans="1:8">
      <c r="A599" s="104"/>
      <c r="B599" s="307"/>
      <c r="C599" s="307"/>
      <c r="D599" s="179"/>
      <c r="E599" s="153"/>
      <c r="F599" s="118"/>
      <c r="G599" s="118"/>
      <c r="H599" s="118"/>
    </row>
    <row r="600" spans="1:8">
      <c r="A600" s="104"/>
      <c r="B600" s="307"/>
      <c r="C600" s="307"/>
      <c r="D600" s="179"/>
      <c r="E600" s="153"/>
      <c r="F600" s="118"/>
      <c r="G600" s="118"/>
      <c r="H600" s="118"/>
    </row>
    <row r="601" spans="1:8">
      <c r="A601" s="104"/>
      <c r="B601" s="307"/>
      <c r="C601" s="307"/>
      <c r="D601" s="179"/>
      <c r="E601" s="153"/>
      <c r="F601" s="118"/>
      <c r="G601" s="118"/>
      <c r="H601" s="118"/>
    </row>
    <row r="602" spans="1:8">
      <c r="A602" s="104"/>
      <c r="B602" s="307"/>
      <c r="C602" s="307"/>
      <c r="D602" s="179"/>
      <c r="E602" s="153"/>
      <c r="F602" s="118"/>
      <c r="G602" s="118"/>
      <c r="H602" s="118"/>
    </row>
    <row r="603" spans="1:8">
      <c r="A603" s="104"/>
      <c r="B603" s="307"/>
      <c r="C603" s="307"/>
      <c r="D603" s="179"/>
      <c r="E603" s="153"/>
      <c r="F603" s="118"/>
      <c r="G603" s="118"/>
      <c r="H603" s="118"/>
    </row>
    <row r="604" spans="1:8">
      <c r="A604" s="104"/>
      <c r="B604" s="307"/>
      <c r="C604" s="307"/>
      <c r="D604" s="179"/>
      <c r="E604" s="153"/>
      <c r="F604" s="118"/>
      <c r="G604" s="118"/>
      <c r="H604" s="118"/>
    </row>
    <row r="605" spans="1:8">
      <c r="A605" s="104"/>
      <c r="B605" s="307"/>
      <c r="C605" s="307"/>
      <c r="D605" s="179"/>
      <c r="E605" s="153"/>
      <c r="F605" s="118"/>
      <c r="G605" s="118"/>
      <c r="H605" s="118"/>
    </row>
    <row r="606" spans="1:8">
      <c r="A606" s="104"/>
      <c r="B606" s="307"/>
      <c r="C606" s="307"/>
      <c r="D606" s="179"/>
      <c r="E606" s="153"/>
      <c r="F606" s="118"/>
      <c r="G606" s="118"/>
      <c r="H606" s="118"/>
    </row>
    <row r="607" spans="1:8">
      <c r="A607" s="104"/>
      <c r="B607" s="307"/>
      <c r="C607" s="307"/>
      <c r="D607" s="179"/>
      <c r="E607" s="153"/>
      <c r="F607" s="118"/>
      <c r="G607" s="118"/>
      <c r="H607" s="118"/>
    </row>
    <row r="608" spans="1:8">
      <c r="A608" s="104"/>
      <c r="B608" s="307"/>
      <c r="C608" s="307"/>
      <c r="D608" s="179"/>
      <c r="E608" s="153"/>
      <c r="F608" s="118"/>
      <c r="G608" s="118"/>
      <c r="H608" s="118"/>
    </row>
    <row r="609" spans="1:8">
      <c r="A609" s="104"/>
      <c r="B609" s="307"/>
      <c r="C609" s="307"/>
      <c r="D609" s="179"/>
      <c r="E609" s="153"/>
      <c r="F609" s="118"/>
      <c r="G609" s="118"/>
      <c r="H609" s="118"/>
    </row>
    <row r="610" spans="1:8">
      <c r="A610" s="104"/>
      <c r="B610" s="307"/>
      <c r="C610" s="307"/>
      <c r="D610" s="179"/>
      <c r="E610" s="153"/>
      <c r="F610" s="118"/>
      <c r="G610" s="118"/>
      <c r="H610" s="118"/>
    </row>
    <row r="611" spans="1:8">
      <c r="A611" s="104"/>
      <c r="B611" s="307"/>
      <c r="C611" s="307"/>
      <c r="D611" s="179"/>
      <c r="E611" s="153"/>
      <c r="F611" s="118"/>
      <c r="G611" s="118"/>
      <c r="H611" s="118"/>
    </row>
    <row r="612" spans="1:8">
      <c r="A612" s="104"/>
      <c r="B612" s="307"/>
      <c r="C612" s="307"/>
      <c r="D612" s="179"/>
      <c r="E612" s="153"/>
      <c r="F612" s="118"/>
      <c r="G612" s="118"/>
      <c r="H612" s="118"/>
    </row>
    <row r="613" spans="1:8">
      <c r="A613" s="104"/>
      <c r="B613" s="307"/>
      <c r="C613" s="307"/>
      <c r="D613" s="179"/>
      <c r="E613" s="153"/>
      <c r="F613" s="118"/>
      <c r="G613" s="118"/>
      <c r="H613" s="118"/>
    </row>
    <row r="614" spans="1:8">
      <c r="A614" s="104"/>
      <c r="B614" s="307"/>
      <c r="C614" s="307"/>
      <c r="D614" s="179"/>
      <c r="E614" s="153"/>
      <c r="F614" s="118"/>
      <c r="G614" s="118"/>
      <c r="H614" s="118"/>
    </row>
    <row r="615" spans="1:8">
      <c r="A615" s="104"/>
      <c r="B615" s="307"/>
      <c r="C615" s="307"/>
      <c r="D615" s="179"/>
      <c r="E615" s="153"/>
      <c r="F615" s="118"/>
      <c r="G615" s="118"/>
      <c r="H615" s="118"/>
    </row>
    <row r="616" spans="1:8">
      <c r="A616" s="104"/>
      <c r="B616" s="307"/>
      <c r="C616" s="307"/>
      <c r="D616" s="179"/>
      <c r="E616" s="153"/>
      <c r="F616" s="118"/>
      <c r="G616" s="118"/>
      <c r="H616" s="118"/>
    </row>
    <row r="617" spans="1:8">
      <c r="A617" s="104"/>
      <c r="B617" s="307"/>
      <c r="C617" s="307"/>
      <c r="D617" s="179"/>
      <c r="E617" s="153"/>
      <c r="F617" s="118"/>
      <c r="G617" s="118"/>
      <c r="H617" s="118"/>
    </row>
    <row r="618" spans="1:8">
      <c r="A618" s="104"/>
      <c r="B618" s="307"/>
      <c r="C618" s="307"/>
      <c r="D618" s="179"/>
      <c r="E618" s="153"/>
      <c r="F618" s="118"/>
      <c r="G618" s="118"/>
      <c r="H618" s="118"/>
    </row>
    <row r="619" spans="1:8">
      <c r="A619" s="104"/>
      <c r="B619" s="307"/>
      <c r="C619" s="307"/>
      <c r="D619" s="179"/>
      <c r="E619" s="153"/>
      <c r="F619" s="118"/>
      <c r="G619" s="118"/>
      <c r="H619" s="118"/>
    </row>
    <row r="620" spans="1:8">
      <c r="A620" s="104"/>
      <c r="B620" s="307"/>
      <c r="C620" s="307"/>
      <c r="D620" s="179"/>
      <c r="E620" s="153"/>
      <c r="F620" s="118"/>
      <c r="G620" s="118"/>
      <c r="H620" s="118"/>
    </row>
    <row r="621" spans="1:8">
      <c r="A621" s="104"/>
      <c r="B621" s="307"/>
      <c r="C621" s="307"/>
      <c r="D621" s="179"/>
      <c r="E621" s="153"/>
      <c r="F621" s="118"/>
      <c r="G621" s="118"/>
      <c r="H621" s="118"/>
    </row>
    <row r="622" spans="1:8">
      <c r="A622" s="104"/>
      <c r="B622" s="307"/>
      <c r="C622" s="307"/>
      <c r="D622" s="179"/>
      <c r="E622" s="153"/>
      <c r="F622" s="118"/>
      <c r="G622" s="118"/>
      <c r="H622" s="118"/>
    </row>
    <row r="623" spans="1:8">
      <c r="A623" s="104"/>
      <c r="B623" s="307"/>
      <c r="C623" s="307"/>
      <c r="D623" s="179"/>
      <c r="E623" s="153"/>
      <c r="F623" s="118"/>
      <c r="G623" s="118"/>
      <c r="H623" s="118"/>
    </row>
    <row r="624" spans="1:8">
      <c r="A624" s="104"/>
      <c r="B624" s="307"/>
      <c r="C624" s="307"/>
      <c r="D624" s="179"/>
      <c r="E624" s="153"/>
      <c r="F624" s="118"/>
      <c r="G624" s="118"/>
      <c r="H624" s="118"/>
    </row>
    <row r="625" spans="1:8">
      <c r="A625" s="104"/>
      <c r="B625" s="307"/>
      <c r="C625" s="307"/>
      <c r="D625" s="179"/>
      <c r="E625" s="153"/>
      <c r="F625" s="118"/>
      <c r="G625" s="118"/>
      <c r="H625" s="118"/>
    </row>
    <row r="626" spans="1:8">
      <c r="A626" s="104"/>
      <c r="B626" s="307"/>
      <c r="C626" s="307"/>
      <c r="D626" s="179"/>
      <c r="E626" s="153"/>
      <c r="F626" s="118"/>
      <c r="G626" s="118"/>
      <c r="H626" s="118"/>
    </row>
    <row r="627" spans="1:8">
      <c r="A627" s="104"/>
      <c r="B627" s="307"/>
      <c r="C627" s="307"/>
      <c r="D627" s="179"/>
      <c r="E627" s="153"/>
      <c r="F627" s="118"/>
      <c r="G627" s="118"/>
      <c r="H627" s="118"/>
    </row>
    <row r="628" spans="1:8">
      <c r="A628" s="104"/>
      <c r="B628" s="307"/>
      <c r="C628" s="307"/>
      <c r="D628" s="179"/>
      <c r="E628" s="153"/>
      <c r="F628" s="118"/>
      <c r="G628" s="118"/>
      <c r="H628" s="118"/>
    </row>
    <row r="629" spans="1:8">
      <c r="A629" s="104"/>
      <c r="B629" s="307"/>
      <c r="C629" s="307"/>
      <c r="D629" s="179"/>
      <c r="E629" s="153"/>
      <c r="F629" s="118"/>
      <c r="G629" s="118"/>
      <c r="H629" s="118"/>
    </row>
    <row r="630" spans="1:8">
      <c r="A630" s="104"/>
      <c r="B630" s="307"/>
      <c r="C630" s="307"/>
      <c r="D630" s="179"/>
      <c r="E630" s="153"/>
      <c r="F630" s="118"/>
      <c r="G630" s="118"/>
      <c r="H630" s="118"/>
    </row>
    <row r="631" spans="1:8">
      <c r="A631" s="104"/>
      <c r="B631" s="307"/>
      <c r="C631" s="307"/>
      <c r="D631" s="179"/>
      <c r="E631" s="153"/>
      <c r="F631" s="118"/>
      <c r="G631" s="118"/>
      <c r="H631" s="118"/>
    </row>
    <row r="632" spans="1:8">
      <c r="A632" s="104"/>
      <c r="B632" s="307"/>
      <c r="C632" s="307"/>
      <c r="D632" s="179"/>
      <c r="E632" s="153"/>
      <c r="F632" s="118"/>
      <c r="G632" s="118"/>
      <c r="H632" s="118"/>
    </row>
    <row r="633" spans="1:8">
      <c r="A633" s="104"/>
      <c r="B633" s="307"/>
      <c r="C633" s="307"/>
      <c r="D633" s="179"/>
      <c r="E633" s="153"/>
      <c r="F633" s="118"/>
      <c r="G633" s="118"/>
      <c r="H633" s="118"/>
    </row>
    <row r="634" spans="1:8">
      <c r="A634" s="104"/>
      <c r="B634" s="307"/>
      <c r="C634" s="307"/>
      <c r="D634" s="179"/>
      <c r="E634" s="153"/>
      <c r="F634" s="118"/>
      <c r="G634" s="118"/>
      <c r="H634" s="118"/>
    </row>
    <row r="635" spans="1:8">
      <c r="A635" s="104"/>
      <c r="B635" s="307"/>
      <c r="C635" s="307"/>
      <c r="D635" s="179"/>
      <c r="E635" s="153"/>
      <c r="F635" s="118"/>
      <c r="G635" s="118"/>
      <c r="H635" s="118"/>
    </row>
    <row r="636" spans="1:8">
      <c r="A636" s="104"/>
      <c r="B636" s="307"/>
      <c r="C636" s="307"/>
      <c r="D636" s="179"/>
      <c r="E636" s="153"/>
      <c r="F636" s="118"/>
      <c r="G636" s="118"/>
      <c r="H636" s="118"/>
    </row>
    <row r="637" spans="1:8">
      <c r="A637" s="104"/>
      <c r="B637" s="307"/>
      <c r="C637" s="307"/>
      <c r="D637" s="179"/>
      <c r="E637" s="153"/>
      <c r="F637" s="118"/>
      <c r="G637" s="118"/>
      <c r="H637" s="118"/>
    </row>
    <row r="638" spans="1:8">
      <c r="A638" s="104"/>
      <c r="B638" s="307"/>
      <c r="C638" s="307"/>
      <c r="D638" s="179"/>
      <c r="E638" s="153"/>
      <c r="F638" s="118"/>
      <c r="G638" s="118"/>
      <c r="H638" s="118"/>
    </row>
    <row r="639" spans="1:8">
      <c r="A639" s="104"/>
      <c r="B639" s="307"/>
      <c r="C639" s="307"/>
      <c r="D639" s="179"/>
      <c r="E639" s="153"/>
      <c r="F639" s="118"/>
      <c r="G639" s="118"/>
      <c r="H639" s="118"/>
    </row>
    <row r="640" spans="1:8">
      <c r="A640" s="104"/>
      <c r="B640" s="307"/>
      <c r="C640" s="307"/>
      <c r="D640" s="179"/>
      <c r="E640" s="153"/>
      <c r="F640" s="118"/>
      <c r="G640" s="118"/>
      <c r="H640" s="118"/>
    </row>
    <row r="641" spans="1:8">
      <c r="A641" s="104"/>
      <c r="B641" s="307"/>
      <c r="C641" s="307"/>
      <c r="D641" s="179"/>
      <c r="E641" s="153"/>
      <c r="F641" s="118"/>
      <c r="G641" s="118"/>
      <c r="H641" s="118"/>
    </row>
    <row r="642" spans="1:8">
      <c r="A642" s="104"/>
      <c r="B642" s="307"/>
      <c r="C642" s="307"/>
      <c r="D642" s="179"/>
      <c r="E642" s="153"/>
      <c r="F642" s="118"/>
      <c r="G642" s="118"/>
      <c r="H642" s="118"/>
    </row>
    <row r="643" spans="1:8">
      <c r="A643" s="104"/>
      <c r="B643" s="307"/>
      <c r="C643" s="307"/>
      <c r="D643" s="179"/>
      <c r="E643" s="153"/>
      <c r="F643" s="118"/>
      <c r="G643" s="118"/>
      <c r="H643" s="118"/>
    </row>
    <row r="644" spans="1:8">
      <c r="A644" s="104"/>
      <c r="B644" s="307"/>
      <c r="C644" s="307"/>
      <c r="D644" s="179"/>
      <c r="E644" s="153"/>
      <c r="F644" s="118"/>
      <c r="G644" s="118"/>
      <c r="H644" s="118"/>
    </row>
    <row r="645" spans="1:8">
      <c r="A645" s="104"/>
      <c r="B645" s="307"/>
      <c r="C645" s="307"/>
      <c r="D645" s="179"/>
      <c r="E645" s="153"/>
      <c r="F645" s="118"/>
      <c r="G645" s="118"/>
      <c r="H645" s="118"/>
    </row>
    <row r="646" spans="1:8">
      <c r="A646" s="104"/>
      <c r="B646" s="307"/>
      <c r="C646" s="307"/>
      <c r="D646" s="179"/>
      <c r="E646" s="153"/>
      <c r="F646" s="118"/>
      <c r="G646" s="118"/>
      <c r="H646" s="118"/>
    </row>
    <row r="647" spans="1:8">
      <c r="A647" s="104"/>
      <c r="B647" s="307"/>
      <c r="C647" s="307"/>
      <c r="D647" s="179"/>
      <c r="E647" s="153"/>
      <c r="F647" s="118"/>
      <c r="G647" s="118"/>
      <c r="H647" s="118"/>
    </row>
    <row r="648" spans="1:8">
      <c r="A648" s="104"/>
      <c r="B648" s="307"/>
      <c r="C648" s="307"/>
      <c r="D648" s="179"/>
      <c r="E648" s="153"/>
      <c r="F648" s="118"/>
      <c r="G648" s="118"/>
      <c r="H648" s="118"/>
    </row>
    <row r="649" spans="1:8">
      <c r="A649" s="104"/>
      <c r="B649" s="307"/>
      <c r="C649" s="307"/>
      <c r="D649" s="179"/>
      <c r="E649" s="153"/>
      <c r="F649" s="118"/>
      <c r="G649" s="118"/>
      <c r="H649" s="118"/>
    </row>
    <row r="650" spans="1:8">
      <c r="A650" s="104"/>
      <c r="B650" s="307"/>
      <c r="C650" s="307"/>
      <c r="D650" s="179"/>
      <c r="E650" s="153"/>
      <c r="F650" s="118"/>
      <c r="G650" s="118"/>
      <c r="H650" s="118"/>
    </row>
    <row r="651" spans="1:8">
      <c r="A651" s="104"/>
      <c r="B651" s="307"/>
      <c r="C651" s="307"/>
      <c r="D651" s="179"/>
      <c r="E651" s="153"/>
      <c r="F651" s="118"/>
      <c r="G651" s="118"/>
      <c r="H651" s="118"/>
    </row>
    <row r="652" spans="1:8">
      <c r="A652" s="104"/>
      <c r="B652" s="307"/>
      <c r="C652" s="307"/>
      <c r="D652" s="179"/>
      <c r="E652" s="153"/>
      <c r="F652" s="118"/>
      <c r="G652" s="118"/>
      <c r="H652" s="118"/>
    </row>
    <row r="653" spans="1:8">
      <c r="A653" s="104"/>
      <c r="B653" s="307"/>
      <c r="C653" s="307"/>
      <c r="D653" s="179"/>
      <c r="E653" s="153"/>
      <c r="F653" s="118"/>
      <c r="G653" s="118"/>
      <c r="H653" s="118"/>
    </row>
    <row r="654" spans="1:8">
      <c r="A654" s="104"/>
      <c r="B654" s="307"/>
      <c r="C654" s="307"/>
      <c r="D654" s="179"/>
      <c r="E654" s="153"/>
      <c r="F654" s="118"/>
      <c r="G654" s="118"/>
      <c r="H654" s="118"/>
    </row>
    <row r="655" spans="1:8">
      <c r="A655" s="104"/>
      <c r="B655" s="307"/>
      <c r="C655" s="307"/>
      <c r="D655" s="179"/>
      <c r="E655" s="153"/>
      <c r="F655" s="118"/>
      <c r="G655" s="118"/>
      <c r="H655" s="118"/>
    </row>
    <row r="656" spans="1:8">
      <c r="A656" s="104"/>
      <c r="B656" s="307"/>
      <c r="C656" s="307"/>
      <c r="D656" s="179"/>
      <c r="E656" s="153"/>
      <c r="F656" s="118"/>
      <c r="G656" s="118"/>
      <c r="H656" s="118"/>
    </row>
    <row r="657" spans="1:8">
      <c r="A657" s="104"/>
      <c r="B657" s="307"/>
      <c r="C657" s="307"/>
      <c r="D657" s="179"/>
      <c r="E657" s="153"/>
      <c r="F657" s="118"/>
      <c r="G657" s="118"/>
      <c r="H657" s="118"/>
    </row>
    <row r="658" spans="1:8">
      <c r="A658" s="104"/>
      <c r="B658" s="307"/>
      <c r="C658" s="307"/>
      <c r="D658" s="179"/>
      <c r="E658" s="153"/>
      <c r="F658" s="118"/>
      <c r="G658" s="118"/>
      <c r="H658" s="118"/>
    </row>
    <row r="659" spans="1:8">
      <c r="A659" s="104"/>
      <c r="B659" s="307"/>
      <c r="C659" s="307"/>
      <c r="D659" s="179"/>
      <c r="E659" s="153"/>
      <c r="F659" s="118"/>
      <c r="G659" s="118"/>
      <c r="H659" s="118"/>
    </row>
    <row r="660" spans="1:8">
      <c r="A660" s="104"/>
      <c r="B660" s="307"/>
      <c r="C660" s="307"/>
      <c r="D660" s="179"/>
      <c r="E660" s="153"/>
      <c r="F660" s="118"/>
      <c r="G660" s="118"/>
      <c r="H660" s="118"/>
    </row>
    <row r="661" spans="1:8">
      <c r="A661" s="104"/>
      <c r="B661" s="307"/>
      <c r="C661" s="307"/>
      <c r="D661" s="179"/>
      <c r="E661" s="153"/>
      <c r="F661" s="118"/>
      <c r="G661" s="118"/>
      <c r="H661" s="118"/>
    </row>
    <row r="662" spans="1:8">
      <c r="A662" s="104"/>
      <c r="B662" s="307"/>
      <c r="C662" s="307"/>
      <c r="D662" s="179"/>
      <c r="E662" s="153"/>
      <c r="F662" s="118"/>
      <c r="G662" s="118"/>
      <c r="H662" s="118"/>
    </row>
    <row r="663" spans="1:8">
      <c r="A663" s="104"/>
      <c r="B663" s="307"/>
      <c r="C663" s="307"/>
      <c r="D663" s="179"/>
      <c r="E663" s="153"/>
      <c r="F663" s="118"/>
      <c r="G663" s="118"/>
      <c r="H663" s="118"/>
    </row>
    <row r="664" spans="1:8">
      <c r="A664" s="104"/>
      <c r="B664" s="307"/>
      <c r="C664" s="307"/>
      <c r="D664" s="179"/>
      <c r="E664" s="153"/>
      <c r="F664" s="118"/>
      <c r="G664" s="118"/>
      <c r="H664" s="118"/>
    </row>
    <row r="665" spans="1:8">
      <c r="A665" s="104"/>
      <c r="B665" s="307"/>
      <c r="C665" s="307"/>
      <c r="D665" s="179"/>
      <c r="E665" s="153"/>
      <c r="F665" s="118"/>
      <c r="G665" s="118"/>
      <c r="H665" s="118"/>
    </row>
    <row r="666" spans="1:8">
      <c r="A666" s="104"/>
      <c r="B666" s="307"/>
      <c r="C666" s="307"/>
      <c r="D666" s="179"/>
      <c r="E666" s="153"/>
      <c r="F666" s="118"/>
      <c r="G666" s="118"/>
      <c r="H666" s="118"/>
    </row>
    <row r="667" spans="1:8">
      <c r="A667" s="104"/>
      <c r="B667" s="307"/>
      <c r="C667" s="307"/>
      <c r="D667" s="179"/>
      <c r="E667" s="153"/>
      <c r="F667" s="118"/>
      <c r="G667" s="118"/>
      <c r="H667" s="118"/>
    </row>
    <row r="668" spans="1:8">
      <c r="A668" s="104"/>
      <c r="B668" s="307"/>
      <c r="C668" s="307"/>
      <c r="D668" s="179"/>
      <c r="E668" s="153"/>
      <c r="F668" s="118"/>
      <c r="G668" s="118"/>
      <c r="H668" s="118"/>
    </row>
    <row r="669" spans="1:8">
      <c r="A669" s="104"/>
      <c r="B669" s="307"/>
      <c r="C669" s="307"/>
      <c r="D669" s="179"/>
      <c r="E669" s="153"/>
      <c r="F669" s="118"/>
      <c r="G669" s="118"/>
      <c r="H669" s="118"/>
    </row>
    <row r="670" spans="1:8">
      <c r="A670" s="104"/>
      <c r="B670" s="307"/>
      <c r="C670" s="307"/>
      <c r="D670" s="179"/>
      <c r="E670" s="153"/>
      <c r="F670" s="118"/>
      <c r="G670" s="118"/>
      <c r="H670" s="118"/>
    </row>
    <row r="671" spans="1:8">
      <c r="A671" s="104"/>
      <c r="B671" s="307"/>
      <c r="C671" s="307"/>
      <c r="D671" s="179"/>
      <c r="E671" s="153"/>
      <c r="F671" s="118"/>
      <c r="G671" s="118"/>
      <c r="H671" s="118"/>
    </row>
    <row r="672" spans="1:8">
      <c r="A672" s="104"/>
      <c r="B672" s="307"/>
      <c r="C672" s="307"/>
      <c r="D672" s="179"/>
      <c r="E672" s="153"/>
      <c r="F672" s="118"/>
      <c r="G672" s="118"/>
      <c r="H672" s="118"/>
    </row>
    <row r="673" spans="1:8">
      <c r="A673" s="104"/>
      <c r="B673" s="307"/>
      <c r="C673" s="307"/>
      <c r="D673" s="179"/>
      <c r="E673" s="153"/>
      <c r="F673" s="118"/>
      <c r="G673" s="118"/>
      <c r="H673" s="118"/>
    </row>
    <row r="674" spans="1:8">
      <c r="A674" s="104"/>
      <c r="B674" s="307"/>
      <c r="C674" s="307"/>
      <c r="D674" s="179"/>
      <c r="E674" s="153"/>
      <c r="F674" s="118"/>
      <c r="G674" s="118"/>
      <c r="H674" s="118"/>
    </row>
    <row r="675" spans="1:8">
      <c r="A675" s="104"/>
      <c r="B675" s="307"/>
      <c r="C675" s="307"/>
      <c r="D675" s="179"/>
      <c r="E675" s="153"/>
      <c r="F675" s="118"/>
      <c r="G675" s="118"/>
      <c r="H675" s="118"/>
    </row>
    <row r="676" spans="1:8">
      <c r="A676" s="104"/>
      <c r="B676" s="307"/>
      <c r="C676" s="307"/>
      <c r="D676" s="179"/>
      <c r="E676" s="153"/>
      <c r="F676" s="118"/>
      <c r="G676" s="118"/>
      <c r="H676" s="118"/>
    </row>
    <row r="677" spans="1:8">
      <c r="A677" s="104"/>
      <c r="B677" s="307"/>
      <c r="C677" s="307"/>
      <c r="D677" s="179"/>
      <c r="E677" s="153"/>
      <c r="F677" s="118"/>
      <c r="G677" s="118"/>
      <c r="H677" s="118"/>
    </row>
    <row r="678" spans="1:8">
      <c r="A678" s="104"/>
      <c r="B678" s="307"/>
      <c r="C678" s="307"/>
      <c r="D678" s="179"/>
      <c r="E678" s="153"/>
      <c r="F678" s="118"/>
      <c r="G678" s="118"/>
      <c r="H678" s="118"/>
    </row>
    <row r="679" spans="1:8">
      <c r="A679" s="104"/>
      <c r="B679" s="307"/>
      <c r="C679" s="307"/>
      <c r="D679" s="179"/>
      <c r="E679" s="153"/>
      <c r="F679" s="118"/>
      <c r="G679" s="118"/>
      <c r="H679" s="118"/>
    </row>
    <row r="680" spans="1:8">
      <c r="A680" s="104"/>
      <c r="B680" s="307"/>
      <c r="C680" s="307"/>
      <c r="D680" s="179"/>
      <c r="E680" s="153"/>
      <c r="F680" s="118"/>
      <c r="G680" s="118"/>
      <c r="H680" s="118"/>
    </row>
    <row r="681" spans="1:8">
      <c r="A681" s="104"/>
      <c r="B681" s="307"/>
      <c r="C681" s="307"/>
      <c r="D681" s="179"/>
      <c r="E681" s="153"/>
      <c r="F681" s="118"/>
      <c r="G681" s="118"/>
      <c r="H681" s="118"/>
    </row>
    <row r="682" spans="1:8">
      <c r="A682" s="104"/>
      <c r="B682" s="307"/>
      <c r="C682" s="307"/>
      <c r="D682" s="179"/>
      <c r="E682" s="153"/>
      <c r="F682" s="118"/>
      <c r="G682" s="118"/>
      <c r="H682" s="118"/>
    </row>
    <row r="683" spans="1:8">
      <c r="A683" s="104"/>
      <c r="B683" s="307"/>
      <c r="C683" s="307"/>
      <c r="D683" s="179"/>
      <c r="E683" s="153"/>
      <c r="F683" s="118"/>
      <c r="G683" s="118"/>
      <c r="H683" s="118"/>
    </row>
    <row r="684" spans="1:8">
      <c r="A684" s="104"/>
      <c r="B684" s="307"/>
      <c r="C684" s="307"/>
      <c r="D684" s="179"/>
      <c r="E684" s="153"/>
      <c r="F684" s="118"/>
      <c r="G684" s="118"/>
      <c r="H684" s="118"/>
    </row>
    <row r="685" spans="1:8">
      <c r="A685" s="104"/>
      <c r="B685" s="307"/>
      <c r="C685" s="307"/>
      <c r="D685" s="179"/>
      <c r="E685" s="153"/>
      <c r="F685" s="118"/>
      <c r="G685" s="118"/>
      <c r="H685" s="118"/>
    </row>
    <row r="686" spans="1:8">
      <c r="A686" s="104"/>
      <c r="B686" s="307"/>
      <c r="C686" s="307"/>
      <c r="D686" s="179"/>
      <c r="E686" s="153"/>
      <c r="F686" s="118"/>
      <c r="G686" s="118"/>
      <c r="H686" s="118"/>
    </row>
    <row r="687" spans="1:8">
      <c r="A687" s="104"/>
      <c r="B687" s="307"/>
      <c r="C687" s="307"/>
      <c r="D687" s="179"/>
      <c r="E687" s="153"/>
      <c r="F687" s="118"/>
      <c r="G687" s="118"/>
      <c r="H687" s="118"/>
    </row>
    <row r="688" spans="1:8">
      <c r="A688" s="104"/>
      <c r="B688" s="307"/>
      <c r="C688" s="307"/>
      <c r="D688" s="179"/>
      <c r="E688" s="153"/>
      <c r="F688" s="118"/>
      <c r="G688" s="118"/>
      <c r="H688" s="118"/>
    </row>
    <row r="689" spans="1:8">
      <c r="A689" s="104"/>
      <c r="B689" s="307"/>
      <c r="C689" s="307"/>
      <c r="D689" s="179"/>
      <c r="E689" s="153"/>
      <c r="F689" s="118"/>
      <c r="G689" s="118"/>
      <c r="H689" s="118"/>
    </row>
    <row r="690" spans="1:8">
      <c r="A690" s="104"/>
      <c r="B690" s="307"/>
      <c r="C690" s="307"/>
      <c r="D690" s="179"/>
      <c r="E690" s="153"/>
      <c r="F690" s="118"/>
      <c r="G690" s="118"/>
      <c r="H690" s="118"/>
    </row>
    <row r="691" spans="1:8">
      <c r="A691" s="104"/>
      <c r="B691" s="307"/>
      <c r="C691" s="307"/>
      <c r="D691" s="179"/>
      <c r="E691" s="153"/>
      <c r="F691" s="118"/>
      <c r="G691" s="118"/>
      <c r="H691" s="118"/>
    </row>
    <row r="692" spans="1:8">
      <c r="A692" s="104"/>
      <c r="B692" s="307"/>
      <c r="C692" s="307"/>
      <c r="D692" s="179"/>
      <c r="E692" s="153"/>
      <c r="F692" s="118"/>
      <c r="G692" s="118"/>
      <c r="H692" s="118"/>
    </row>
    <row r="693" spans="1:8">
      <c r="A693" s="104"/>
      <c r="B693" s="307"/>
      <c r="C693" s="307"/>
      <c r="D693" s="179"/>
      <c r="E693" s="153"/>
      <c r="F693" s="118"/>
      <c r="G693" s="118"/>
      <c r="H693" s="118"/>
    </row>
    <row r="694" spans="1:8">
      <c r="A694" s="104"/>
      <c r="B694" s="307"/>
      <c r="C694" s="307"/>
      <c r="D694" s="179"/>
      <c r="E694" s="153"/>
      <c r="F694" s="118"/>
      <c r="G694" s="118"/>
      <c r="H694" s="118"/>
    </row>
    <row r="695" spans="1:8">
      <c r="A695" s="104"/>
      <c r="B695" s="307"/>
      <c r="C695" s="307"/>
      <c r="D695" s="179"/>
      <c r="E695" s="153"/>
      <c r="F695" s="118"/>
      <c r="G695" s="118"/>
      <c r="H695" s="118"/>
    </row>
    <row r="696" spans="1:8">
      <c r="A696" s="104"/>
      <c r="B696" s="307"/>
      <c r="C696" s="307"/>
      <c r="D696" s="179"/>
      <c r="E696" s="153"/>
      <c r="F696" s="118"/>
      <c r="G696" s="118"/>
      <c r="H696" s="118"/>
    </row>
    <row r="697" spans="1:8">
      <c r="A697" s="104"/>
      <c r="B697" s="307"/>
      <c r="C697" s="307"/>
      <c r="D697" s="179"/>
      <c r="E697" s="153"/>
      <c r="F697" s="118"/>
      <c r="G697" s="118"/>
      <c r="H697" s="118"/>
    </row>
    <row r="698" spans="1:8">
      <c r="A698" s="104"/>
      <c r="B698" s="307"/>
      <c r="C698" s="307"/>
      <c r="D698" s="179"/>
      <c r="E698" s="153"/>
      <c r="F698" s="118"/>
      <c r="G698" s="118"/>
      <c r="H698" s="118"/>
    </row>
    <row r="699" spans="1:8">
      <c r="A699" s="104"/>
      <c r="B699" s="307"/>
      <c r="C699" s="307"/>
      <c r="D699" s="179"/>
      <c r="E699" s="153"/>
      <c r="F699" s="118"/>
      <c r="G699" s="118"/>
      <c r="H699" s="118"/>
    </row>
    <row r="700" spans="1:8">
      <c r="A700" s="104"/>
      <c r="B700" s="307"/>
      <c r="C700" s="307"/>
      <c r="D700" s="179"/>
      <c r="E700" s="153"/>
      <c r="F700" s="118"/>
      <c r="G700" s="118"/>
      <c r="H700" s="118"/>
    </row>
    <row r="701" spans="1:8">
      <c r="A701" s="104"/>
      <c r="B701" s="307"/>
      <c r="C701" s="307"/>
      <c r="D701" s="179"/>
      <c r="E701" s="153"/>
      <c r="F701" s="118"/>
      <c r="G701" s="118"/>
      <c r="H701" s="118"/>
    </row>
    <row r="702" spans="1:8">
      <c r="A702" s="104"/>
      <c r="B702" s="307"/>
      <c r="C702" s="307"/>
      <c r="D702" s="179"/>
      <c r="E702" s="153"/>
      <c r="F702" s="118"/>
      <c r="G702" s="118"/>
      <c r="H702" s="118"/>
    </row>
    <row r="703" spans="1:8">
      <c r="A703" s="104"/>
      <c r="B703" s="307"/>
      <c r="C703" s="307"/>
      <c r="D703" s="179"/>
      <c r="E703" s="153"/>
      <c r="F703" s="118"/>
      <c r="G703" s="118"/>
      <c r="H703" s="118"/>
    </row>
    <row r="704" spans="1:8">
      <c r="A704" s="104"/>
      <c r="B704" s="307"/>
      <c r="C704" s="307"/>
      <c r="D704" s="179"/>
      <c r="E704" s="153"/>
      <c r="F704" s="118"/>
      <c r="G704" s="118"/>
      <c r="H704" s="118"/>
    </row>
    <row r="705" spans="1:8">
      <c r="A705" s="104"/>
      <c r="B705" s="307"/>
      <c r="C705" s="307"/>
      <c r="D705" s="179"/>
      <c r="E705" s="153"/>
      <c r="F705" s="118"/>
      <c r="G705" s="118"/>
      <c r="H705" s="118"/>
    </row>
    <row r="706" spans="1:8">
      <c r="A706" s="104"/>
      <c r="B706" s="307"/>
      <c r="C706" s="307"/>
      <c r="D706" s="179"/>
      <c r="E706" s="153"/>
      <c r="F706" s="118"/>
      <c r="G706" s="118"/>
      <c r="H706" s="118"/>
    </row>
    <row r="707" spans="1:8">
      <c r="A707" s="104"/>
      <c r="B707" s="307"/>
      <c r="C707" s="307"/>
      <c r="D707" s="179"/>
      <c r="E707" s="153"/>
      <c r="F707" s="118"/>
      <c r="G707" s="118"/>
      <c r="H707" s="118"/>
    </row>
    <row r="708" spans="1:8">
      <c r="A708" s="104"/>
      <c r="B708" s="307"/>
      <c r="C708" s="307"/>
      <c r="D708" s="179"/>
      <c r="E708" s="153"/>
      <c r="F708" s="118"/>
      <c r="G708" s="118"/>
      <c r="H708" s="118"/>
    </row>
    <row r="709" spans="1:8">
      <c r="A709" s="104"/>
      <c r="B709" s="307"/>
      <c r="C709" s="307"/>
      <c r="D709" s="179"/>
      <c r="E709" s="153"/>
      <c r="F709" s="118"/>
      <c r="G709" s="118"/>
      <c r="H709" s="118"/>
    </row>
    <row r="710" spans="1:8">
      <c r="A710" s="104"/>
      <c r="B710" s="307"/>
      <c r="C710" s="307"/>
      <c r="D710" s="179"/>
      <c r="E710" s="153"/>
      <c r="F710" s="118"/>
      <c r="G710" s="118"/>
      <c r="H710" s="118"/>
    </row>
    <row r="711" spans="1:8">
      <c r="A711" s="104"/>
      <c r="B711" s="307"/>
      <c r="C711" s="307"/>
      <c r="D711" s="179"/>
      <c r="E711" s="153"/>
      <c r="F711" s="118"/>
      <c r="G711" s="118"/>
      <c r="H711" s="118"/>
    </row>
    <row r="712" spans="1:8">
      <c r="A712" s="104"/>
      <c r="B712" s="307"/>
      <c r="C712" s="307"/>
      <c r="D712" s="179"/>
      <c r="E712" s="153"/>
      <c r="F712" s="118"/>
      <c r="G712" s="118"/>
      <c r="H712" s="118"/>
    </row>
    <row r="713" spans="1:8">
      <c r="A713" s="104"/>
      <c r="B713" s="307"/>
      <c r="C713" s="307"/>
      <c r="D713" s="179"/>
      <c r="E713" s="153"/>
      <c r="F713" s="118"/>
      <c r="G713" s="118"/>
      <c r="H713" s="118"/>
    </row>
    <row r="714" spans="1:8">
      <c r="A714" s="104"/>
      <c r="B714" s="307"/>
      <c r="C714" s="307"/>
      <c r="D714" s="179"/>
      <c r="E714" s="153"/>
      <c r="F714" s="118"/>
      <c r="G714" s="118"/>
      <c r="H714" s="118"/>
    </row>
    <row r="715" spans="1:8">
      <c r="A715" s="104"/>
      <c r="B715" s="307"/>
      <c r="C715" s="307"/>
      <c r="D715" s="179"/>
      <c r="E715" s="153"/>
      <c r="F715" s="118"/>
      <c r="G715" s="118"/>
      <c r="H715" s="118"/>
    </row>
    <row r="716" spans="1:8">
      <c r="A716" s="104"/>
      <c r="B716" s="307"/>
      <c r="C716" s="307"/>
      <c r="D716" s="179"/>
      <c r="E716" s="153"/>
      <c r="F716" s="118"/>
      <c r="G716" s="118"/>
      <c r="H716" s="118"/>
    </row>
    <row r="717" spans="1:8">
      <c r="A717" s="104"/>
      <c r="B717" s="307"/>
      <c r="C717" s="307"/>
      <c r="D717" s="179"/>
      <c r="E717" s="153"/>
      <c r="F717" s="118"/>
      <c r="G717" s="118"/>
      <c r="H717" s="118"/>
    </row>
    <row r="718" spans="1:8">
      <c r="A718" s="104"/>
      <c r="B718" s="307"/>
      <c r="C718" s="307"/>
      <c r="D718" s="179"/>
      <c r="E718" s="153"/>
      <c r="F718" s="118"/>
      <c r="G718" s="118"/>
      <c r="H718" s="118"/>
    </row>
    <row r="719" spans="1:8">
      <c r="A719" s="104"/>
      <c r="B719" s="307"/>
      <c r="C719" s="307"/>
      <c r="D719" s="179"/>
      <c r="E719" s="153"/>
      <c r="F719" s="118"/>
      <c r="G719" s="118"/>
      <c r="H719" s="118"/>
    </row>
    <row r="720" spans="1:8">
      <c r="A720" s="104"/>
      <c r="B720" s="307"/>
      <c r="C720" s="307"/>
      <c r="D720" s="179"/>
      <c r="E720" s="153"/>
      <c r="F720" s="118"/>
      <c r="G720" s="118"/>
      <c r="H720" s="118"/>
    </row>
    <row r="721" spans="1:8">
      <c r="A721" s="104"/>
      <c r="B721" s="307"/>
      <c r="C721" s="307"/>
      <c r="D721" s="179"/>
      <c r="E721" s="153"/>
      <c r="F721" s="118"/>
      <c r="G721" s="118"/>
      <c r="H721" s="118"/>
    </row>
    <row r="722" spans="1:8">
      <c r="A722" s="104"/>
      <c r="B722" s="307"/>
      <c r="C722" s="307"/>
      <c r="D722" s="179"/>
      <c r="E722" s="153"/>
      <c r="F722" s="118"/>
      <c r="G722" s="118"/>
      <c r="H722" s="118"/>
    </row>
    <row r="723" spans="1:8">
      <c r="A723" s="104"/>
      <c r="B723" s="307"/>
      <c r="C723" s="307"/>
      <c r="D723" s="179"/>
      <c r="E723" s="153"/>
      <c r="F723" s="118"/>
      <c r="G723" s="118"/>
      <c r="H723" s="118"/>
    </row>
    <row r="724" spans="1:8">
      <c r="A724" s="104"/>
      <c r="B724" s="307"/>
      <c r="C724" s="307"/>
      <c r="D724" s="179"/>
      <c r="E724" s="153"/>
      <c r="F724" s="118"/>
      <c r="G724" s="118"/>
      <c r="H724" s="118"/>
    </row>
    <row r="725" spans="1:8">
      <c r="A725" s="104"/>
      <c r="B725" s="307"/>
      <c r="C725" s="307"/>
      <c r="D725" s="179"/>
      <c r="E725" s="153"/>
      <c r="F725" s="118"/>
      <c r="G725" s="118"/>
      <c r="H725" s="118"/>
    </row>
    <row r="726" spans="1:8">
      <c r="A726" s="104"/>
      <c r="B726" s="307"/>
      <c r="C726" s="307"/>
      <c r="D726" s="179"/>
      <c r="E726" s="153"/>
      <c r="F726" s="118"/>
      <c r="G726" s="118"/>
      <c r="H726" s="118"/>
    </row>
    <row r="727" spans="1:8">
      <c r="A727" s="104"/>
      <c r="B727" s="307"/>
      <c r="C727" s="307"/>
      <c r="D727" s="179"/>
      <c r="E727" s="153"/>
      <c r="F727" s="118"/>
      <c r="G727" s="118"/>
      <c r="H727" s="118"/>
    </row>
    <row r="728" spans="1:8">
      <c r="A728" s="104"/>
      <c r="B728" s="307"/>
      <c r="C728" s="307"/>
      <c r="D728" s="179"/>
      <c r="E728" s="153"/>
      <c r="F728" s="118"/>
      <c r="G728" s="118"/>
      <c r="H728" s="118"/>
    </row>
    <row r="729" spans="1:8">
      <c r="A729" s="104"/>
      <c r="B729" s="307"/>
      <c r="C729" s="307"/>
      <c r="D729" s="179"/>
      <c r="E729" s="153"/>
      <c r="F729" s="118"/>
      <c r="G729" s="118"/>
      <c r="H729" s="118"/>
    </row>
    <row r="730" spans="1:8">
      <c r="A730" s="104"/>
      <c r="B730" s="307"/>
      <c r="C730" s="307"/>
      <c r="D730" s="179"/>
      <c r="E730" s="153"/>
      <c r="F730" s="118"/>
      <c r="G730" s="118"/>
      <c r="H730" s="118"/>
    </row>
    <row r="731" spans="1:8">
      <c r="A731" s="104"/>
      <c r="B731" s="307"/>
      <c r="C731" s="307"/>
      <c r="D731" s="179"/>
      <c r="E731" s="153"/>
      <c r="F731" s="118"/>
      <c r="G731" s="118"/>
      <c r="H731" s="118"/>
    </row>
    <row r="732" spans="1:8">
      <c r="A732" s="104"/>
      <c r="B732" s="307"/>
      <c r="C732" s="307"/>
      <c r="D732" s="179"/>
      <c r="E732" s="153"/>
      <c r="F732" s="118"/>
      <c r="G732" s="118"/>
      <c r="H732" s="118"/>
    </row>
    <row r="733" spans="1:8">
      <c r="A733" s="104"/>
      <c r="B733" s="307"/>
      <c r="C733" s="307"/>
      <c r="D733" s="179"/>
      <c r="E733" s="153"/>
      <c r="F733" s="118"/>
      <c r="G733" s="118"/>
      <c r="H733" s="118"/>
    </row>
    <row r="734" spans="1:8">
      <c r="A734" s="104"/>
      <c r="B734" s="307"/>
      <c r="C734" s="307"/>
      <c r="D734" s="179"/>
      <c r="E734" s="153"/>
      <c r="F734" s="118"/>
      <c r="G734" s="118"/>
      <c r="H734" s="118"/>
    </row>
    <row r="735" spans="1:8">
      <c r="A735" s="104"/>
      <c r="B735" s="307"/>
      <c r="C735" s="307"/>
      <c r="D735" s="179"/>
      <c r="E735" s="153"/>
      <c r="F735" s="118"/>
      <c r="G735" s="118"/>
      <c r="H735" s="118"/>
    </row>
    <row r="736" spans="1:8">
      <c r="A736" s="104"/>
      <c r="B736" s="307"/>
      <c r="C736" s="307"/>
      <c r="D736" s="179"/>
      <c r="E736" s="153"/>
      <c r="F736" s="118"/>
      <c r="G736" s="118"/>
      <c r="H736" s="118"/>
    </row>
    <row r="737" spans="1:8">
      <c r="A737" s="104"/>
      <c r="B737" s="307"/>
      <c r="C737" s="307"/>
      <c r="D737" s="179"/>
      <c r="E737" s="153"/>
      <c r="F737" s="118"/>
      <c r="G737" s="118"/>
      <c r="H737" s="118"/>
    </row>
    <row r="738" spans="1:8">
      <c r="A738" s="104"/>
      <c r="B738" s="307"/>
      <c r="C738" s="307"/>
      <c r="D738" s="179"/>
      <c r="E738" s="153"/>
      <c r="F738" s="118"/>
      <c r="G738" s="118"/>
      <c r="H738" s="118"/>
    </row>
    <row r="739" spans="1:8">
      <c r="A739" s="104"/>
      <c r="B739" s="307"/>
      <c r="C739" s="307"/>
      <c r="D739" s="179"/>
      <c r="E739" s="153"/>
      <c r="F739" s="118"/>
      <c r="G739" s="118"/>
      <c r="H739" s="118"/>
    </row>
    <row r="740" spans="1:8">
      <c r="A740" s="104"/>
      <c r="B740" s="307"/>
      <c r="C740" s="307"/>
      <c r="D740" s="179"/>
      <c r="E740" s="153"/>
      <c r="F740" s="118"/>
      <c r="G740" s="118"/>
      <c r="H740" s="118"/>
    </row>
    <row r="741" spans="1:8">
      <c r="A741" s="104"/>
      <c r="B741" s="307"/>
      <c r="C741" s="307"/>
      <c r="D741" s="179"/>
      <c r="E741" s="153"/>
      <c r="F741" s="118"/>
      <c r="G741" s="118"/>
      <c r="H741" s="118"/>
    </row>
    <row r="742" spans="1:8">
      <c r="A742" s="104"/>
      <c r="B742" s="307"/>
      <c r="C742" s="307"/>
      <c r="D742" s="179"/>
      <c r="E742" s="153"/>
      <c r="F742" s="118"/>
      <c r="G742" s="118"/>
      <c r="H742" s="118"/>
    </row>
    <row r="743" spans="1:8">
      <c r="A743" s="104"/>
      <c r="B743" s="307"/>
      <c r="C743" s="307"/>
      <c r="D743" s="179"/>
      <c r="E743" s="153"/>
      <c r="F743" s="118"/>
      <c r="G743" s="118"/>
      <c r="H743" s="118"/>
    </row>
    <row r="744" spans="1:8">
      <c r="A744" s="104"/>
      <c r="B744" s="307"/>
      <c r="C744" s="307"/>
      <c r="D744" s="179"/>
      <c r="E744" s="153"/>
      <c r="F744" s="118"/>
      <c r="G744" s="118"/>
      <c r="H744" s="118"/>
    </row>
    <row r="745" spans="1:8">
      <c r="A745" s="104"/>
      <c r="B745" s="307"/>
      <c r="C745" s="307"/>
      <c r="D745" s="179"/>
      <c r="E745" s="153"/>
      <c r="F745" s="118"/>
      <c r="G745" s="118"/>
      <c r="H745" s="118"/>
    </row>
    <row r="746" spans="1:8">
      <c r="A746" s="104"/>
      <c r="B746" s="307"/>
      <c r="C746" s="307"/>
      <c r="D746" s="179"/>
      <c r="E746" s="153"/>
      <c r="F746" s="118"/>
      <c r="G746" s="118"/>
      <c r="H746" s="118"/>
    </row>
    <row r="747" spans="1:8">
      <c r="A747" s="104"/>
      <c r="B747" s="307"/>
      <c r="C747" s="307"/>
      <c r="D747" s="179"/>
      <c r="E747" s="153"/>
      <c r="F747" s="118"/>
      <c r="G747" s="118"/>
      <c r="H747" s="118"/>
    </row>
    <row r="748" spans="1:8">
      <c r="A748" s="104"/>
      <c r="B748" s="307"/>
      <c r="C748" s="307"/>
      <c r="D748" s="179"/>
      <c r="E748" s="153"/>
      <c r="F748" s="118"/>
      <c r="G748" s="118"/>
      <c r="H748" s="118"/>
    </row>
    <row r="749" spans="1:8">
      <c r="A749" s="104"/>
      <c r="B749" s="307"/>
      <c r="C749" s="307"/>
      <c r="D749" s="179"/>
      <c r="E749" s="153"/>
      <c r="F749" s="118"/>
      <c r="G749" s="118"/>
      <c r="H749" s="118"/>
    </row>
    <row r="750" spans="1:8">
      <c r="A750" s="104"/>
      <c r="B750" s="307"/>
      <c r="C750" s="307"/>
      <c r="D750" s="179"/>
      <c r="E750" s="153"/>
      <c r="F750" s="118"/>
      <c r="G750" s="118"/>
      <c r="H750" s="118"/>
    </row>
    <row r="751" spans="1:8">
      <c r="A751" s="104"/>
      <c r="B751" s="307"/>
      <c r="C751" s="307"/>
      <c r="D751" s="179"/>
      <c r="E751" s="153"/>
      <c r="F751" s="118"/>
      <c r="G751" s="118"/>
      <c r="H751" s="118"/>
    </row>
    <row r="752" spans="1:8">
      <c r="A752" s="104"/>
      <c r="B752" s="307"/>
      <c r="C752" s="307"/>
      <c r="D752" s="179"/>
      <c r="E752" s="153"/>
      <c r="F752" s="118"/>
      <c r="G752" s="118"/>
      <c r="H752" s="118"/>
    </row>
    <row r="753" spans="1:8">
      <c r="A753" s="104"/>
      <c r="B753" s="307"/>
      <c r="C753" s="307"/>
      <c r="D753" s="179"/>
      <c r="E753" s="153"/>
      <c r="F753" s="118"/>
      <c r="G753" s="118"/>
      <c r="H753" s="118"/>
    </row>
    <row r="754" spans="1:8">
      <c r="A754" s="104"/>
      <c r="B754" s="307"/>
      <c r="C754" s="307"/>
      <c r="D754" s="179"/>
      <c r="E754" s="153"/>
      <c r="F754" s="118"/>
      <c r="G754" s="118"/>
      <c r="H754" s="118"/>
    </row>
    <row r="755" spans="1:8">
      <c r="A755" s="104"/>
      <c r="B755" s="307"/>
      <c r="C755" s="307"/>
      <c r="D755" s="179"/>
      <c r="E755" s="153"/>
      <c r="F755" s="118"/>
      <c r="G755" s="118"/>
      <c r="H755" s="118"/>
    </row>
    <row r="756" spans="1:8">
      <c r="A756" s="104"/>
      <c r="B756" s="307"/>
      <c r="C756" s="307"/>
      <c r="D756" s="179"/>
      <c r="E756" s="153"/>
      <c r="F756" s="118"/>
      <c r="G756" s="118"/>
      <c r="H756" s="118"/>
    </row>
    <row r="757" spans="1:8">
      <c r="A757" s="104"/>
      <c r="B757" s="307"/>
      <c r="C757" s="307"/>
      <c r="D757" s="179"/>
      <c r="E757" s="153"/>
      <c r="F757" s="118"/>
      <c r="G757" s="118"/>
      <c r="H757" s="118"/>
    </row>
    <row r="758" spans="1:8">
      <c r="A758" s="104"/>
      <c r="B758" s="307"/>
      <c r="C758" s="307"/>
      <c r="D758" s="179"/>
      <c r="E758" s="153"/>
      <c r="F758" s="118"/>
      <c r="G758" s="118"/>
      <c r="H758" s="118"/>
    </row>
    <row r="759" spans="1:8">
      <c r="A759" s="104"/>
      <c r="B759" s="307"/>
      <c r="C759" s="307"/>
      <c r="D759" s="179"/>
      <c r="E759" s="153"/>
      <c r="F759" s="118"/>
      <c r="G759" s="118"/>
      <c r="H759" s="118"/>
    </row>
    <row r="760" spans="1:8">
      <c r="A760" s="104"/>
      <c r="B760" s="307"/>
      <c r="C760" s="307"/>
      <c r="D760" s="179"/>
      <c r="E760" s="153"/>
      <c r="F760" s="118"/>
      <c r="G760" s="118"/>
      <c r="H760" s="118"/>
    </row>
    <row r="761" spans="1:8">
      <c r="A761" s="104"/>
      <c r="B761" s="307"/>
      <c r="C761" s="307"/>
      <c r="D761" s="179"/>
      <c r="E761" s="153"/>
      <c r="F761" s="118"/>
      <c r="G761" s="118"/>
      <c r="H761" s="118"/>
    </row>
    <row r="762" spans="1:8">
      <c r="A762" s="104"/>
      <c r="B762" s="307"/>
      <c r="C762" s="307"/>
      <c r="D762" s="179"/>
      <c r="E762" s="153"/>
      <c r="F762" s="118"/>
      <c r="G762" s="118"/>
      <c r="H762" s="118"/>
    </row>
    <row r="763" spans="1:8">
      <c r="A763" s="104"/>
      <c r="B763" s="307"/>
      <c r="C763" s="307"/>
      <c r="D763" s="179"/>
      <c r="E763" s="153"/>
      <c r="F763" s="118"/>
      <c r="G763" s="118"/>
      <c r="H763" s="118"/>
    </row>
    <row r="764" spans="1:8">
      <c r="A764" s="104"/>
      <c r="B764" s="307"/>
      <c r="C764" s="307"/>
      <c r="D764" s="179"/>
      <c r="E764" s="153"/>
      <c r="F764" s="118"/>
      <c r="G764" s="118"/>
      <c r="H764" s="118"/>
    </row>
    <row r="765" spans="1:8">
      <c r="A765" s="104"/>
      <c r="B765" s="307"/>
      <c r="C765" s="307"/>
      <c r="D765" s="179"/>
      <c r="E765" s="153"/>
      <c r="F765" s="118"/>
      <c r="G765" s="118"/>
      <c r="H765" s="118"/>
    </row>
    <row r="766" spans="1:8">
      <c r="A766" s="104"/>
      <c r="B766" s="307"/>
      <c r="C766" s="307"/>
      <c r="D766" s="179"/>
      <c r="E766" s="153"/>
      <c r="F766" s="118"/>
      <c r="G766" s="118"/>
      <c r="H766" s="118"/>
    </row>
    <row r="767" spans="1:8">
      <c r="A767" s="104"/>
      <c r="B767" s="307"/>
      <c r="C767" s="307"/>
      <c r="D767" s="179"/>
      <c r="E767" s="153"/>
      <c r="F767" s="118"/>
      <c r="G767" s="118"/>
      <c r="H767" s="118"/>
    </row>
    <row r="768" spans="1:8">
      <c r="A768" s="104"/>
      <c r="B768" s="307"/>
      <c r="C768" s="307"/>
      <c r="D768" s="179"/>
      <c r="E768" s="153"/>
      <c r="F768" s="118"/>
      <c r="G768" s="118"/>
      <c r="H768" s="118"/>
    </row>
    <row r="769" spans="1:8">
      <c r="A769" s="104"/>
      <c r="B769" s="307"/>
      <c r="C769" s="307"/>
      <c r="D769" s="179"/>
      <c r="E769" s="153"/>
      <c r="F769" s="118"/>
      <c r="G769" s="118"/>
      <c r="H769" s="118"/>
    </row>
    <row r="770" spans="1:8">
      <c r="A770" s="104"/>
      <c r="B770" s="307"/>
      <c r="C770" s="307"/>
      <c r="D770" s="179"/>
      <c r="E770" s="153"/>
      <c r="F770" s="118"/>
      <c r="G770" s="118"/>
      <c r="H770" s="118"/>
    </row>
    <row r="771" spans="1:8">
      <c r="A771" s="104"/>
      <c r="B771" s="307"/>
      <c r="C771" s="307"/>
      <c r="D771" s="179"/>
      <c r="E771" s="153"/>
      <c r="F771" s="118"/>
      <c r="G771" s="118"/>
      <c r="H771" s="118"/>
    </row>
    <row r="772" spans="1:8">
      <c r="A772" s="104"/>
      <c r="B772" s="307"/>
      <c r="C772" s="307"/>
      <c r="D772" s="179"/>
      <c r="E772" s="153"/>
      <c r="F772" s="118"/>
      <c r="G772" s="118"/>
      <c r="H772" s="118"/>
    </row>
    <row r="773" spans="1:8">
      <c r="A773" s="104"/>
      <c r="B773" s="307"/>
      <c r="C773" s="307"/>
      <c r="D773" s="179"/>
      <c r="E773" s="153"/>
      <c r="F773" s="118"/>
      <c r="G773" s="118"/>
      <c r="H773" s="118"/>
    </row>
    <row r="774" spans="1:8">
      <c r="A774" s="104"/>
      <c r="B774" s="307"/>
      <c r="C774" s="307"/>
      <c r="D774" s="179"/>
      <c r="E774" s="153"/>
      <c r="F774" s="118"/>
      <c r="G774" s="118"/>
      <c r="H774" s="118"/>
    </row>
    <row r="775" spans="1:8">
      <c r="A775" s="104"/>
      <c r="B775" s="307"/>
      <c r="C775" s="307"/>
      <c r="D775" s="179"/>
      <c r="E775" s="153"/>
      <c r="F775" s="118"/>
      <c r="G775" s="118"/>
      <c r="H775" s="118"/>
    </row>
    <row r="776" spans="1:8">
      <c r="A776" s="104"/>
      <c r="B776" s="307"/>
      <c r="C776" s="307"/>
      <c r="D776" s="179"/>
      <c r="E776" s="153"/>
      <c r="F776" s="118"/>
      <c r="G776" s="118"/>
      <c r="H776" s="118"/>
    </row>
    <row r="777" spans="1:8">
      <c r="A777" s="104"/>
      <c r="B777" s="307"/>
      <c r="C777" s="307"/>
      <c r="D777" s="179"/>
      <c r="E777" s="153"/>
      <c r="F777" s="118"/>
      <c r="G777" s="118"/>
      <c r="H777" s="118"/>
    </row>
    <row r="778" spans="1:8">
      <c r="A778" s="104"/>
      <c r="B778" s="307"/>
      <c r="C778" s="307"/>
      <c r="D778" s="179"/>
      <c r="E778" s="153"/>
      <c r="F778" s="118"/>
      <c r="G778" s="118"/>
      <c r="H778" s="118"/>
    </row>
    <row r="779" spans="1:8">
      <c r="A779" s="104"/>
      <c r="B779" s="307"/>
      <c r="C779" s="307"/>
      <c r="D779" s="179"/>
      <c r="E779" s="153"/>
      <c r="F779" s="118"/>
      <c r="G779" s="118"/>
      <c r="H779" s="118"/>
    </row>
    <row r="780" spans="1:8">
      <c r="A780" s="104"/>
      <c r="B780" s="307"/>
      <c r="C780" s="307"/>
      <c r="D780" s="179"/>
      <c r="E780" s="153"/>
      <c r="F780" s="118"/>
      <c r="G780" s="118"/>
      <c r="H780" s="118"/>
    </row>
    <row r="781" spans="1:8">
      <c r="A781" s="104"/>
      <c r="B781" s="307"/>
      <c r="C781" s="307"/>
      <c r="D781" s="179"/>
      <c r="E781" s="153"/>
      <c r="F781" s="118"/>
      <c r="G781" s="118"/>
      <c r="H781" s="118"/>
    </row>
    <row r="782" spans="1:8">
      <c r="A782" s="104"/>
      <c r="B782" s="307"/>
      <c r="C782" s="307"/>
      <c r="D782" s="179"/>
      <c r="E782" s="153"/>
      <c r="F782" s="118"/>
      <c r="G782" s="118"/>
      <c r="H782" s="118"/>
    </row>
    <row r="783" spans="1:8">
      <c r="A783" s="104"/>
      <c r="B783" s="307"/>
      <c r="C783" s="307"/>
      <c r="D783" s="179"/>
      <c r="E783" s="153"/>
      <c r="F783" s="118"/>
      <c r="G783" s="118"/>
      <c r="H783" s="118"/>
    </row>
    <row r="784" spans="1:8">
      <c r="A784" s="104"/>
      <c r="B784" s="307"/>
      <c r="C784" s="307"/>
      <c r="D784" s="179"/>
      <c r="E784" s="153"/>
      <c r="F784" s="118"/>
      <c r="G784" s="118"/>
      <c r="H784" s="118"/>
    </row>
    <row r="785" spans="1:8">
      <c r="A785" s="104"/>
      <c r="B785" s="307"/>
      <c r="C785" s="307"/>
      <c r="D785" s="179"/>
      <c r="E785" s="153"/>
      <c r="F785" s="118"/>
      <c r="G785" s="118"/>
      <c r="H785" s="118"/>
    </row>
    <row r="786" spans="1:8">
      <c r="A786" s="104"/>
      <c r="B786" s="307"/>
      <c r="C786" s="307"/>
      <c r="D786" s="179"/>
      <c r="E786" s="153"/>
      <c r="F786" s="118"/>
      <c r="G786" s="118"/>
      <c r="H786" s="118"/>
    </row>
    <row r="787" spans="1:8">
      <c r="A787" s="104"/>
      <c r="B787" s="307"/>
      <c r="C787" s="307"/>
      <c r="D787" s="179"/>
      <c r="E787" s="153"/>
      <c r="F787" s="118"/>
      <c r="G787" s="118"/>
      <c r="H787" s="118"/>
    </row>
    <row r="788" spans="1:8">
      <c r="A788" s="104"/>
      <c r="B788" s="307"/>
      <c r="C788" s="307"/>
      <c r="D788" s="179"/>
      <c r="E788" s="153"/>
      <c r="F788" s="118"/>
      <c r="G788" s="118"/>
      <c r="H788" s="118"/>
    </row>
    <row r="789" spans="1:8">
      <c r="A789" s="104"/>
      <c r="B789" s="307"/>
      <c r="C789" s="307"/>
      <c r="D789" s="179"/>
      <c r="E789" s="153"/>
      <c r="F789" s="118"/>
      <c r="G789" s="118"/>
      <c r="H789" s="118"/>
    </row>
    <row r="790" spans="1:8">
      <c r="A790" s="104"/>
      <c r="B790" s="307"/>
      <c r="C790" s="307"/>
      <c r="D790" s="179"/>
      <c r="E790" s="153"/>
      <c r="F790" s="118"/>
      <c r="G790" s="118"/>
      <c r="H790" s="118"/>
    </row>
    <row r="791" spans="1:8">
      <c r="A791" s="104"/>
      <c r="B791" s="307"/>
      <c r="C791" s="307"/>
      <c r="D791" s="179"/>
      <c r="E791" s="153"/>
      <c r="F791" s="118"/>
      <c r="G791" s="118"/>
      <c r="H791" s="118"/>
    </row>
    <row r="792" spans="1:8">
      <c r="A792" s="104"/>
      <c r="B792" s="307"/>
      <c r="C792" s="307"/>
      <c r="D792" s="179"/>
      <c r="E792" s="153"/>
      <c r="F792" s="118"/>
      <c r="G792" s="118"/>
      <c r="H792" s="118"/>
    </row>
    <row r="793" spans="1:8">
      <c r="A793" s="104"/>
      <c r="B793" s="307"/>
      <c r="C793" s="307"/>
      <c r="D793" s="179"/>
      <c r="E793" s="153"/>
      <c r="F793" s="118"/>
      <c r="G793" s="118"/>
      <c r="H793" s="118"/>
    </row>
    <row r="794" spans="1:8">
      <c r="A794" s="104"/>
      <c r="B794" s="307"/>
      <c r="C794" s="307"/>
      <c r="D794" s="179"/>
      <c r="E794" s="153"/>
      <c r="F794" s="118"/>
      <c r="G794" s="118"/>
      <c r="H794" s="118"/>
    </row>
    <row r="795" spans="1:8">
      <c r="A795" s="104"/>
      <c r="B795" s="307"/>
      <c r="C795" s="307"/>
      <c r="D795" s="179"/>
      <c r="E795" s="153"/>
      <c r="F795" s="118"/>
      <c r="G795" s="118"/>
      <c r="H795" s="118"/>
    </row>
    <row r="796" spans="1:8">
      <c r="A796" s="104"/>
      <c r="B796" s="307"/>
      <c r="C796" s="307"/>
      <c r="D796" s="179"/>
      <c r="E796" s="153"/>
      <c r="F796" s="118"/>
      <c r="G796" s="118"/>
      <c r="H796" s="118"/>
    </row>
    <row r="797" spans="1:8">
      <c r="A797" s="104"/>
      <c r="B797" s="307"/>
      <c r="C797" s="307"/>
      <c r="D797" s="179"/>
      <c r="E797" s="153"/>
      <c r="F797" s="118"/>
      <c r="G797" s="118"/>
      <c r="H797" s="118"/>
    </row>
    <row r="798" spans="1:8">
      <c r="A798" s="104"/>
      <c r="B798" s="307"/>
      <c r="C798" s="307"/>
      <c r="D798" s="179"/>
      <c r="E798" s="153"/>
      <c r="F798" s="118"/>
      <c r="G798" s="118"/>
      <c r="H798" s="118"/>
    </row>
    <row r="799" spans="1:8">
      <c r="A799" s="104"/>
      <c r="B799" s="307"/>
      <c r="C799" s="307"/>
      <c r="D799" s="179"/>
      <c r="E799" s="153"/>
      <c r="F799" s="118"/>
      <c r="G799" s="118"/>
      <c r="H799" s="118"/>
    </row>
    <row r="800" spans="1:8">
      <c r="A800" s="104"/>
      <c r="B800" s="307"/>
      <c r="C800" s="307"/>
      <c r="D800" s="179"/>
      <c r="E800" s="153"/>
      <c r="F800" s="118"/>
      <c r="G800" s="118"/>
      <c r="H800" s="118"/>
    </row>
    <row r="801" spans="1:8">
      <c r="A801" s="104"/>
      <c r="B801" s="307"/>
      <c r="C801" s="307"/>
      <c r="D801" s="179"/>
      <c r="E801" s="153"/>
      <c r="F801" s="118"/>
      <c r="G801" s="118"/>
      <c r="H801" s="118"/>
    </row>
    <row r="802" spans="1:8">
      <c r="A802" s="104"/>
      <c r="B802" s="307"/>
      <c r="C802" s="307"/>
      <c r="D802" s="179"/>
      <c r="E802" s="153"/>
      <c r="F802" s="118"/>
      <c r="G802" s="118"/>
      <c r="H802" s="118"/>
    </row>
    <row r="803" spans="1:8">
      <c r="A803" s="104"/>
      <c r="B803" s="307"/>
      <c r="C803" s="307"/>
      <c r="D803" s="179"/>
      <c r="E803" s="153"/>
      <c r="F803" s="118"/>
      <c r="G803" s="118"/>
      <c r="H803" s="118"/>
    </row>
    <row r="804" spans="1:8">
      <c r="A804" s="104"/>
      <c r="B804" s="307"/>
      <c r="C804" s="307"/>
      <c r="D804" s="179"/>
      <c r="E804" s="153"/>
      <c r="F804" s="118"/>
      <c r="G804" s="118"/>
      <c r="H804" s="118"/>
    </row>
    <row r="805" spans="1:8">
      <c r="A805" s="104"/>
      <c r="B805" s="307"/>
      <c r="C805" s="307"/>
      <c r="D805" s="179"/>
      <c r="E805" s="153"/>
      <c r="F805" s="118"/>
      <c r="G805" s="118"/>
      <c r="H805" s="118"/>
    </row>
    <row r="806" spans="1:8">
      <c r="A806" s="104"/>
      <c r="B806" s="307"/>
      <c r="C806" s="307"/>
      <c r="D806" s="179"/>
      <c r="E806" s="153"/>
      <c r="F806" s="118"/>
      <c r="G806" s="118"/>
      <c r="H806" s="118"/>
    </row>
    <row r="807" spans="1:8">
      <c r="A807" s="104"/>
      <c r="B807" s="307"/>
      <c r="C807" s="307"/>
      <c r="D807" s="179"/>
      <c r="E807" s="153"/>
      <c r="F807" s="118"/>
      <c r="G807" s="118"/>
      <c r="H807" s="118"/>
    </row>
    <row r="808" spans="1:8">
      <c r="A808" s="104"/>
      <c r="B808" s="307"/>
      <c r="C808" s="307"/>
      <c r="D808" s="179"/>
      <c r="E808" s="153"/>
      <c r="F808" s="118"/>
      <c r="G808" s="118"/>
      <c r="H808" s="118"/>
    </row>
    <row r="809" spans="1:8">
      <c r="A809" s="104"/>
      <c r="B809" s="307"/>
      <c r="C809" s="307"/>
      <c r="D809" s="179"/>
      <c r="E809" s="153"/>
      <c r="F809" s="118"/>
      <c r="G809" s="118"/>
      <c r="H809" s="118"/>
    </row>
    <row r="810" spans="1:8">
      <c r="A810" s="104"/>
      <c r="B810" s="307"/>
      <c r="C810" s="307"/>
      <c r="D810" s="179"/>
      <c r="E810" s="153"/>
      <c r="F810" s="118"/>
      <c r="G810" s="118"/>
      <c r="H810" s="118"/>
    </row>
    <row r="811" spans="1:8">
      <c r="A811" s="104"/>
      <c r="B811" s="307"/>
      <c r="C811" s="307"/>
      <c r="D811" s="179"/>
      <c r="E811" s="153"/>
      <c r="F811" s="118"/>
      <c r="G811" s="118"/>
      <c r="H811" s="118"/>
    </row>
    <row r="812" spans="1:8">
      <c r="A812" s="104"/>
      <c r="B812" s="307"/>
      <c r="C812" s="307"/>
      <c r="D812" s="179"/>
      <c r="E812" s="153"/>
      <c r="F812" s="118"/>
      <c r="G812" s="118"/>
      <c r="H812" s="118"/>
    </row>
    <row r="813" spans="1:8">
      <c r="A813" s="104"/>
      <c r="B813" s="307"/>
      <c r="C813" s="307"/>
      <c r="D813" s="179"/>
      <c r="E813" s="153"/>
      <c r="F813" s="118"/>
      <c r="G813" s="118"/>
      <c r="H813" s="118"/>
    </row>
    <row r="814" spans="1:8">
      <c r="A814" s="104"/>
      <c r="B814" s="307"/>
      <c r="C814" s="307"/>
      <c r="D814" s="179"/>
      <c r="E814" s="153"/>
      <c r="F814" s="118"/>
      <c r="G814" s="118"/>
      <c r="H814" s="118"/>
    </row>
    <row r="815" spans="1:8">
      <c r="A815" s="104"/>
      <c r="B815" s="307"/>
      <c r="C815" s="307"/>
      <c r="D815" s="179"/>
      <c r="E815" s="153"/>
      <c r="F815" s="118"/>
      <c r="G815" s="118"/>
      <c r="H815" s="118"/>
    </row>
    <row r="816" spans="1:8">
      <c r="A816" s="104"/>
      <c r="B816" s="307"/>
      <c r="C816" s="307"/>
      <c r="D816" s="179"/>
      <c r="E816" s="153"/>
      <c r="F816" s="118"/>
      <c r="G816" s="118"/>
      <c r="H816" s="118"/>
    </row>
    <row r="817" spans="1:8">
      <c r="A817" s="104"/>
      <c r="B817" s="307"/>
      <c r="C817" s="307"/>
      <c r="D817" s="179"/>
      <c r="E817" s="153"/>
      <c r="F817" s="118"/>
      <c r="G817" s="118"/>
      <c r="H817" s="118"/>
    </row>
    <row r="818" spans="1:8">
      <c r="A818" s="104"/>
      <c r="B818" s="307"/>
      <c r="C818" s="307"/>
      <c r="D818" s="179"/>
      <c r="E818" s="153"/>
      <c r="F818" s="118"/>
      <c r="G818" s="118"/>
      <c r="H818" s="118"/>
    </row>
    <row r="819" spans="1:8">
      <c r="A819" s="104"/>
      <c r="B819" s="307"/>
      <c r="C819" s="307"/>
      <c r="D819" s="179"/>
      <c r="E819" s="153"/>
      <c r="F819" s="118"/>
      <c r="G819" s="118"/>
      <c r="H819" s="118"/>
    </row>
    <row r="820" spans="1:8">
      <c r="A820" s="104"/>
      <c r="B820" s="307"/>
      <c r="C820" s="307"/>
      <c r="D820" s="179"/>
      <c r="E820" s="153"/>
      <c r="F820" s="118"/>
      <c r="G820" s="118"/>
      <c r="H820" s="118"/>
    </row>
    <row r="821" spans="1:8">
      <c r="A821" s="104"/>
      <c r="B821" s="307"/>
      <c r="C821" s="307"/>
      <c r="D821" s="179"/>
      <c r="E821" s="153"/>
      <c r="F821" s="118"/>
      <c r="G821" s="118"/>
      <c r="H821" s="118"/>
    </row>
    <row r="822" spans="1:8">
      <c r="A822" s="104"/>
      <c r="B822" s="307"/>
      <c r="C822" s="307"/>
      <c r="D822" s="179"/>
      <c r="E822" s="153"/>
      <c r="F822" s="118"/>
      <c r="G822" s="118"/>
      <c r="H822" s="118"/>
    </row>
    <row r="823" spans="1:8">
      <c r="A823" s="104"/>
      <c r="B823" s="307"/>
      <c r="C823" s="307"/>
      <c r="D823" s="179"/>
      <c r="E823" s="153"/>
      <c r="F823" s="118"/>
      <c r="G823" s="118"/>
      <c r="H823" s="118"/>
    </row>
    <row r="824" spans="1:8">
      <c r="A824" s="104"/>
      <c r="B824" s="307"/>
      <c r="C824" s="307"/>
      <c r="D824" s="179"/>
      <c r="E824" s="153"/>
      <c r="F824" s="118"/>
      <c r="G824" s="118"/>
      <c r="H824" s="118"/>
    </row>
    <row r="825" spans="1:8">
      <c r="A825" s="104"/>
      <c r="B825" s="307"/>
      <c r="C825" s="307"/>
      <c r="D825" s="179"/>
      <c r="E825" s="153"/>
      <c r="F825" s="118"/>
      <c r="G825" s="118"/>
      <c r="H825" s="118"/>
    </row>
    <row r="826" spans="1:8">
      <c r="A826" s="104"/>
      <c r="B826" s="307"/>
      <c r="C826" s="307"/>
      <c r="D826" s="179"/>
      <c r="E826" s="153"/>
      <c r="F826" s="118"/>
      <c r="G826" s="118"/>
      <c r="H826" s="118"/>
    </row>
    <row r="827" spans="1:8">
      <c r="A827" s="104"/>
      <c r="B827" s="307"/>
      <c r="C827" s="307"/>
      <c r="D827" s="179"/>
      <c r="E827" s="153"/>
      <c r="F827" s="118"/>
      <c r="G827" s="118"/>
      <c r="H827" s="118"/>
    </row>
    <row r="828" spans="1:8">
      <c r="A828" s="104"/>
      <c r="B828" s="307"/>
      <c r="C828" s="307"/>
      <c r="D828" s="179"/>
      <c r="E828" s="153"/>
      <c r="F828" s="118"/>
      <c r="G828" s="118"/>
      <c r="H828" s="118"/>
    </row>
    <row r="829" spans="1:8">
      <c r="A829" s="104"/>
      <c r="B829" s="307"/>
      <c r="C829" s="307"/>
      <c r="D829" s="179"/>
      <c r="E829" s="153"/>
      <c r="F829" s="118"/>
      <c r="G829" s="118"/>
      <c r="H829" s="118"/>
    </row>
    <row r="830" spans="1:8">
      <c r="A830" s="104"/>
      <c r="B830" s="307"/>
      <c r="C830" s="307"/>
      <c r="D830" s="179"/>
      <c r="E830" s="153"/>
      <c r="F830" s="118"/>
      <c r="G830" s="118"/>
      <c r="H830" s="118"/>
    </row>
    <row r="831" spans="1:8">
      <c r="A831" s="104"/>
      <c r="B831" s="307"/>
      <c r="C831" s="307"/>
      <c r="D831" s="179"/>
      <c r="E831" s="153"/>
      <c r="F831" s="118"/>
      <c r="G831" s="118"/>
      <c r="H831" s="118"/>
    </row>
    <row r="832" spans="1:8">
      <c r="A832" s="104"/>
      <c r="B832" s="307"/>
      <c r="C832" s="307"/>
      <c r="D832" s="179"/>
      <c r="E832" s="153"/>
      <c r="F832" s="118"/>
      <c r="G832" s="118"/>
      <c r="H832" s="118"/>
    </row>
    <row r="833" spans="1:8">
      <c r="A833" s="104"/>
      <c r="B833" s="307"/>
      <c r="C833" s="307"/>
      <c r="D833" s="179"/>
      <c r="E833" s="153"/>
      <c r="F833" s="118"/>
      <c r="G833" s="118"/>
      <c r="H833" s="118"/>
    </row>
    <row r="834" spans="1:8">
      <c r="A834" s="104"/>
      <c r="B834" s="307"/>
      <c r="C834" s="307"/>
      <c r="D834" s="179"/>
      <c r="E834" s="153"/>
      <c r="F834" s="118"/>
      <c r="G834" s="118"/>
      <c r="H834" s="118"/>
    </row>
    <row r="835" spans="1:8">
      <c r="A835" s="104"/>
      <c r="B835" s="307"/>
      <c r="C835" s="307"/>
      <c r="D835" s="179"/>
      <c r="E835" s="153"/>
      <c r="F835" s="118"/>
      <c r="G835" s="118"/>
      <c r="H835" s="118"/>
    </row>
    <row r="836" spans="1:8">
      <c r="A836" s="104"/>
      <c r="B836" s="307"/>
      <c r="C836" s="307"/>
      <c r="D836" s="179"/>
      <c r="E836" s="153"/>
      <c r="F836" s="118"/>
      <c r="G836" s="118"/>
      <c r="H836" s="118"/>
    </row>
    <row r="837" spans="1:8">
      <c r="A837" s="104"/>
      <c r="B837" s="307"/>
      <c r="C837" s="307"/>
      <c r="D837" s="179"/>
      <c r="E837" s="153"/>
      <c r="F837" s="118"/>
      <c r="G837" s="118"/>
      <c r="H837" s="118"/>
    </row>
    <row r="838" spans="1:8">
      <c r="A838" s="104"/>
      <c r="B838" s="307"/>
      <c r="C838" s="307"/>
      <c r="D838" s="179"/>
      <c r="E838" s="153"/>
      <c r="F838" s="118"/>
      <c r="G838" s="118"/>
      <c r="H838" s="118"/>
    </row>
    <row r="839" spans="1:8">
      <c r="A839" s="104"/>
      <c r="B839" s="307"/>
      <c r="C839" s="307"/>
      <c r="D839" s="179"/>
      <c r="E839" s="153"/>
      <c r="F839" s="118"/>
      <c r="G839" s="118"/>
      <c r="H839" s="118"/>
    </row>
    <row r="840" spans="1:8">
      <c r="A840" s="104"/>
      <c r="B840" s="307"/>
      <c r="C840" s="307"/>
      <c r="D840" s="179"/>
      <c r="E840" s="153"/>
      <c r="F840" s="118"/>
      <c r="G840" s="118"/>
      <c r="H840" s="118"/>
    </row>
    <row r="841" spans="1:8">
      <c r="A841" s="104"/>
      <c r="B841" s="307"/>
      <c r="C841" s="307"/>
      <c r="D841" s="179"/>
      <c r="E841" s="153"/>
      <c r="F841" s="118"/>
      <c r="G841" s="118"/>
      <c r="H841" s="118"/>
    </row>
    <row r="842" spans="1:8">
      <c r="A842" s="104"/>
      <c r="B842" s="307"/>
      <c r="C842" s="307"/>
      <c r="D842" s="179"/>
      <c r="E842" s="153"/>
      <c r="F842" s="118"/>
      <c r="G842" s="118"/>
      <c r="H842" s="118"/>
    </row>
    <row r="843" spans="1:8">
      <c r="A843" s="104"/>
      <c r="B843" s="307"/>
      <c r="C843" s="307"/>
      <c r="D843" s="179"/>
      <c r="E843" s="153"/>
      <c r="F843" s="118"/>
      <c r="G843" s="118"/>
      <c r="H843" s="118"/>
    </row>
    <row r="844" spans="1:8">
      <c r="A844" s="104"/>
      <c r="B844" s="307"/>
      <c r="C844" s="307"/>
      <c r="D844" s="179"/>
      <c r="E844" s="153"/>
      <c r="F844" s="118"/>
      <c r="G844" s="118"/>
      <c r="H844" s="118"/>
    </row>
    <row r="845" spans="1:8">
      <c r="A845" s="104"/>
      <c r="B845" s="307"/>
      <c r="C845" s="307"/>
      <c r="D845" s="179"/>
      <c r="E845" s="153"/>
      <c r="F845" s="118"/>
      <c r="G845" s="118"/>
      <c r="H845" s="118"/>
    </row>
    <row r="846" spans="1:8">
      <c r="A846" s="104"/>
      <c r="B846" s="307"/>
      <c r="C846" s="307"/>
      <c r="D846" s="179"/>
      <c r="E846" s="153"/>
      <c r="F846" s="118"/>
      <c r="G846" s="118"/>
      <c r="H846" s="118"/>
    </row>
    <row r="847" spans="1:8">
      <c r="A847" s="104"/>
      <c r="B847" s="307"/>
      <c r="C847" s="307"/>
      <c r="D847" s="179"/>
      <c r="E847" s="153"/>
      <c r="F847" s="118"/>
      <c r="G847" s="118"/>
      <c r="H847" s="118"/>
    </row>
    <row r="848" spans="1:8">
      <c r="A848" s="104"/>
      <c r="B848" s="307"/>
      <c r="C848" s="307"/>
      <c r="D848" s="179"/>
      <c r="E848" s="153"/>
      <c r="F848" s="118"/>
      <c r="G848" s="118"/>
      <c r="H848" s="118"/>
    </row>
    <row r="849" spans="1:8">
      <c r="A849" s="104"/>
      <c r="B849" s="307"/>
      <c r="C849" s="307"/>
      <c r="D849" s="179"/>
      <c r="E849" s="153"/>
      <c r="F849" s="118"/>
      <c r="G849" s="118"/>
      <c r="H849" s="118"/>
    </row>
    <row r="850" spans="1:8">
      <c r="A850" s="104"/>
      <c r="B850" s="307"/>
      <c r="C850" s="307"/>
      <c r="D850" s="179"/>
      <c r="E850" s="153"/>
      <c r="F850" s="118"/>
      <c r="G850" s="118"/>
      <c r="H850" s="118"/>
    </row>
    <row r="851" spans="1:8">
      <c r="A851" s="104"/>
      <c r="B851" s="307"/>
      <c r="C851" s="307"/>
      <c r="D851" s="179"/>
      <c r="E851" s="153"/>
      <c r="F851" s="118"/>
      <c r="G851" s="118"/>
      <c r="H851" s="118"/>
    </row>
    <row r="852" spans="1:8">
      <c r="A852" s="104"/>
      <c r="B852" s="307"/>
      <c r="C852" s="307"/>
      <c r="D852" s="179"/>
      <c r="E852" s="153"/>
      <c r="F852" s="118"/>
      <c r="G852" s="118"/>
      <c r="H852" s="118"/>
    </row>
    <row r="853" spans="1:8">
      <c r="A853" s="104"/>
      <c r="B853" s="307"/>
      <c r="C853" s="307"/>
      <c r="D853" s="179"/>
      <c r="E853" s="153"/>
      <c r="F853" s="118"/>
      <c r="G853" s="118"/>
      <c r="H853" s="118"/>
    </row>
    <row r="854" spans="1:8">
      <c r="A854" s="104"/>
      <c r="B854" s="307"/>
      <c r="C854" s="307"/>
      <c r="D854" s="179"/>
      <c r="E854" s="153"/>
      <c r="F854" s="118"/>
      <c r="G854" s="118"/>
      <c r="H854" s="118"/>
    </row>
    <row r="855" spans="1:8">
      <c r="A855" s="104"/>
      <c r="B855" s="307"/>
      <c r="C855" s="307"/>
      <c r="D855" s="179"/>
      <c r="E855" s="153"/>
      <c r="F855" s="118"/>
      <c r="G855" s="118"/>
      <c r="H855" s="118"/>
    </row>
    <row r="856" spans="1:8">
      <c r="A856" s="104"/>
      <c r="B856" s="307"/>
      <c r="C856" s="307"/>
      <c r="D856" s="179"/>
      <c r="E856" s="153"/>
      <c r="F856" s="118"/>
      <c r="G856" s="118"/>
      <c r="H856" s="118"/>
    </row>
  </sheetData>
  <mergeCells count="133">
    <mergeCell ref="R163:AD163"/>
    <mergeCell ref="A146:D146"/>
    <mergeCell ref="A147:D150"/>
    <mergeCell ref="A1:E2"/>
    <mergeCell ref="F1:F26"/>
    <mergeCell ref="I1:I26"/>
    <mergeCell ref="A3:C3"/>
    <mergeCell ref="A4:C4"/>
    <mergeCell ref="D4:E4"/>
    <mergeCell ref="A5:C5"/>
    <mergeCell ref="D5:E5"/>
    <mergeCell ref="B6:E6"/>
    <mergeCell ref="A7:E7"/>
    <mergeCell ref="A14:B16"/>
    <mergeCell ref="C14:C16"/>
    <mergeCell ref="D14:E16"/>
    <mergeCell ref="G15:H15"/>
    <mergeCell ref="A17:E17"/>
    <mergeCell ref="A18:E18"/>
    <mergeCell ref="C8:E8"/>
    <mergeCell ref="C9:E9"/>
    <mergeCell ref="C10:E10"/>
    <mergeCell ref="C11:E11"/>
    <mergeCell ref="A12:E12"/>
    <mergeCell ref="A13:B13"/>
    <mergeCell ref="D13:E13"/>
    <mergeCell ref="B23:C23"/>
    <mergeCell ref="D23:E23"/>
    <mergeCell ref="B24:C24"/>
    <mergeCell ref="D24:E24"/>
    <mergeCell ref="A25:D25"/>
    <mergeCell ref="B26:C26"/>
    <mergeCell ref="A19:D19"/>
    <mergeCell ref="B20:C20"/>
    <mergeCell ref="D20:E20"/>
    <mergeCell ref="B21:C21"/>
    <mergeCell ref="D21:E21"/>
    <mergeCell ref="B22:C22"/>
    <mergeCell ref="D22:E22"/>
    <mergeCell ref="C33:D33"/>
    <mergeCell ref="A34:D34"/>
    <mergeCell ref="A35:D35"/>
    <mergeCell ref="A36:D36"/>
    <mergeCell ref="B37:E37"/>
    <mergeCell ref="B38:C38"/>
    <mergeCell ref="C27:D27"/>
    <mergeCell ref="C28:D28"/>
    <mergeCell ref="C29:D29"/>
    <mergeCell ref="C30:D30"/>
    <mergeCell ref="C31:D31"/>
    <mergeCell ref="C32:D32"/>
    <mergeCell ref="B49:C49"/>
    <mergeCell ref="B50:C50"/>
    <mergeCell ref="G50:H50"/>
    <mergeCell ref="B51:C51"/>
    <mergeCell ref="G51:H51"/>
    <mergeCell ref="B52:C52"/>
    <mergeCell ref="A41:C41"/>
    <mergeCell ref="A42:D42"/>
    <mergeCell ref="A43:C45"/>
    <mergeCell ref="B46:D46"/>
    <mergeCell ref="B47:C47"/>
    <mergeCell ref="B48:C48"/>
    <mergeCell ref="G61:H70"/>
    <mergeCell ref="B62:C62"/>
    <mergeCell ref="B63:C63"/>
    <mergeCell ref="B64:C64"/>
    <mergeCell ref="B65:C65"/>
    <mergeCell ref="B53:C53"/>
    <mergeCell ref="G53:G55"/>
    <mergeCell ref="H53:H55"/>
    <mergeCell ref="B54:C54"/>
    <mergeCell ref="B55:C55"/>
    <mergeCell ref="A56:C56"/>
    <mergeCell ref="A66:D66"/>
    <mergeCell ref="A67:E67"/>
    <mergeCell ref="B68:D68"/>
    <mergeCell ref="A73:E73"/>
    <mergeCell ref="B74:D74"/>
    <mergeCell ref="B75:C75"/>
    <mergeCell ref="B57:E57"/>
    <mergeCell ref="B58:C58"/>
    <mergeCell ref="B59:C59"/>
    <mergeCell ref="B60:C60"/>
    <mergeCell ref="B61:C61"/>
    <mergeCell ref="A82:C85"/>
    <mergeCell ref="A86:D86"/>
    <mergeCell ref="A87:E87"/>
    <mergeCell ref="B89:C89"/>
    <mergeCell ref="B90:C90"/>
    <mergeCell ref="B91:C91"/>
    <mergeCell ref="B76:C76"/>
    <mergeCell ref="B77:C77"/>
    <mergeCell ref="B78:C78"/>
    <mergeCell ref="B79:C79"/>
    <mergeCell ref="B80:C80"/>
    <mergeCell ref="A81:D81"/>
    <mergeCell ref="A99:C99"/>
    <mergeCell ref="A100:E100"/>
    <mergeCell ref="B101:D101"/>
    <mergeCell ref="A105:D105"/>
    <mergeCell ref="A106:D106"/>
    <mergeCell ref="B107:C107"/>
    <mergeCell ref="B92:C92"/>
    <mergeCell ref="B93:C93"/>
    <mergeCell ref="B94:C94"/>
    <mergeCell ref="A95:C95"/>
    <mergeCell ref="A96:E96"/>
    <mergeCell ref="B98:C98"/>
    <mergeCell ref="A113:C118"/>
    <mergeCell ref="A119:D119"/>
    <mergeCell ref="B120:C120"/>
    <mergeCell ref="C121:D121"/>
    <mergeCell ref="C122:D122"/>
    <mergeCell ref="C123:D123"/>
    <mergeCell ref="C108:D108"/>
    <mergeCell ref="O108:O111"/>
    <mergeCell ref="C109:D109"/>
    <mergeCell ref="C110:D110"/>
    <mergeCell ref="C111:D111"/>
    <mergeCell ref="A112:D112"/>
    <mergeCell ref="B138:D138"/>
    <mergeCell ref="B139:D139"/>
    <mergeCell ref="A141:C141"/>
    <mergeCell ref="B142:D142"/>
    <mergeCell ref="A143:D143"/>
    <mergeCell ref="J143:K143"/>
    <mergeCell ref="A132:D132"/>
    <mergeCell ref="A133:D133"/>
    <mergeCell ref="A134:E134"/>
    <mergeCell ref="A135:D135"/>
    <mergeCell ref="B136:D136"/>
    <mergeCell ref="B137:D137"/>
  </mergeCells>
  <hyperlinks>
    <hyperlink ref="B78" location="Plan2!A1" display="Aviso Prévio Trabalhado"/>
    <hyperlink ref="B53" r:id="rId1"/>
    <hyperlink ref="I78" location="Plan2!A1" display="M APÓS PRORROGAÇÃO = 0.194%"/>
  </hyperlinks>
  <pageMargins left="1.1924015748031498" right="0.11811023622047245" top="0.78740157480314965" bottom="0.78740157480314965" header="0.31496062992125984" footer="0.31496062992125984"/>
  <pageSetup scale="64" orientation="portrait" r:id="rId2"/>
  <rowBreaks count="3" manualBreakCount="3">
    <brk id="45" max="15113" man="1"/>
    <brk id="95" max="15113" man="1"/>
    <brk id="143" max="15113" man="1"/>
  </rowBreaks>
  <colBreaks count="1" manualBreakCount="1">
    <brk id="5" max="855" man="1"/>
  </colBreaks>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VV850"/>
  <sheetViews>
    <sheetView showGridLines="0" topLeftCell="A133" zoomScaleNormal="100" workbookViewId="0">
      <selection activeCell="P144" sqref="P144"/>
    </sheetView>
  </sheetViews>
  <sheetFormatPr defaultColWidth="9" defaultRowHeight="15"/>
  <cols>
    <col min="1" max="1" width="4.7109375" style="308" customWidth="1"/>
    <col min="2" max="2" width="33.42578125" style="309" customWidth="1"/>
    <col min="3" max="3" width="31.42578125" style="309" customWidth="1"/>
    <col min="4" max="4" width="23.140625" style="225" customWidth="1"/>
    <col min="5" max="5" width="31.28515625" style="310" customWidth="1"/>
    <col min="6" max="6" width="31.28515625" style="149" hidden="1" customWidth="1"/>
    <col min="7" max="7" width="49.28515625" style="149" hidden="1" customWidth="1"/>
    <col min="8" max="8" width="41.140625" style="149" hidden="1" customWidth="1"/>
    <col min="9" max="9" width="31.28515625" style="118" hidden="1" customWidth="1"/>
    <col min="10" max="11" width="31.28515625" style="104" hidden="1" customWidth="1"/>
    <col min="12" max="12" width="29.140625" style="104" hidden="1" customWidth="1"/>
    <col min="13" max="14" width="31.28515625" style="104" hidden="1" customWidth="1"/>
    <col min="15" max="16" width="31.28515625" style="104" customWidth="1"/>
    <col min="17" max="17" width="9" style="104"/>
    <col min="18" max="18" width="15.85546875" style="104" customWidth="1"/>
    <col min="19" max="256" width="9" style="104"/>
    <col min="257" max="257" width="4.7109375" style="104" customWidth="1"/>
    <col min="258" max="258" width="33.42578125" style="104" customWidth="1"/>
    <col min="259" max="259" width="31.42578125" style="104" customWidth="1"/>
    <col min="260" max="260" width="23.140625" style="104" customWidth="1"/>
    <col min="261" max="261" width="31.28515625" style="104" customWidth="1"/>
    <col min="262" max="270" width="9" style="104" hidden="1" customWidth="1"/>
    <col min="271" max="272" width="31.28515625" style="104" customWidth="1"/>
    <col min="273" max="273" width="9" style="104"/>
    <col min="274" max="274" width="15.85546875" style="104" customWidth="1"/>
    <col min="275" max="512" width="9" style="104"/>
    <col min="513" max="513" width="4.7109375" style="104" customWidth="1"/>
    <col min="514" max="514" width="33.42578125" style="104" customWidth="1"/>
    <col min="515" max="515" width="31.42578125" style="104" customWidth="1"/>
    <col min="516" max="516" width="23.140625" style="104" customWidth="1"/>
    <col min="517" max="517" width="31.28515625" style="104" customWidth="1"/>
    <col min="518" max="526" width="9" style="104" hidden="1" customWidth="1"/>
    <col min="527" max="528" width="31.28515625" style="104" customWidth="1"/>
    <col min="529" max="529" width="9" style="104"/>
    <col min="530" max="530" width="15.85546875" style="104" customWidth="1"/>
    <col min="531" max="768" width="9" style="104"/>
    <col min="769" max="769" width="4.7109375" style="104" customWidth="1"/>
    <col min="770" max="770" width="33.42578125" style="104" customWidth="1"/>
    <col min="771" max="771" width="31.42578125" style="104" customWidth="1"/>
    <col min="772" max="772" width="23.140625" style="104" customWidth="1"/>
    <col min="773" max="773" width="31.28515625" style="104" customWidth="1"/>
    <col min="774" max="782" width="9" style="104" hidden="1" customWidth="1"/>
    <col min="783" max="784" width="31.28515625" style="104" customWidth="1"/>
    <col min="785" max="785" width="9" style="104"/>
    <col min="786" max="786" width="15.85546875" style="104" customWidth="1"/>
    <col min="787" max="1024" width="9" style="104"/>
    <col min="1025" max="1025" width="4.7109375" style="104" customWidth="1"/>
    <col min="1026" max="1026" width="33.42578125" style="104" customWidth="1"/>
    <col min="1027" max="1027" width="31.42578125" style="104" customWidth="1"/>
    <col min="1028" max="1028" width="23.140625" style="104" customWidth="1"/>
    <col min="1029" max="1029" width="31.28515625" style="104" customWidth="1"/>
    <col min="1030" max="1038" width="9" style="104" hidden="1" customWidth="1"/>
    <col min="1039" max="1040" width="31.28515625" style="104" customWidth="1"/>
    <col min="1041" max="1041" width="9" style="104"/>
    <col min="1042" max="1042" width="15.85546875" style="104" customWidth="1"/>
    <col min="1043" max="1280" width="9" style="104"/>
    <col min="1281" max="1281" width="4.7109375" style="104" customWidth="1"/>
    <col min="1282" max="1282" width="33.42578125" style="104" customWidth="1"/>
    <col min="1283" max="1283" width="31.42578125" style="104" customWidth="1"/>
    <col min="1284" max="1284" width="23.140625" style="104" customWidth="1"/>
    <col min="1285" max="1285" width="31.28515625" style="104" customWidth="1"/>
    <col min="1286" max="1294" width="9" style="104" hidden="1" customWidth="1"/>
    <col min="1295" max="1296" width="31.28515625" style="104" customWidth="1"/>
    <col min="1297" max="1297" width="9" style="104"/>
    <col min="1298" max="1298" width="15.85546875" style="104" customWidth="1"/>
    <col min="1299" max="1536" width="9" style="104"/>
    <col min="1537" max="1537" width="4.7109375" style="104" customWidth="1"/>
    <col min="1538" max="1538" width="33.42578125" style="104" customWidth="1"/>
    <col min="1539" max="1539" width="31.42578125" style="104" customWidth="1"/>
    <col min="1540" max="1540" width="23.140625" style="104" customWidth="1"/>
    <col min="1541" max="1541" width="31.28515625" style="104" customWidth="1"/>
    <col min="1542" max="1550" width="9" style="104" hidden="1" customWidth="1"/>
    <col min="1551" max="1552" width="31.28515625" style="104" customWidth="1"/>
    <col min="1553" max="1553" width="9" style="104"/>
    <col min="1554" max="1554" width="15.85546875" style="104" customWidth="1"/>
    <col min="1555" max="1792" width="9" style="104"/>
    <col min="1793" max="1793" width="4.7109375" style="104" customWidth="1"/>
    <col min="1794" max="1794" width="33.42578125" style="104" customWidth="1"/>
    <col min="1795" max="1795" width="31.42578125" style="104" customWidth="1"/>
    <col min="1796" max="1796" width="23.140625" style="104" customWidth="1"/>
    <col min="1797" max="1797" width="31.28515625" style="104" customWidth="1"/>
    <col min="1798" max="1806" width="9" style="104" hidden="1" customWidth="1"/>
    <col min="1807" max="1808" width="31.28515625" style="104" customWidth="1"/>
    <col min="1809" max="1809" width="9" style="104"/>
    <col min="1810" max="1810" width="15.85546875" style="104" customWidth="1"/>
    <col min="1811" max="2048" width="9" style="104"/>
    <col min="2049" max="2049" width="4.7109375" style="104" customWidth="1"/>
    <col min="2050" max="2050" width="33.42578125" style="104" customWidth="1"/>
    <col min="2051" max="2051" width="31.42578125" style="104" customWidth="1"/>
    <col min="2052" max="2052" width="23.140625" style="104" customWidth="1"/>
    <col min="2053" max="2053" width="31.28515625" style="104" customWidth="1"/>
    <col min="2054" max="2062" width="9" style="104" hidden="1" customWidth="1"/>
    <col min="2063" max="2064" width="31.28515625" style="104" customWidth="1"/>
    <col min="2065" max="2065" width="9" style="104"/>
    <col min="2066" max="2066" width="15.85546875" style="104" customWidth="1"/>
    <col min="2067" max="2304" width="9" style="104"/>
    <col min="2305" max="2305" width="4.7109375" style="104" customWidth="1"/>
    <col min="2306" max="2306" width="33.42578125" style="104" customWidth="1"/>
    <col min="2307" max="2307" width="31.42578125" style="104" customWidth="1"/>
    <col min="2308" max="2308" width="23.140625" style="104" customWidth="1"/>
    <col min="2309" max="2309" width="31.28515625" style="104" customWidth="1"/>
    <col min="2310" max="2318" width="9" style="104" hidden="1" customWidth="1"/>
    <col min="2319" max="2320" width="31.28515625" style="104" customWidth="1"/>
    <col min="2321" max="2321" width="9" style="104"/>
    <col min="2322" max="2322" width="15.85546875" style="104" customWidth="1"/>
    <col min="2323" max="2560" width="9" style="104"/>
    <col min="2561" max="2561" width="4.7109375" style="104" customWidth="1"/>
    <col min="2562" max="2562" width="33.42578125" style="104" customWidth="1"/>
    <col min="2563" max="2563" width="31.42578125" style="104" customWidth="1"/>
    <col min="2564" max="2564" width="23.140625" style="104" customWidth="1"/>
    <col min="2565" max="2565" width="31.28515625" style="104" customWidth="1"/>
    <col min="2566" max="2574" width="9" style="104" hidden="1" customWidth="1"/>
    <col min="2575" max="2576" width="31.28515625" style="104" customWidth="1"/>
    <col min="2577" max="2577" width="9" style="104"/>
    <col min="2578" max="2578" width="15.85546875" style="104" customWidth="1"/>
    <col min="2579" max="2816" width="9" style="104"/>
    <col min="2817" max="2817" width="4.7109375" style="104" customWidth="1"/>
    <col min="2818" max="2818" width="33.42578125" style="104" customWidth="1"/>
    <col min="2819" max="2819" width="31.42578125" style="104" customWidth="1"/>
    <col min="2820" max="2820" width="23.140625" style="104" customWidth="1"/>
    <col min="2821" max="2821" width="31.28515625" style="104" customWidth="1"/>
    <col min="2822" max="2830" width="9" style="104" hidden="1" customWidth="1"/>
    <col min="2831" max="2832" width="31.28515625" style="104" customWidth="1"/>
    <col min="2833" max="2833" width="9" style="104"/>
    <col min="2834" max="2834" width="15.85546875" style="104" customWidth="1"/>
    <col min="2835" max="3072" width="9" style="104"/>
    <col min="3073" max="3073" width="4.7109375" style="104" customWidth="1"/>
    <col min="3074" max="3074" width="33.42578125" style="104" customWidth="1"/>
    <col min="3075" max="3075" width="31.42578125" style="104" customWidth="1"/>
    <col min="3076" max="3076" width="23.140625" style="104" customWidth="1"/>
    <col min="3077" max="3077" width="31.28515625" style="104" customWidth="1"/>
    <col min="3078" max="3086" width="9" style="104" hidden="1" customWidth="1"/>
    <col min="3087" max="3088" width="31.28515625" style="104" customWidth="1"/>
    <col min="3089" max="3089" width="9" style="104"/>
    <col min="3090" max="3090" width="15.85546875" style="104" customWidth="1"/>
    <col min="3091" max="3328" width="9" style="104"/>
    <col min="3329" max="3329" width="4.7109375" style="104" customWidth="1"/>
    <col min="3330" max="3330" width="33.42578125" style="104" customWidth="1"/>
    <col min="3331" max="3331" width="31.42578125" style="104" customWidth="1"/>
    <col min="3332" max="3332" width="23.140625" style="104" customWidth="1"/>
    <col min="3333" max="3333" width="31.28515625" style="104" customWidth="1"/>
    <col min="3334" max="3342" width="9" style="104" hidden="1" customWidth="1"/>
    <col min="3343" max="3344" width="31.28515625" style="104" customWidth="1"/>
    <col min="3345" max="3345" width="9" style="104"/>
    <col min="3346" max="3346" width="15.85546875" style="104" customWidth="1"/>
    <col min="3347" max="3584" width="9" style="104"/>
    <col min="3585" max="3585" width="4.7109375" style="104" customWidth="1"/>
    <col min="3586" max="3586" width="33.42578125" style="104" customWidth="1"/>
    <col min="3587" max="3587" width="31.42578125" style="104" customWidth="1"/>
    <col min="3588" max="3588" width="23.140625" style="104" customWidth="1"/>
    <col min="3589" max="3589" width="31.28515625" style="104" customWidth="1"/>
    <col min="3590" max="3598" width="9" style="104" hidden="1" customWidth="1"/>
    <col min="3599" max="3600" width="31.28515625" style="104" customWidth="1"/>
    <col min="3601" max="3601" width="9" style="104"/>
    <col min="3602" max="3602" width="15.85546875" style="104" customWidth="1"/>
    <col min="3603" max="3840" width="9" style="104"/>
    <col min="3841" max="3841" width="4.7109375" style="104" customWidth="1"/>
    <col min="3842" max="3842" width="33.42578125" style="104" customWidth="1"/>
    <col min="3843" max="3843" width="31.42578125" style="104" customWidth="1"/>
    <col min="3844" max="3844" width="23.140625" style="104" customWidth="1"/>
    <col min="3845" max="3845" width="31.28515625" style="104" customWidth="1"/>
    <col min="3846" max="3854" width="9" style="104" hidden="1" customWidth="1"/>
    <col min="3855" max="3856" width="31.28515625" style="104" customWidth="1"/>
    <col min="3857" max="3857" width="9" style="104"/>
    <col min="3858" max="3858" width="15.85546875" style="104" customWidth="1"/>
    <col min="3859" max="4096" width="9" style="104"/>
    <col min="4097" max="4097" width="4.7109375" style="104" customWidth="1"/>
    <col min="4098" max="4098" width="33.42578125" style="104" customWidth="1"/>
    <col min="4099" max="4099" width="31.42578125" style="104" customWidth="1"/>
    <col min="4100" max="4100" width="23.140625" style="104" customWidth="1"/>
    <col min="4101" max="4101" width="31.28515625" style="104" customWidth="1"/>
    <col min="4102" max="4110" width="9" style="104" hidden="1" customWidth="1"/>
    <col min="4111" max="4112" width="31.28515625" style="104" customWidth="1"/>
    <col min="4113" max="4113" width="9" style="104"/>
    <col min="4114" max="4114" width="15.85546875" style="104" customWidth="1"/>
    <col min="4115" max="4352" width="9" style="104"/>
    <col min="4353" max="4353" width="4.7109375" style="104" customWidth="1"/>
    <col min="4354" max="4354" width="33.42578125" style="104" customWidth="1"/>
    <col min="4355" max="4355" width="31.42578125" style="104" customWidth="1"/>
    <col min="4356" max="4356" width="23.140625" style="104" customWidth="1"/>
    <col min="4357" max="4357" width="31.28515625" style="104" customWidth="1"/>
    <col min="4358" max="4366" width="9" style="104" hidden="1" customWidth="1"/>
    <col min="4367" max="4368" width="31.28515625" style="104" customWidth="1"/>
    <col min="4369" max="4369" width="9" style="104"/>
    <col min="4370" max="4370" width="15.85546875" style="104" customWidth="1"/>
    <col min="4371" max="4608" width="9" style="104"/>
    <col min="4609" max="4609" width="4.7109375" style="104" customWidth="1"/>
    <col min="4610" max="4610" width="33.42578125" style="104" customWidth="1"/>
    <col min="4611" max="4611" width="31.42578125" style="104" customWidth="1"/>
    <col min="4612" max="4612" width="23.140625" style="104" customWidth="1"/>
    <col min="4613" max="4613" width="31.28515625" style="104" customWidth="1"/>
    <col min="4614" max="4622" width="9" style="104" hidden="1" customWidth="1"/>
    <col min="4623" max="4624" width="31.28515625" style="104" customWidth="1"/>
    <col min="4625" max="4625" width="9" style="104"/>
    <col min="4626" max="4626" width="15.85546875" style="104" customWidth="1"/>
    <col min="4627" max="4864" width="9" style="104"/>
    <col min="4865" max="4865" width="4.7109375" style="104" customWidth="1"/>
    <col min="4866" max="4866" width="33.42578125" style="104" customWidth="1"/>
    <col min="4867" max="4867" width="31.42578125" style="104" customWidth="1"/>
    <col min="4868" max="4868" width="23.140625" style="104" customWidth="1"/>
    <col min="4869" max="4869" width="31.28515625" style="104" customWidth="1"/>
    <col min="4870" max="4878" width="9" style="104" hidden="1" customWidth="1"/>
    <col min="4879" max="4880" width="31.28515625" style="104" customWidth="1"/>
    <col min="4881" max="4881" width="9" style="104"/>
    <col min="4882" max="4882" width="15.85546875" style="104" customWidth="1"/>
    <col min="4883" max="5120" width="9" style="104"/>
    <col min="5121" max="5121" width="4.7109375" style="104" customWidth="1"/>
    <col min="5122" max="5122" width="33.42578125" style="104" customWidth="1"/>
    <col min="5123" max="5123" width="31.42578125" style="104" customWidth="1"/>
    <col min="5124" max="5124" width="23.140625" style="104" customWidth="1"/>
    <col min="5125" max="5125" width="31.28515625" style="104" customWidth="1"/>
    <col min="5126" max="5134" width="9" style="104" hidden="1" customWidth="1"/>
    <col min="5135" max="5136" width="31.28515625" style="104" customWidth="1"/>
    <col min="5137" max="5137" width="9" style="104"/>
    <col min="5138" max="5138" width="15.85546875" style="104" customWidth="1"/>
    <col min="5139" max="5376" width="9" style="104"/>
    <col min="5377" max="5377" width="4.7109375" style="104" customWidth="1"/>
    <col min="5378" max="5378" width="33.42578125" style="104" customWidth="1"/>
    <col min="5379" max="5379" width="31.42578125" style="104" customWidth="1"/>
    <col min="5380" max="5380" width="23.140625" style="104" customWidth="1"/>
    <col min="5381" max="5381" width="31.28515625" style="104" customWidth="1"/>
    <col min="5382" max="5390" width="9" style="104" hidden="1" customWidth="1"/>
    <col min="5391" max="5392" width="31.28515625" style="104" customWidth="1"/>
    <col min="5393" max="5393" width="9" style="104"/>
    <col min="5394" max="5394" width="15.85546875" style="104" customWidth="1"/>
    <col min="5395" max="5632" width="9" style="104"/>
    <col min="5633" max="5633" width="4.7109375" style="104" customWidth="1"/>
    <col min="5634" max="5634" width="33.42578125" style="104" customWidth="1"/>
    <col min="5635" max="5635" width="31.42578125" style="104" customWidth="1"/>
    <col min="5636" max="5636" width="23.140625" style="104" customWidth="1"/>
    <col min="5637" max="5637" width="31.28515625" style="104" customWidth="1"/>
    <col min="5638" max="5646" width="9" style="104" hidden="1" customWidth="1"/>
    <col min="5647" max="5648" width="31.28515625" style="104" customWidth="1"/>
    <col min="5649" max="5649" width="9" style="104"/>
    <col min="5650" max="5650" width="15.85546875" style="104" customWidth="1"/>
    <col min="5651" max="5888" width="9" style="104"/>
    <col min="5889" max="5889" width="4.7109375" style="104" customWidth="1"/>
    <col min="5890" max="5890" width="33.42578125" style="104" customWidth="1"/>
    <col min="5891" max="5891" width="31.42578125" style="104" customWidth="1"/>
    <col min="5892" max="5892" width="23.140625" style="104" customWidth="1"/>
    <col min="5893" max="5893" width="31.28515625" style="104" customWidth="1"/>
    <col min="5894" max="5902" width="9" style="104" hidden="1" customWidth="1"/>
    <col min="5903" max="5904" width="31.28515625" style="104" customWidth="1"/>
    <col min="5905" max="5905" width="9" style="104"/>
    <col min="5906" max="5906" width="15.85546875" style="104" customWidth="1"/>
    <col min="5907" max="6144" width="9" style="104"/>
    <col min="6145" max="6145" width="4.7109375" style="104" customWidth="1"/>
    <col min="6146" max="6146" width="33.42578125" style="104" customWidth="1"/>
    <col min="6147" max="6147" width="31.42578125" style="104" customWidth="1"/>
    <col min="6148" max="6148" width="23.140625" style="104" customWidth="1"/>
    <col min="6149" max="6149" width="31.28515625" style="104" customWidth="1"/>
    <col min="6150" max="6158" width="9" style="104" hidden="1" customWidth="1"/>
    <col min="6159" max="6160" width="31.28515625" style="104" customWidth="1"/>
    <col min="6161" max="6161" width="9" style="104"/>
    <col min="6162" max="6162" width="15.85546875" style="104" customWidth="1"/>
    <col min="6163" max="6400" width="9" style="104"/>
    <col min="6401" max="6401" width="4.7109375" style="104" customWidth="1"/>
    <col min="6402" max="6402" width="33.42578125" style="104" customWidth="1"/>
    <col min="6403" max="6403" width="31.42578125" style="104" customWidth="1"/>
    <col min="6404" max="6404" width="23.140625" style="104" customWidth="1"/>
    <col min="6405" max="6405" width="31.28515625" style="104" customWidth="1"/>
    <col min="6406" max="6414" width="9" style="104" hidden="1" customWidth="1"/>
    <col min="6415" max="6416" width="31.28515625" style="104" customWidth="1"/>
    <col min="6417" max="6417" width="9" style="104"/>
    <col min="6418" max="6418" width="15.85546875" style="104" customWidth="1"/>
    <col min="6419" max="6656" width="9" style="104"/>
    <col min="6657" max="6657" width="4.7109375" style="104" customWidth="1"/>
    <col min="6658" max="6658" width="33.42578125" style="104" customWidth="1"/>
    <col min="6659" max="6659" width="31.42578125" style="104" customWidth="1"/>
    <col min="6660" max="6660" width="23.140625" style="104" customWidth="1"/>
    <col min="6661" max="6661" width="31.28515625" style="104" customWidth="1"/>
    <col min="6662" max="6670" width="9" style="104" hidden="1" customWidth="1"/>
    <col min="6671" max="6672" width="31.28515625" style="104" customWidth="1"/>
    <col min="6673" max="6673" width="9" style="104"/>
    <col min="6674" max="6674" width="15.85546875" style="104" customWidth="1"/>
    <col min="6675" max="6912" width="9" style="104"/>
    <col min="6913" max="6913" width="4.7109375" style="104" customWidth="1"/>
    <col min="6914" max="6914" width="33.42578125" style="104" customWidth="1"/>
    <col min="6915" max="6915" width="31.42578125" style="104" customWidth="1"/>
    <col min="6916" max="6916" width="23.140625" style="104" customWidth="1"/>
    <col min="6917" max="6917" width="31.28515625" style="104" customWidth="1"/>
    <col min="6918" max="6926" width="9" style="104" hidden="1" customWidth="1"/>
    <col min="6927" max="6928" width="31.28515625" style="104" customWidth="1"/>
    <col min="6929" max="6929" width="9" style="104"/>
    <col min="6930" max="6930" width="15.85546875" style="104" customWidth="1"/>
    <col min="6931" max="7168" width="9" style="104"/>
    <col min="7169" max="7169" width="4.7109375" style="104" customWidth="1"/>
    <col min="7170" max="7170" width="33.42578125" style="104" customWidth="1"/>
    <col min="7171" max="7171" width="31.42578125" style="104" customWidth="1"/>
    <col min="7172" max="7172" width="23.140625" style="104" customWidth="1"/>
    <col min="7173" max="7173" width="31.28515625" style="104" customWidth="1"/>
    <col min="7174" max="7182" width="9" style="104" hidden="1" customWidth="1"/>
    <col min="7183" max="7184" width="31.28515625" style="104" customWidth="1"/>
    <col min="7185" max="7185" width="9" style="104"/>
    <col min="7186" max="7186" width="15.85546875" style="104" customWidth="1"/>
    <col min="7187" max="7424" width="9" style="104"/>
    <col min="7425" max="7425" width="4.7109375" style="104" customWidth="1"/>
    <col min="7426" max="7426" width="33.42578125" style="104" customWidth="1"/>
    <col min="7427" max="7427" width="31.42578125" style="104" customWidth="1"/>
    <col min="7428" max="7428" width="23.140625" style="104" customWidth="1"/>
    <col min="7429" max="7429" width="31.28515625" style="104" customWidth="1"/>
    <col min="7430" max="7438" width="9" style="104" hidden="1" customWidth="1"/>
    <col min="7439" max="7440" width="31.28515625" style="104" customWidth="1"/>
    <col min="7441" max="7441" width="9" style="104"/>
    <col min="7442" max="7442" width="15.85546875" style="104" customWidth="1"/>
    <col min="7443" max="7680" width="9" style="104"/>
    <col min="7681" max="7681" width="4.7109375" style="104" customWidth="1"/>
    <col min="7682" max="7682" width="33.42578125" style="104" customWidth="1"/>
    <col min="7683" max="7683" width="31.42578125" style="104" customWidth="1"/>
    <col min="7684" max="7684" width="23.140625" style="104" customWidth="1"/>
    <col min="7685" max="7685" width="31.28515625" style="104" customWidth="1"/>
    <col min="7686" max="7694" width="9" style="104" hidden="1" customWidth="1"/>
    <col min="7695" max="7696" width="31.28515625" style="104" customWidth="1"/>
    <col min="7697" max="7697" width="9" style="104"/>
    <col min="7698" max="7698" width="15.85546875" style="104" customWidth="1"/>
    <col min="7699" max="7936" width="9" style="104"/>
    <col min="7937" max="7937" width="4.7109375" style="104" customWidth="1"/>
    <col min="7938" max="7938" width="33.42578125" style="104" customWidth="1"/>
    <col min="7939" max="7939" width="31.42578125" style="104" customWidth="1"/>
    <col min="7940" max="7940" width="23.140625" style="104" customWidth="1"/>
    <col min="7941" max="7941" width="31.28515625" style="104" customWidth="1"/>
    <col min="7942" max="7950" width="9" style="104" hidden="1" customWidth="1"/>
    <col min="7951" max="7952" width="31.28515625" style="104" customWidth="1"/>
    <col min="7953" max="7953" width="9" style="104"/>
    <col min="7954" max="7954" width="15.85546875" style="104" customWidth="1"/>
    <col min="7955" max="8192" width="9" style="104"/>
    <col min="8193" max="8193" width="4.7109375" style="104" customWidth="1"/>
    <col min="8194" max="8194" width="33.42578125" style="104" customWidth="1"/>
    <col min="8195" max="8195" width="31.42578125" style="104" customWidth="1"/>
    <col min="8196" max="8196" width="23.140625" style="104" customWidth="1"/>
    <col min="8197" max="8197" width="31.28515625" style="104" customWidth="1"/>
    <col min="8198" max="8206" width="9" style="104" hidden="1" customWidth="1"/>
    <col min="8207" max="8208" width="31.28515625" style="104" customWidth="1"/>
    <col min="8209" max="8209" width="9" style="104"/>
    <col min="8210" max="8210" width="15.85546875" style="104" customWidth="1"/>
    <col min="8211" max="8448" width="9" style="104"/>
    <col min="8449" max="8449" width="4.7109375" style="104" customWidth="1"/>
    <col min="8450" max="8450" width="33.42578125" style="104" customWidth="1"/>
    <col min="8451" max="8451" width="31.42578125" style="104" customWidth="1"/>
    <col min="8452" max="8452" width="23.140625" style="104" customWidth="1"/>
    <col min="8453" max="8453" width="31.28515625" style="104" customWidth="1"/>
    <col min="8454" max="8462" width="9" style="104" hidden="1" customWidth="1"/>
    <col min="8463" max="8464" width="31.28515625" style="104" customWidth="1"/>
    <col min="8465" max="8465" width="9" style="104"/>
    <col min="8466" max="8466" width="15.85546875" style="104" customWidth="1"/>
    <col min="8467" max="8704" width="9" style="104"/>
    <col min="8705" max="8705" width="4.7109375" style="104" customWidth="1"/>
    <col min="8706" max="8706" width="33.42578125" style="104" customWidth="1"/>
    <col min="8707" max="8707" width="31.42578125" style="104" customWidth="1"/>
    <col min="8708" max="8708" width="23.140625" style="104" customWidth="1"/>
    <col min="8709" max="8709" width="31.28515625" style="104" customWidth="1"/>
    <col min="8710" max="8718" width="9" style="104" hidden="1" customWidth="1"/>
    <col min="8719" max="8720" width="31.28515625" style="104" customWidth="1"/>
    <col min="8721" max="8721" width="9" style="104"/>
    <col min="8722" max="8722" width="15.85546875" style="104" customWidth="1"/>
    <col min="8723" max="8960" width="9" style="104"/>
    <col min="8961" max="8961" width="4.7109375" style="104" customWidth="1"/>
    <col min="8962" max="8962" width="33.42578125" style="104" customWidth="1"/>
    <col min="8963" max="8963" width="31.42578125" style="104" customWidth="1"/>
    <col min="8964" max="8964" width="23.140625" style="104" customWidth="1"/>
    <col min="8965" max="8965" width="31.28515625" style="104" customWidth="1"/>
    <col min="8966" max="8974" width="9" style="104" hidden="1" customWidth="1"/>
    <col min="8975" max="8976" width="31.28515625" style="104" customWidth="1"/>
    <col min="8977" max="8977" width="9" style="104"/>
    <col min="8978" max="8978" width="15.85546875" style="104" customWidth="1"/>
    <col min="8979" max="9216" width="9" style="104"/>
    <col min="9217" max="9217" width="4.7109375" style="104" customWidth="1"/>
    <col min="9218" max="9218" width="33.42578125" style="104" customWidth="1"/>
    <col min="9219" max="9219" width="31.42578125" style="104" customWidth="1"/>
    <col min="9220" max="9220" width="23.140625" style="104" customWidth="1"/>
    <col min="9221" max="9221" width="31.28515625" style="104" customWidth="1"/>
    <col min="9222" max="9230" width="9" style="104" hidden="1" customWidth="1"/>
    <col min="9231" max="9232" width="31.28515625" style="104" customWidth="1"/>
    <col min="9233" max="9233" width="9" style="104"/>
    <col min="9234" max="9234" width="15.85546875" style="104" customWidth="1"/>
    <col min="9235" max="9472" width="9" style="104"/>
    <col min="9473" max="9473" width="4.7109375" style="104" customWidth="1"/>
    <col min="9474" max="9474" width="33.42578125" style="104" customWidth="1"/>
    <col min="9475" max="9475" width="31.42578125" style="104" customWidth="1"/>
    <col min="9476" max="9476" width="23.140625" style="104" customWidth="1"/>
    <col min="9477" max="9477" width="31.28515625" style="104" customWidth="1"/>
    <col min="9478" max="9486" width="9" style="104" hidden="1" customWidth="1"/>
    <col min="9487" max="9488" width="31.28515625" style="104" customWidth="1"/>
    <col min="9489" max="9489" width="9" style="104"/>
    <col min="9490" max="9490" width="15.85546875" style="104" customWidth="1"/>
    <col min="9491" max="9728" width="9" style="104"/>
    <col min="9729" max="9729" width="4.7109375" style="104" customWidth="1"/>
    <col min="9730" max="9730" width="33.42578125" style="104" customWidth="1"/>
    <col min="9731" max="9731" width="31.42578125" style="104" customWidth="1"/>
    <col min="9732" max="9732" width="23.140625" style="104" customWidth="1"/>
    <col min="9733" max="9733" width="31.28515625" style="104" customWidth="1"/>
    <col min="9734" max="9742" width="9" style="104" hidden="1" customWidth="1"/>
    <col min="9743" max="9744" width="31.28515625" style="104" customWidth="1"/>
    <col min="9745" max="9745" width="9" style="104"/>
    <col min="9746" max="9746" width="15.85546875" style="104" customWidth="1"/>
    <col min="9747" max="9984" width="9" style="104"/>
    <col min="9985" max="9985" width="4.7109375" style="104" customWidth="1"/>
    <col min="9986" max="9986" width="33.42578125" style="104" customWidth="1"/>
    <col min="9987" max="9987" width="31.42578125" style="104" customWidth="1"/>
    <col min="9988" max="9988" width="23.140625" style="104" customWidth="1"/>
    <col min="9989" max="9989" width="31.28515625" style="104" customWidth="1"/>
    <col min="9990" max="9998" width="9" style="104" hidden="1" customWidth="1"/>
    <col min="9999" max="10000" width="31.28515625" style="104" customWidth="1"/>
    <col min="10001" max="10001" width="9" style="104"/>
    <col min="10002" max="10002" width="15.85546875" style="104" customWidth="1"/>
    <col min="10003" max="10240" width="9" style="104"/>
    <col min="10241" max="10241" width="4.7109375" style="104" customWidth="1"/>
    <col min="10242" max="10242" width="33.42578125" style="104" customWidth="1"/>
    <col min="10243" max="10243" width="31.42578125" style="104" customWidth="1"/>
    <col min="10244" max="10244" width="23.140625" style="104" customWidth="1"/>
    <col min="10245" max="10245" width="31.28515625" style="104" customWidth="1"/>
    <col min="10246" max="10254" width="9" style="104" hidden="1" customWidth="1"/>
    <col min="10255" max="10256" width="31.28515625" style="104" customWidth="1"/>
    <col min="10257" max="10257" width="9" style="104"/>
    <col min="10258" max="10258" width="15.85546875" style="104" customWidth="1"/>
    <col min="10259" max="10496" width="9" style="104"/>
    <col min="10497" max="10497" width="4.7109375" style="104" customWidth="1"/>
    <col min="10498" max="10498" width="33.42578125" style="104" customWidth="1"/>
    <col min="10499" max="10499" width="31.42578125" style="104" customWidth="1"/>
    <col min="10500" max="10500" width="23.140625" style="104" customWidth="1"/>
    <col min="10501" max="10501" width="31.28515625" style="104" customWidth="1"/>
    <col min="10502" max="10510" width="9" style="104" hidden="1" customWidth="1"/>
    <col min="10511" max="10512" width="31.28515625" style="104" customWidth="1"/>
    <col min="10513" max="10513" width="9" style="104"/>
    <col min="10514" max="10514" width="15.85546875" style="104" customWidth="1"/>
    <col min="10515" max="10752" width="9" style="104"/>
    <col min="10753" max="10753" width="4.7109375" style="104" customWidth="1"/>
    <col min="10754" max="10754" width="33.42578125" style="104" customWidth="1"/>
    <col min="10755" max="10755" width="31.42578125" style="104" customWidth="1"/>
    <col min="10756" max="10756" width="23.140625" style="104" customWidth="1"/>
    <col min="10757" max="10757" width="31.28515625" style="104" customWidth="1"/>
    <col min="10758" max="10766" width="9" style="104" hidden="1" customWidth="1"/>
    <col min="10767" max="10768" width="31.28515625" style="104" customWidth="1"/>
    <col min="10769" max="10769" width="9" style="104"/>
    <col min="10770" max="10770" width="15.85546875" style="104" customWidth="1"/>
    <col min="10771" max="11008" width="9" style="104"/>
    <col min="11009" max="11009" width="4.7109375" style="104" customWidth="1"/>
    <col min="11010" max="11010" width="33.42578125" style="104" customWidth="1"/>
    <col min="11011" max="11011" width="31.42578125" style="104" customWidth="1"/>
    <col min="11012" max="11012" width="23.140625" style="104" customWidth="1"/>
    <col min="11013" max="11013" width="31.28515625" style="104" customWidth="1"/>
    <col min="11014" max="11022" width="9" style="104" hidden="1" customWidth="1"/>
    <col min="11023" max="11024" width="31.28515625" style="104" customWidth="1"/>
    <col min="11025" max="11025" width="9" style="104"/>
    <col min="11026" max="11026" width="15.85546875" style="104" customWidth="1"/>
    <col min="11027" max="11264" width="9" style="104"/>
    <col min="11265" max="11265" width="4.7109375" style="104" customWidth="1"/>
    <col min="11266" max="11266" width="33.42578125" style="104" customWidth="1"/>
    <col min="11267" max="11267" width="31.42578125" style="104" customWidth="1"/>
    <col min="11268" max="11268" width="23.140625" style="104" customWidth="1"/>
    <col min="11269" max="11269" width="31.28515625" style="104" customWidth="1"/>
    <col min="11270" max="11278" width="9" style="104" hidden="1" customWidth="1"/>
    <col min="11279" max="11280" width="31.28515625" style="104" customWidth="1"/>
    <col min="11281" max="11281" width="9" style="104"/>
    <col min="11282" max="11282" width="15.85546875" style="104" customWidth="1"/>
    <col min="11283" max="11520" width="9" style="104"/>
    <col min="11521" max="11521" width="4.7109375" style="104" customWidth="1"/>
    <col min="11522" max="11522" width="33.42578125" style="104" customWidth="1"/>
    <col min="11523" max="11523" width="31.42578125" style="104" customWidth="1"/>
    <col min="11524" max="11524" width="23.140625" style="104" customWidth="1"/>
    <col min="11525" max="11525" width="31.28515625" style="104" customWidth="1"/>
    <col min="11526" max="11534" width="9" style="104" hidden="1" customWidth="1"/>
    <col min="11535" max="11536" width="31.28515625" style="104" customWidth="1"/>
    <col min="11537" max="11537" width="9" style="104"/>
    <col min="11538" max="11538" width="15.85546875" style="104" customWidth="1"/>
    <col min="11539" max="11776" width="9" style="104"/>
    <col min="11777" max="11777" width="4.7109375" style="104" customWidth="1"/>
    <col min="11778" max="11778" width="33.42578125" style="104" customWidth="1"/>
    <col min="11779" max="11779" width="31.42578125" style="104" customWidth="1"/>
    <col min="11780" max="11780" width="23.140625" style="104" customWidth="1"/>
    <col min="11781" max="11781" width="31.28515625" style="104" customWidth="1"/>
    <col min="11782" max="11790" width="9" style="104" hidden="1" customWidth="1"/>
    <col min="11791" max="11792" width="31.28515625" style="104" customWidth="1"/>
    <col min="11793" max="11793" width="9" style="104"/>
    <col min="11794" max="11794" width="15.85546875" style="104" customWidth="1"/>
    <col min="11795" max="12032" width="9" style="104"/>
    <col min="12033" max="12033" width="4.7109375" style="104" customWidth="1"/>
    <col min="12034" max="12034" width="33.42578125" style="104" customWidth="1"/>
    <col min="12035" max="12035" width="31.42578125" style="104" customWidth="1"/>
    <col min="12036" max="12036" width="23.140625" style="104" customWidth="1"/>
    <col min="12037" max="12037" width="31.28515625" style="104" customWidth="1"/>
    <col min="12038" max="12046" width="9" style="104" hidden="1" customWidth="1"/>
    <col min="12047" max="12048" width="31.28515625" style="104" customWidth="1"/>
    <col min="12049" max="12049" width="9" style="104"/>
    <col min="12050" max="12050" width="15.85546875" style="104" customWidth="1"/>
    <col min="12051" max="12288" width="9" style="104"/>
    <col min="12289" max="12289" width="4.7109375" style="104" customWidth="1"/>
    <col min="12290" max="12290" width="33.42578125" style="104" customWidth="1"/>
    <col min="12291" max="12291" width="31.42578125" style="104" customWidth="1"/>
    <col min="12292" max="12292" width="23.140625" style="104" customWidth="1"/>
    <col min="12293" max="12293" width="31.28515625" style="104" customWidth="1"/>
    <col min="12294" max="12302" width="9" style="104" hidden="1" customWidth="1"/>
    <col min="12303" max="12304" width="31.28515625" style="104" customWidth="1"/>
    <col min="12305" max="12305" width="9" style="104"/>
    <col min="12306" max="12306" width="15.85546875" style="104" customWidth="1"/>
    <col min="12307" max="12544" width="9" style="104"/>
    <col min="12545" max="12545" width="4.7109375" style="104" customWidth="1"/>
    <col min="12546" max="12546" width="33.42578125" style="104" customWidth="1"/>
    <col min="12547" max="12547" width="31.42578125" style="104" customWidth="1"/>
    <col min="12548" max="12548" width="23.140625" style="104" customWidth="1"/>
    <col min="12549" max="12549" width="31.28515625" style="104" customWidth="1"/>
    <col min="12550" max="12558" width="9" style="104" hidden="1" customWidth="1"/>
    <col min="12559" max="12560" width="31.28515625" style="104" customWidth="1"/>
    <col min="12561" max="12561" width="9" style="104"/>
    <col min="12562" max="12562" width="15.85546875" style="104" customWidth="1"/>
    <col min="12563" max="12800" width="9" style="104"/>
    <col min="12801" max="12801" width="4.7109375" style="104" customWidth="1"/>
    <col min="12802" max="12802" width="33.42578125" style="104" customWidth="1"/>
    <col min="12803" max="12803" width="31.42578125" style="104" customWidth="1"/>
    <col min="12804" max="12804" width="23.140625" style="104" customWidth="1"/>
    <col min="12805" max="12805" width="31.28515625" style="104" customWidth="1"/>
    <col min="12806" max="12814" width="9" style="104" hidden="1" customWidth="1"/>
    <col min="12815" max="12816" width="31.28515625" style="104" customWidth="1"/>
    <col min="12817" max="12817" width="9" style="104"/>
    <col min="12818" max="12818" width="15.85546875" style="104" customWidth="1"/>
    <col min="12819" max="13056" width="9" style="104"/>
    <col min="13057" max="13057" width="4.7109375" style="104" customWidth="1"/>
    <col min="13058" max="13058" width="33.42578125" style="104" customWidth="1"/>
    <col min="13059" max="13059" width="31.42578125" style="104" customWidth="1"/>
    <col min="13060" max="13060" width="23.140625" style="104" customWidth="1"/>
    <col min="13061" max="13061" width="31.28515625" style="104" customWidth="1"/>
    <col min="13062" max="13070" width="9" style="104" hidden="1" customWidth="1"/>
    <col min="13071" max="13072" width="31.28515625" style="104" customWidth="1"/>
    <col min="13073" max="13073" width="9" style="104"/>
    <col min="13074" max="13074" width="15.85546875" style="104" customWidth="1"/>
    <col min="13075" max="13312" width="9" style="104"/>
    <col min="13313" max="13313" width="4.7109375" style="104" customWidth="1"/>
    <col min="13314" max="13314" width="33.42578125" style="104" customWidth="1"/>
    <col min="13315" max="13315" width="31.42578125" style="104" customWidth="1"/>
    <col min="13316" max="13316" width="23.140625" style="104" customWidth="1"/>
    <col min="13317" max="13317" width="31.28515625" style="104" customWidth="1"/>
    <col min="13318" max="13326" width="9" style="104" hidden="1" customWidth="1"/>
    <col min="13327" max="13328" width="31.28515625" style="104" customWidth="1"/>
    <col min="13329" max="13329" width="9" style="104"/>
    <col min="13330" max="13330" width="15.85546875" style="104" customWidth="1"/>
    <col min="13331" max="13568" width="9" style="104"/>
    <col min="13569" max="13569" width="4.7109375" style="104" customWidth="1"/>
    <col min="13570" max="13570" width="33.42578125" style="104" customWidth="1"/>
    <col min="13571" max="13571" width="31.42578125" style="104" customWidth="1"/>
    <col min="13572" max="13572" width="23.140625" style="104" customWidth="1"/>
    <col min="13573" max="13573" width="31.28515625" style="104" customWidth="1"/>
    <col min="13574" max="13582" width="9" style="104" hidden="1" customWidth="1"/>
    <col min="13583" max="13584" width="31.28515625" style="104" customWidth="1"/>
    <col min="13585" max="13585" width="9" style="104"/>
    <col min="13586" max="13586" width="15.85546875" style="104" customWidth="1"/>
    <col min="13587" max="13824" width="9" style="104"/>
    <col min="13825" max="13825" width="4.7109375" style="104" customWidth="1"/>
    <col min="13826" max="13826" width="33.42578125" style="104" customWidth="1"/>
    <col min="13827" max="13827" width="31.42578125" style="104" customWidth="1"/>
    <col min="13828" max="13828" width="23.140625" style="104" customWidth="1"/>
    <col min="13829" max="13829" width="31.28515625" style="104" customWidth="1"/>
    <col min="13830" max="13838" width="9" style="104" hidden="1" customWidth="1"/>
    <col min="13839" max="13840" width="31.28515625" style="104" customWidth="1"/>
    <col min="13841" max="13841" width="9" style="104"/>
    <col min="13842" max="13842" width="15.85546875" style="104" customWidth="1"/>
    <col min="13843" max="14080" width="9" style="104"/>
    <col min="14081" max="14081" width="4.7109375" style="104" customWidth="1"/>
    <col min="14082" max="14082" width="33.42578125" style="104" customWidth="1"/>
    <col min="14083" max="14083" width="31.42578125" style="104" customWidth="1"/>
    <col min="14084" max="14084" width="23.140625" style="104" customWidth="1"/>
    <col min="14085" max="14085" width="31.28515625" style="104" customWidth="1"/>
    <col min="14086" max="14094" width="9" style="104" hidden="1" customWidth="1"/>
    <col min="14095" max="14096" width="31.28515625" style="104" customWidth="1"/>
    <col min="14097" max="14097" width="9" style="104"/>
    <col min="14098" max="14098" width="15.85546875" style="104" customWidth="1"/>
    <col min="14099" max="14336" width="9" style="104"/>
    <col min="14337" max="14337" width="4.7109375" style="104" customWidth="1"/>
    <col min="14338" max="14338" width="33.42578125" style="104" customWidth="1"/>
    <col min="14339" max="14339" width="31.42578125" style="104" customWidth="1"/>
    <col min="14340" max="14340" width="23.140625" style="104" customWidth="1"/>
    <col min="14341" max="14341" width="31.28515625" style="104" customWidth="1"/>
    <col min="14342" max="14350" width="9" style="104" hidden="1" customWidth="1"/>
    <col min="14351" max="14352" width="31.28515625" style="104" customWidth="1"/>
    <col min="14353" max="14353" width="9" style="104"/>
    <col min="14354" max="14354" width="15.85546875" style="104" customWidth="1"/>
    <col min="14355" max="14592" width="9" style="104"/>
    <col min="14593" max="14593" width="4.7109375" style="104" customWidth="1"/>
    <col min="14594" max="14594" width="33.42578125" style="104" customWidth="1"/>
    <col min="14595" max="14595" width="31.42578125" style="104" customWidth="1"/>
    <col min="14596" max="14596" width="23.140625" style="104" customWidth="1"/>
    <col min="14597" max="14597" width="31.28515625" style="104" customWidth="1"/>
    <col min="14598" max="14606" width="9" style="104" hidden="1" customWidth="1"/>
    <col min="14607" max="14608" width="31.28515625" style="104" customWidth="1"/>
    <col min="14609" max="14609" width="9" style="104"/>
    <col min="14610" max="14610" width="15.85546875" style="104" customWidth="1"/>
    <col min="14611" max="14848" width="9" style="104"/>
    <col min="14849" max="14849" width="4.7109375" style="104" customWidth="1"/>
    <col min="14850" max="14850" width="33.42578125" style="104" customWidth="1"/>
    <col min="14851" max="14851" width="31.42578125" style="104" customWidth="1"/>
    <col min="14852" max="14852" width="23.140625" style="104" customWidth="1"/>
    <col min="14853" max="14853" width="31.28515625" style="104" customWidth="1"/>
    <col min="14854" max="14862" width="9" style="104" hidden="1" customWidth="1"/>
    <col min="14863" max="14864" width="31.28515625" style="104" customWidth="1"/>
    <col min="14865" max="14865" width="9" style="104"/>
    <col min="14866" max="14866" width="15.85546875" style="104" customWidth="1"/>
    <col min="14867" max="15104" width="9" style="104"/>
    <col min="15105" max="15105" width="4.7109375" style="104" customWidth="1"/>
    <col min="15106" max="15106" width="33.42578125" style="104" customWidth="1"/>
    <col min="15107" max="15107" width="31.42578125" style="104" customWidth="1"/>
    <col min="15108" max="15108" width="23.140625" style="104" customWidth="1"/>
    <col min="15109" max="15109" width="31.28515625" style="104" customWidth="1"/>
    <col min="15110" max="15118" width="9" style="104" hidden="1" customWidth="1"/>
    <col min="15119" max="15120" width="31.28515625" style="104" customWidth="1"/>
    <col min="15121" max="15121" width="9" style="104"/>
    <col min="15122" max="15122" width="15.85546875" style="104" customWidth="1"/>
    <col min="15123" max="15360" width="9" style="104"/>
    <col min="15361" max="15361" width="4.7109375" style="104" customWidth="1"/>
    <col min="15362" max="15362" width="33.42578125" style="104" customWidth="1"/>
    <col min="15363" max="15363" width="31.42578125" style="104" customWidth="1"/>
    <col min="15364" max="15364" width="23.140625" style="104" customWidth="1"/>
    <col min="15365" max="15365" width="31.28515625" style="104" customWidth="1"/>
    <col min="15366" max="15374" width="9" style="104" hidden="1" customWidth="1"/>
    <col min="15375" max="15376" width="31.28515625" style="104" customWidth="1"/>
    <col min="15377" max="15377" width="9" style="104"/>
    <col min="15378" max="15378" width="15.85546875" style="104" customWidth="1"/>
    <col min="15379" max="15616" width="9" style="104"/>
    <col min="15617" max="15617" width="4.7109375" style="104" customWidth="1"/>
    <col min="15618" max="15618" width="33.42578125" style="104" customWidth="1"/>
    <col min="15619" max="15619" width="31.42578125" style="104" customWidth="1"/>
    <col min="15620" max="15620" width="23.140625" style="104" customWidth="1"/>
    <col min="15621" max="15621" width="31.28515625" style="104" customWidth="1"/>
    <col min="15622" max="15630" width="9" style="104" hidden="1" customWidth="1"/>
    <col min="15631" max="15632" width="31.28515625" style="104" customWidth="1"/>
    <col min="15633" max="15633" width="9" style="104"/>
    <col min="15634" max="15634" width="15.85546875" style="104" customWidth="1"/>
    <col min="15635" max="15872" width="9" style="104"/>
    <col min="15873" max="15873" width="4.7109375" style="104" customWidth="1"/>
    <col min="15874" max="15874" width="33.42578125" style="104" customWidth="1"/>
    <col min="15875" max="15875" width="31.42578125" style="104" customWidth="1"/>
    <col min="15876" max="15876" width="23.140625" style="104" customWidth="1"/>
    <col min="15877" max="15877" width="31.28515625" style="104" customWidth="1"/>
    <col min="15878" max="15886" width="9" style="104" hidden="1" customWidth="1"/>
    <col min="15887" max="15888" width="31.28515625" style="104" customWidth="1"/>
    <col min="15889" max="15889" width="9" style="104"/>
    <col min="15890" max="15890" width="15.85546875" style="104" customWidth="1"/>
    <col min="15891" max="16128" width="9" style="104"/>
    <col min="16129" max="16129" width="4.7109375" style="104" customWidth="1"/>
    <col min="16130" max="16130" width="33.42578125" style="104" customWidth="1"/>
    <col min="16131" max="16131" width="31.42578125" style="104" customWidth="1"/>
    <col min="16132" max="16132" width="23.140625" style="104" customWidth="1"/>
    <col min="16133" max="16133" width="31.28515625" style="104" customWidth="1"/>
    <col min="16134" max="16142" width="9" style="104" hidden="1" customWidth="1"/>
    <col min="16143" max="16144" width="31.28515625" style="104" customWidth="1"/>
    <col min="16145" max="16145" width="9" style="104"/>
    <col min="16146" max="16146" width="15.85546875" style="104" customWidth="1"/>
    <col min="16147" max="16384" width="9" style="104"/>
  </cols>
  <sheetData>
    <row r="1" spans="1:17">
      <c r="A1" s="619" t="s">
        <v>164</v>
      </c>
      <c r="B1" s="620"/>
      <c r="C1" s="620"/>
      <c r="D1" s="620"/>
      <c r="E1" s="621"/>
      <c r="F1" s="625" t="s">
        <v>189</v>
      </c>
      <c r="G1" s="103"/>
      <c r="H1" s="103"/>
      <c r="I1" s="626" t="s">
        <v>190</v>
      </c>
    </row>
    <row r="2" spans="1:17" ht="15.75" thickBot="1">
      <c r="A2" s="622"/>
      <c r="B2" s="623"/>
      <c r="C2" s="623"/>
      <c r="D2" s="623"/>
      <c r="E2" s="624"/>
      <c r="F2" s="625"/>
      <c r="G2" s="103"/>
      <c r="H2" s="103"/>
      <c r="I2" s="626"/>
    </row>
    <row r="3" spans="1:17">
      <c r="A3" s="627"/>
      <c r="B3" s="628"/>
      <c r="C3" s="629"/>
      <c r="D3" s="105" t="s">
        <v>191</v>
      </c>
      <c r="E3" s="106" t="s">
        <v>192</v>
      </c>
      <c r="F3" s="625"/>
      <c r="G3" s="103"/>
      <c r="H3" s="103"/>
      <c r="I3" s="626"/>
    </row>
    <row r="4" spans="1:17">
      <c r="A4" s="630" t="s">
        <v>193</v>
      </c>
      <c r="B4" s="631"/>
      <c r="C4" s="632"/>
      <c r="D4" s="633" t="s">
        <v>370</v>
      </c>
      <c r="E4" s="634"/>
      <c r="F4" s="625"/>
      <c r="G4" s="103"/>
      <c r="H4" s="103"/>
      <c r="I4" s="626"/>
    </row>
    <row r="5" spans="1:17">
      <c r="A5" s="630" t="s">
        <v>194</v>
      </c>
      <c r="B5" s="631"/>
      <c r="C5" s="632"/>
      <c r="D5" s="635"/>
      <c r="E5" s="636"/>
      <c r="F5" s="625"/>
      <c r="G5" s="103"/>
      <c r="H5" s="103"/>
      <c r="I5" s="626"/>
    </row>
    <row r="6" spans="1:17">
      <c r="A6" s="107"/>
      <c r="B6" s="631"/>
      <c r="C6" s="631"/>
      <c r="D6" s="631"/>
      <c r="E6" s="632"/>
      <c r="F6" s="625"/>
      <c r="G6" s="108"/>
      <c r="H6" s="108"/>
      <c r="I6" s="626"/>
    </row>
    <row r="7" spans="1:17" s="108" customFormat="1" ht="15.75" thickBot="1">
      <c r="A7" s="637" t="s">
        <v>195</v>
      </c>
      <c r="B7" s="638"/>
      <c r="C7" s="638"/>
      <c r="D7" s="638"/>
      <c r="E7" s="639"/>
      <c r="F7" s="625"/>
      <c r="G7" s="103"/>
      <c r="H7" s="103"/>
      <c r="I7" s="626"/>
    </row>
    <row r="8" spans="1:17" ht="30">
      <c r="A8" s="109" t="s">
        <v>57</v>
      </c>
      <c r="B8" s="110" t="s">
        <v>196</v>
      </c>
      <c r="C8" s="663">
        <v>44180</v>
      </c>
      <c r="D8" s="664"/>
      <c r="E8" s="665"/>
      <c r="F8" s="625"/>
      <c r="G8" s="111" t="s">
        <v>197</v>
      </c>
      <c r="H8" s="112"/>
      <c r="I8" s="626"/>
    </row>
    <row r="9" spans="1:17" ht="24" thickBot="1">
      <c r="A9" s="109" t="s">
        <v>58</v>
      </c>
      <c r="B9" s="110" t="s">
        <v>198</v>
      </c>
      <c r="C9" s="633" t="s">
        <v>368</v>
      </c>
      <c r="D9" s="666"/>
      <c r="E9" s="634"/>
      <c r="F9" s="625"/>
      <c r="G9" s="113" t="s">
        <v>199</v>
      </c>
      <c r="H9" s="114"/>
      <c r="I9" s="626"/>
    </row>
    <row r="10" spans="1:17" ht="30.75" thickBot="1">
      <c r="A10" s="109" t="s">
        <v>59</v>
      </c>
      <c r="B10" s="110" t="s">
        <v>369</v>
      </c>
      <c r="C10" s="633" t="s">
        <v>360</v>
      </c>
      <c r="D10" s="666"/>
      <c r="E10" s="634"/>
      <c r="F10" s="625"/>
      <c r="G10" s="115" t="s">
        <v>201</v>
      </c>
      <c r="H10" s="116">
        <f>F143</f>
        <v>1754.99748</v>
      </c>
      <c r="I10" s="626"/>
      <c r="K10" s="117"/>
    </row>
    <row r="11" spans="1:17" ht="30.75" thickBot="1">
      <c r="A11" s="109" t="s">
        <v>60</v>
      </c>
      <c r="B11" s="110" t="s">
        <v>202</v>
      </c>
      <c r="C11" s="633" t="s">
        <v>203</v>
      </c>
      <c r="D11" s="666"/>
      <c r="E11" s="634"/>
      <c r="F11" s="625"/>
      <c r="G11" s="118"/>
      <c r="H11" s="118"/>
      <c r="I11" s="626"/>
    </row>
    <row r="12" spans="1:17" s="108" customFormat="1" ht="23.25">
      <c r="A12" s="637" t="s">
        <v>204</v>
      </c>
      <c r="B12" s="638"/>
      <c r="C12" s="638"/>
      <c r="D12" s="638"/>
      <c r="E12" s="639"/>
      <c r="F12" s="625"/>
      <c r="G12" s="111" t="s">
        <v>205</v>
      </c>
      <c r="H12" s="112"/>
      <c r="I12" s="626"/>
    </row>
    <row r="13" spans="1:17" ht="24" thickBot="1">
      <c r="A13" s="595" t="s">
        <v>206</v>
      </c>
      <c r="B13" s="596"/>
      <c r="C13" s="119" t="s">
        <v>207</v>
      </c>
      <c r="D13" s="597" t="s">
        <v>208</v>
      </c>
      <c r="E13" s="598"/>
      <c r="F13" s="625"/>
      <c r="G13" s="120" t="s">
        <v>209</v>
      </c>
      <c r="H13" s="121"/>
      <c r="I13" s="626"/>
    </row>
    <row r="14" spans="1:17" ht="24" thickBot="1">
      <c r="A14" s="640" t="s">
        <v>361</v>
      </c>
      <c r="B14" s="641"/>
      <c r="C14" s="646" t="s">
        <v>210</v>
      </c>
      <c r="D14" s="649" t="s">
        <v>363</v>
      </c>
      <c r="E14" s="650"/>
      <c r="F14" s="625"/>
      <c r="G14" s="122" t="s">
        <v>211</v>
      </c>
      <c r="H14" s="123">
        <v>0.11</v>
      </c>
      <c r="I14" s="626"/>
    </row>
    <row r="15" spans="1:17" ht="18.75">
      <c r="A15" s="642"/>
      <c r="B15" s="643"/>
      <c r="C15" s="647"/>
      <c r="D15" s="651"/>
      <c r="E15" s="652"/>
      <c r="F15" s="625"/>
      <c r="G15" s="655" t="s">
        <v>212</v>
      </c>
      <c r="H15" s="656"/>
      <c r="I15" s="626"/>
    </row>
    <row r="16" spans="1:17" ht="20.25">
      <c r="A16" s="644"/>
      <c r="B16" s="645"/>
      <c r="C16" s="668"/>
      <c r="D16" s="669"/>
      <c r="E16" s="654"/>
      <c r="F16" s="625"/>
      <c r="G16" s="124" t="s">
        <v>213</v>
      </c>
      <c r="H16" s="125">
        <f>E59</f>
        <v>0</v>
      </c>
      <c r="I16" s="626"/>
      <c r="Q16" s="126"/>
    </row>
    <row r="17" spans="1:18" s="108" customFormat="1" ht="18.75">
      <c r="A17" s="657" t="s">
        <v>214</v>
      </c>
      <c r="B17" s="658"/>
      <c r="C17" s="658"/>
      <c r="D17" s="658"/>
      <c r="E17" s="659"/>
      <c r="F17" s="625"/>
      <c r="G17" s="127" t="s">
        <v>215</v>
      </c>
      <c r="H17" s="125">
        <f>E60</f>
        <v>281.60000000000002</v>
      </c>
      <c r="I17" s="626"/>
      <c r="P17" s="104"/>
    </row>
    <row r="18" spans="1:18" s="108" customFormat="1" ht="18.75">
      <c r="A18" s="660" t="s">
        <v>216</v>
      </c>
      <c r="B18" s="661"/>
      <c r="C18" s="661"/>
      <c r="D18" s="661"/>
      <c r="E18" s="662"/>
      <c r="F18" s="625"/>
      <c r="G18" s="127" t="s">
        <v>217</v>
      </c>
      <c r="H18" s="125">
        <f>E109+E110+E111</f>
        <v>224.1960063492063</v>
      </c>
      <c r="I18" s="626"/>
    </row>
    <row r="19" spans="1:18" ht="18.75">
      <c r="A19" s="552" t="s">
        <v>218</v>
      </c>
      <c r="B19" s="604"/>
      <c r="C19" s="604"/>
      <c r="D19" s="605"/>
      <c r="E19" s="128" t="s">
        <v>56</v>
      </c>
      <c r="F19" s="625"/>
      <c r="G19" s="129" t="s">
        <v>219</v>
      </c>
      <c r="H19" s="130">
        <f>SUM(H16:H18)</f>
        <v>505.79600634920632</v>
      </c>
      <c r="I19" s="626"/>
      <c r="J19" s="108"/>
      <c r="Q19" s="131"/>
    </row>
    <row r="20" spans="1:18" ht="18.75">
      <c r="A20" s="109">
        <v>1</v>
      </c>
      <c r="B20" s="599" t="s">
        <v>220</v>
      </c>
      <c r="C20" s="599"/>
      <c r="D20" s="600" t="s">
        <v>364</v>
      </c>
      <c r="E20" s="600"/>
      <c r="F20" s="625"/>
      <c r="G20" s="127" t="s">
        <v>221</v>
      </c>
      <c r="H20" s="132">
        <f>E143</f>
        <v>3170.627117460318</v>
      </c>
      <c r="I20" s="626"/>
      <c r="J20" s="133"/>
    </row>
    <row r="21" spans="1:18" ht="18.75">
      <c r="A21" s="109">
        <v>2</v>
      </c>
      <c r="B21" s="599" t="s">
        <v>222</v>
      </c>
      <c r="C21" s="599"/>
      <c r="D21" s="600" t="s">
        <v>223</v>
      </c>
      <c r="E21" s="600"/>
      <c r="F21" s="625"/>
      <c r="G21" s="134" t="s">
        <v>224</v>
      </c>
      <c r="H21" s="135">
        <f>H20-H19</f>
        <v>2664.8311111111116</v>
      </c>
      <c r="I21" s="626"/>
      <c r="J21" s="133"/>
    </row>
    <row r="22" spans="1:18" ht="24" thickBot="1">
      <c r="A22" s="109">
        <v>3</v>
      </c>
      <c r="B22" s="599" t="s">
        <v>225</v>
      </c>
      <c r="C22" s="599"/>
      <c r="D22" s="608">
        <v>1051.02</v>
      </c>
      <c r="E22" s="608"/>
      <c r="F22" s="625"/>
      <c r="G22" s="136" t="s">
        <v>226</v>
      </c>
      <c r="H22" s="137">
        <f>H21*11%</f>
        <v>293.13142222222228</v>
      </c>
      <c r="I22" s="626"/>
      <c r="J22" s="138"/>
    </row>
    <row r="23" spans="1:18" ht="24" thickBot="1">
      <c r="A23" s="109">
        <v>4</v>
      </c>
      <c r="B23" s="599" t="s">
        <v>227</v>
      </c>
      <c r="C23" s="599"/>
      <c r="D23" s="600" t="s">
        <v>228</v>
      </c>
      <c r="E23" s="600"/>
      <c r="F23" s="625"/>
      <c r="G23" s="122" t="s">
        <v>229</v>
      </c>
      <c r="H23" s="139"/>
      <c r="I23" s="626"/>
      <c r="J23" s="133"/>
    </row>
    <row r="24" spans="1:18" ht="18.75">
      <c r="A24" s="109">
        <v>5</v>
      </c>
      <c r="B24" s="601" t="s">
        <v>230</v>
      </c>
      <c r="C24" s="601"/>
      <c r="D24" s="667" t="s">
        <v>362</v>
      </c>
      <c r="E24" s="667"/>
      <c r="F24" s="625"/>
      <c r="G24" s="140" t="s">
        <v>231</v>
      </c>
      <c r="H24" s="141">
        <v>1.2E-2</v>
      </c>
      <c r="I24" s="626"/>
      <c r="J24" s="133"/>
    </row>
    <row r="25" spans="1:18" s="118" customFormat="1" ht="18.75">
      <c r="A25" s="508" t="s">
        <v>232</v>
      </c>
      <c r="B25" s="509"/>
      <c r="C25" s="509"/>
      <c r="D25" s="510"/>
      <c r="E25" s="142"/>
      <c r="F25" s="625"/>
      <c r="G25" s="127" t="s">
        <v>233</v>
      </c>
      <c r="H25" s="143">
        <v>4.8000000000000001E-2</v>
      </c>
      <c r="I25" s="626"/>
      <c r="J25" s="133"/>
    </row>
    <row r="26" spans="1:18" s="118" customFormat="1" ht="18.75">
      <c r="A26" s="144">
        <v>1</v>
      </c>
      <c r="B26" s="511" t="s">
        <v>55</v>
      </c>
      <c r="C26" s="512"/>
      <c r="D26" s="145" t="s">
        <v>234</v>
      </c>
      <c r="E26" s="128" t="s">
        <v>56</v>
      </c>
      <c r="F26" s="625"/>
      <c r="G26" s="127" t="s">
        <v>235</v>
      </c>
      <c r="H26" s="132">
        <f>H20</f>
        <v>3170.627117460318</v>
      </c>
      <c r="I26" s="626"/>
      <c r="J26" s="133"/>
    </row>
    <row r="27" spans="1:18" ht="24" thickBot="1">
      <c r="A27" s="146" t="s">
        <v>57</v>
      </c>
      <c r="B27" s="147" t="s">
        <v>236</v>
      </c>
      <c r="C27" s="591"/>
      <c r="D27" s="592"/>
      <c r="E27" s="148">
        <f>D22</f>
        <v>1051.02</v>
      </c>
      <c r="G27" s="136" t="s">
        <v>237</v>
      </c>
      <c r="H27" s="137">
        <f>H26*H24</f>
        <v>38.047525409523814</v>
      </c>
      <c r="I27" s="150" t="s">
        <v>238</v>
      </c>
      <c r="J27" s="108"/>
    </row>
    <row r="28" spans="1:18" ht="23.25">
      <c r="A28" s="146" t="s">
        <v>58</v>
      </c>
      <c r="B28" s="151" t="s">
        <v>239</v>
      </c>
      <c r="C28" s="593" t="s">
        <v>240</v>
      </c>
      <c r="D28" s="587"/>
      <c r="E28" s="152">
        <v>0</v>
      </c>
      <c r="G28" s="122" t="s">
        <v>241</v>
      </c>
      <c r="H28" s="123">
        <v>0.01</v>
      </c>
      <c r="I28" s="150" t="s">
        <v>242</v>
      </c>
      <c r="J28" s="153"/>
      <c r="K28" s="153"/>
      <c r="L28" s="153"/>
    </row>
    <row r="29" spans="1:18" ht="21">
      <c r="A29" s="146" t="s">
        <v>59</v>
      </c>
      <c r="B29" s="151" t="s">
        <v>243</v>
      </c>
      <c r="C29" s="593" t="s">
        <v>244</v>
      </c>
      <c r="D29" s="587"/>
      <c r="E29" s="154">
        <v>0</v>
      </c>
      <c r="G29" s="134" t="s">
        <v>221</v>
      </c>
      <c r="H29" s="135">
        <f>H20</f>
        <v>3170.627117460318</v>
      </c>
      <c r="I29" s="150" t="s">
        <v>242</v>
      </c>
      <c r="J29" s="153"/>
      <c r="K29" s="153"/>
      <c r="L29" s="153"/>
    </row>
    <row r="30" spans="1:18" ht="24" thickBot="1">
      <c r="A30" s="146" t="s">
        <v>60</v>
      </c>
      <c r="B30" s="151" t="s">
        <v>61</v>
      </c>
      <c r="C30" s="593" t="s">
        <v>245</v>
      </c>
      <c r="D30" s="587"/>
      <c r="E30" s="152">
        <v>0</v>
      </c>
      <c r="F30" s="155"/>
      <c r="G30" s="136" t="s">
        <v>226</v>
      </c>
      <c r="H30" s="137">
        <f>H29*H28</f>
        <v>31.706271174603181</v>
      </c>
      <c r="I30" s="150" t="s">
        <v>242</v>
      </c>
      <c r="J30" s="153"/>
      <c r="K30" s="153"/>
      <c r="L30" s="153"/>
      <c r="R30" s="153"/>
    </row>
    <row r="31" spans="1:18" ht="23.25">
      <c r="A31" s="146" t="s">
        <v>62</v>
      </c>
      <c r="B31" s="151" t="s">
        <v>246</v>
      </c>
      <c r="C31" s="594" t="s">
        <v>247</v>
      </c>
      <c r="D31" s="587"/>
      <c r="E31" s="152">
        <v>0</v>
      </c>
      <c r="F31" s="155"/>
      <c r="G31" s="122" t="s">
        <v>248</v>
      </c>
      <c r="H31" s="123">
        <v>0.03</v>
      </c>
      <c r="I31" s="150" t="s">
        <v>242</v>
      </c>
      <c r="J31" s="153"/>
      <c r="K31" s="153"/>
      <c r="L31" s="153"/>
      <c r="P31" s="156"/>
    </row>
    <row r="32" spans="1:18" ht="30">
      <c r="A32" s="146" t="s">
        <v>63</v>
      </c>
      <c r="B32" s="157" t="s">
        <v>249</v>
      </c>
      <c r="C32" s="593" t="s">
        <v>250</v>
      </c>
      <c r="D32" s="587"/>
      <c r="E32" s="152">
        <v>0</v>
      </c>
      <c r="F32" s="155"/>
      <c r="G32" s="134" t="s">
        <v>221</v>
      </c>
      <c r="H32" s="135">
        <f>H20</f>
        <v>3170.627117460318</v>
      </c>
      <c r="I32" s="150" t="s">
        <v>242</v>
      </c>
      <c r="K32" s="153"/>
      <c r="L32" s="153"/>
    </row>
    <row r="33" spans="1:17" ht="30.75" thickBot="1">
      <c r="A33" s="146" t="s">
        <v>64</v>
      </c>
      <c r="B33" s="158" t="s">
        <v>251</v>
      </c>
      <c r="C33" s="593" t="s">
        <v>252</v>
      </c>
      <c r="D33" s="587"/>
      <c r="E33" s="152">
        <v>0</v>
      </c>
      <c r="F33" s="159"/>
      <c r="G33" s="136" t="s">
        <v>226</v>
      </c>
      <c r="H33" s="137">
        <f>H32*H31</f>
        <v>95.118813523809536</v>
      </c>
      <c r="I33" s="150" t="s">
        <v>242</v>
      </c>
      <c r="K33" s="153"/>
      <c r="L33" s="153"/>
    </row>
    <row r="34" spans="1:17" ht="23.25">
      <c r="A34" s="588" t="s">
        <v>66</v>
      </c>
      <c r="B34" s="589"/>
      <c r="C34" s="589"/>
      <c r="D34" s="590"/>
      <c r="E34" s="160">
        <f>SUM(E27:E33)</f>
        <v>1051.02</v>
      </c>
      <c r="G34" s="122" t="s">
        <v>253</v>
      </c>
      <c r="H34" s="123">
        <v>6.4999999999999997E-3</v>
      </c>
      <c r="I34" s="150"/>
      <c r="K34" s="153"/>
      <c r="L34" s="153"/>
    </row>
    <row r="35" spans="1:17" s="163" customFormat="1" ht="21">
      <c r="A35" s="524" t="s">
        <v>254</v>
      </c>
      <c r="B35" s="525"/>
      <c r="C35" s="525"/>
      <c r="D35" s="526"/>
      <c r="E35" s="160">
        <f>SUM(E34:E34)</f>
        <v>1051.02</v>
      </c>
      <c r="F35" s="161">
        <f>SUM(E27:E33)-(E27*6%)</f>
        <v>987.9588</v>
      </c>
      <c r="G35" s="134" t="s">
        <v>221</v>
      </c>
      <c r="H35" s="135">
        <f>H20</f>
        <v>3170.627117460318</v>
      </c>
      <c r="I35" s="162"/>
      <c r="K35" s="153"/>
      <c r="L35" s="153"/>
    </row>
    <row r="36" spans="1:17" s="118" customFormat="1" ht="24" thickBot="1">
      <c r="A36" s="508" t="s">
        <v>255</v>
      </c>
      <c r="B36" s="509"/>
      <c r="C36" s="509"/>
      <c r="D36" s="510"/>
      <c r="E36" s="142"/>
      <c r="F36" s="164"/>
      <c r="G36" s="136" t="s">
        <v>226</v>
      </c>
      <c r="H36" s="137">
        <f>H35*H34</f>
        <v>20.609076263492067</v>
      </c>
      <c r="I36" s="150"/>
      <c r="K36" s="153"/>
      <c r="L36" s="153"/>
    </row>
    <row r="37" spans="1:17" s="118" customFormat="1" ht="23.25">
      <c r="A37" s="165"/>
      <c r="B37" s="538" t="s">
        <v>256</v>
      </c>
      <c r="C37" s="538"/>
      <c r="D37" s="538"/>
      <c r="E37" s="539"/>
      <c r="F37" s="166"/>
      <c r="G37" s="122" t="s">
        <v>257</v>
      </c>
      <c r="H37" s="123">
        <f>D130</f>
        <v>0.05</v>
      </c>
      <c r="I37" s="150"/>
      <c r="J37" s="167"/>
      <c r="K37" s="153"/>
      <c r="L37" s="153"/>
    </row>
    <row r="38" spans="1:17" s="118" customFormat="1" ht="21">
      <c r="A38" s="168" t="s">
        <v>258</v>
      </c>
      <c r="B38" s="511" t="s">
        <v>259</v>
      </c>
      <c r="C38" s="512"/>
      <c r="D38" s="169" t="s">
        <v>234</v>
      </c>
      <c r="E38" s="128" t="s">
        <v>56</v>
      </c>
      <c r="F38" s="170"/>
      <c r="G38" s="134" t="s">
        <v>221</v>
      </c>
      <c r="H38" s="135">
        <f>H20</f>
        <v>3170.627117460318</v>
      </c>
      <c r="I38" s="150"/>
      <c r="K38" s="153"/>
      <c r="L38" s="153"/>
      <c r="Q38" s="171"/>
    </row>
    <row r="39" spans="1:17" s="118" customFormat="1" ht="24" thickBot="1">
      <c r="A39" s="172" t="s">
        <v>57</v>
      </c>
      <c r="B39" s="173" t="s">
        <v>65</v>
      </c>
      <c r="C39" s="174"/>
      <c r="D39" s="175">
        <f>1/12</f>
        <v>8.3333333333333329E-2</v>
      </c>
      <c r="E39" s="160">
        <f>TRUNC($E$35*D39,2)</f>
        <v>87.58</v>
      </c>
      <c r="F39" s="161">
        <f>E39+(E39*$D$56)</f>
        <v>122.43684</v>
      </c>
      <c r="G39" s="136" t="s">
        <v>226</v>
      </c>
      <c r="H39" s="137">
        <f>H38*H37</f>
        <v>158.53135587301591</v>
      </c>
      <c r="I39" s="176" t="s">
        <v>242</v>
      </c>
      <c r="K39" s="153"/>
      <c r="L39" s="153"/>
    </row>
    <row r="40" spans="1:17" s="118" customFormat="1" ht="24" thickBot="1">
      <c r="A40" s="172" t="s">
        <v>58</v>
      </c>
      <c r="B40" s="173" t="s">
        <v>260</v>
      </c>
      <c r="C40" s="174"/>
      <c r="D40" s="175">
        <f>(((1+1/3)/12))</f>
        <v>0.1111111111111111</v>
      </c>
      <c r="E40" s="160">
        <f>TRUNC($E$35*D40,2)</f>
        <v>116.78</v>
      </c>
      <c r="F40" s="161">
        <f>E40+(E40*$D$56)</f>
        <v>163.25844000000001</v>
      </c>
      <c r="G40" s="177" t="s">
        <v>261</v>
      </c>
      <c r="H40" s="178">
        <f>H22+H27+H30+H33+H36+H39</f>
        <v>637.1444644666667</v>
      </c>
      <c r="I40" s="150" t="s">
        <v>242</v>
      </c>
      <c r="J40" s="179"/>
      <c r="K40" s="153"/>
      <c r="L40" s="153"/>
    </row>
    <row r="41" spans="1:17" s="118" customFormat="1" ht="21.75" thickBot="1">
      <c r="A41" s="569" t="s">
        <v>66</v>
      </c>
      <c r="B41" s="570"/>
      <c r="C41" s="571"/>
      <c r="D41" s="180">
        <f>SUM(D39:D40)</f>
        <v>0.19444444444444442</v>
      </c>
      <c r="E41" s="160">
        <f>SUM(E39:E40)</f>
        <v>204.36</v>
      </c>
      <c r="F41" s="164"/>
      <c r="G41" s="163"/>
      <c r="H41" s="163"/>
      <c r="I41" s="150"/>
      <c r="K41" s="153"/>
      <c r="L41" s="153"/>
    </row>
    <row r="42" spans="1:17" s="163" customFormat="1" ht="24" thickBot="1">
      <c r="A42" s="577" t="s">
        <v>262</v>
      </c>
      <c r="B42" s="578"/>
      <c r="C42" s="578"/>
      <c r="D42" s="579"/>
      <c r="E42" s="181">
        <f>SUM(E41:E41)</f>
        <v>204.36</v>
      </c>
      <c r="F42" s="182"/>
      <c r="G42" s="183" t="s">
        <v>263</v>
      </c>
      <c r="H42" s="184"/>
      <c r="I42" s="162"/>
      <c r="K42" s="153"/>
      <c r="L42" s="153"/>
    </row>
    <row r="43" spans="1:17" s="163" customFormat="1" ht="27.75" thickTop="1" thickBot="1">
      <c r="A43" s="580" t="s">
        <v>264</v>
      </c>
      <c r="B43" s="580"/>
      <c r="C43" s="581"/>
      <c r="D43" s="185" t="s">
        <v>265</v>
      </c>
      <c r="E43" s="186">
        <f>E35</f>
        <v>1051.02</v>
      </c>
      <c r="F43" s="182"/>
      <c r="G43" s="187" t="s">
        <v>266</v>
      </c>
      <c r="H43" s="188"/>
      <c r="I43" s="162"/>
      <c r="K43" s="153"/>
      <c r="L43" s="153"/>
    </row>
    <row r="44" spans="1:17" s="118" customFormat="1" ht="27.75" thickTop="1" thickBot="1">
      <c r="A44" s="582"/>
      <c r="B44" s="582"/>
      <c r="C44" s="583"/>
      <c r="D44" s="185" t="s">
        <v>267</v>
      </c>
      <c r="E44" s="189">
        <f>E42</f>
        <v>204.36</v>
      </c>
      <c r="F44" s="164"/>
      <c r="G44" s="190">
        <f>H10+H40</f>
        <v>2392.1419444666667</v>
      </c>
      <c r="H44" s="191"/>
      <c r="I44" s="150"/>
    </row>
    <row r="45" spans="1:17" s="118" customFormat="1" ht="24.75" thickTop="1" thickBot="1">
      <c r="A45" s="582"/>
      <c r="B45" s="582"/>
      <c r="C45" s="583"/>
      <c r="D45" s="192" t="s">
        <v>66</v>
      </c>
      <c r="E45" s="189">
        <f>SUM(E43:E44)</f>
        <v>1255.3800000000001</v>
      </c>
      <c r="F45" s="164"/>
      <c r="H45" s="193"/>
      <c r="I45" s="150"/>
    </row>
    <row r="46" spans="1:17" s="118" customFormat="1" ht="24" thickTop="1">
      <c r="A46" s="194"/>
      <c r="B46" s="584" t="s">
        <v>268</v>
      </c>
      <c r="C46" s="584"/>
      <c r="D46" s="585"/>
      <c r="E46" s="195"/>
      <c r="F46" s="164"/>
      <c r="H46" s="193"/>
      <c r="I46" s="150"/>
      <c r="L46" s="196"/>
      <c r="N46" s="197"/>
      <c r="P46" s="198"/>
    </row>
    <row r="47" spans="1:17" s="118" customFormat="1" ht="23.25">
      <c r="A47" s="144" t="s">
        <v>269</v>
      </c>
      <c r="B47" s="511" t="s">
        <v>270</v>
      </c>
      <c r="C47" s="512"/>
      <c r="D47" s="169" t="s">
        <v>271</v>
      </c>
      <c r="E47" s="128" t="s">
        <v>56</v>
      </c>
      <c r="F47" s="164"/>
      <c r="H47" s="193"/>
      <c r="I47" s="150"/>
      <c r="L47" s="196"/>
      <c r="N47" s="197"/>
      <c r="P47" s="198"/>
    </row>
    <row r="48" spans="1:17" s="118" customFormat="1" ht="23.25">
      <c r="A48" s="199" t="s">
        <v>57</v>
      </c>
      <c r="B48" s="561" t="s">
        <v>211</v>
      </c>
      <c r="C48" s="562"/>
      <c r="D48" s="200">
        <v>0.2</v>
      </c>
      <c r="E48" s="160">
        <f>TRUNC($E$45*D48,2)</f>
        <v>251.07</v>
      </c>
      <c r="F48" s="201" t="s">
        <v>272</v>
      </c>
      <c r="H48" s="193"/>
      <c r="I48" s="176" t="s">
        <v>242</v>
      </c>
      <c r="L48" s="196"/>
      <c r="N48" s="197"/>
      <c r="P48" s="198"/>
    </row>
    <row r="49" spans="1:16" s="118" customFormat="1" ht="24" thickBot="1">
      <c r="A49" s="199" t="s">
        <v>58</v>
      </c>
      <c r="B49" s="561" t="s">
        <v>67</v>
      </c>
      <c r="C49" s="562"/>
      <c r="D49" s="200">
        <v>2.5000000000000001E-2</v>
      </c>
      <c r="E49" s="160">
        <f>TRUNC($E$45*D49,2)</f>
        <v>31.38</v>
      </c>
      <c r="F49" s="161">
        <f>$E$35*D49</f>
        <v>26.275500000000001</v>
      </c>
      <c r="H49" s="193"/>
      <c r="I49" s="176" t="s">
        <v>242</v>
      </c>
      <c r="L49" s="202"/>
      <c r="N49" s="203"/>
      <c r="O49" s="204"/>
      <c r="P49" s="167"/>
    </row>
    <row r="50" spans="1:16" s="118" customFormat="1" ht="24" thickBot="1">
      <c r="A50" s="199" t="s">
        <v>59</v>
      </c>
      <c r="B50" s="572" t="s">
        <v>273</v>
      </c>
      <c r="C50" s="562"/>
      <c r="D50" s="205">
        <f>6%*1</f>
        <v>0.06</v>
      </c>
      <c r="E50" s="160">
        <f t="shared" ref="E50:E55" si="0">TRUNC($E$45*D50,2)</f>
        <v>75.319999999999993</v>
      </c>
      <c r="F50" s="201" t="s">
        <v>272</v>
      </c>
      <c r="G50" s="573" t="s">
        <v>274</v>
      </c>
      <c r="H50" s="574"/>
      <c r="I50" s="176" t="s">
        <v>242</v>
      </c>
      <c r="L50" s="196"/>
    </row>
    <row r="51" spans="1:16" s="118" customFormat="1" ht="23.25">
      <c r="A51" s="199" t="s">
        <v>60</v>
      </c>
      <c r="B51" s="561" t="s">
        <v>275</v>
      </c>
      <c r="C51" s="562"/>
      <c r="D51" s="200">
        <v>1.4999999999999999E-2</v>
      </c>
      <c r="E51" s="160">
        <f t="shared" si="0"/>
        <v>18.829999999999998</v>
      </c>
      <c r="F51" s="161">
        <f>$E$35*D51</f>
        <v>15.7653</v>
      </c>
      <c r="G51" s="575" t="s">
        <v>276</v>
      </c>
      <c r="H51" s="576"/>
      <c r="I51" s="176" t="s">
        <v>242</v>
      </c>
      <c r="L51" s="196"/>
      <c r="N51" s="197"/>
      <c r="P51" s="198"/>
    </row>
    <row r="52" spans="1:16" s="118" customFormat="1" ht="21">
      <c r="A52" s="199" t="s">
        <v>62</v>
      </c>
      <c r="B52" s="561" t="s">
        <v>277</v>
      </c>
      <c r="C52" s="562"/>
      <c r="D52" s="200">
        <v>0.01</v>
      </c>
      <c r="E52" s="160">
        <f t="shared" si="0"/>
        <v>12.55</v>
      </c>
      <c r="F52" s="161">
        <f>$E$35*D52</f>
        <v>10.510199999999999</v>
      </c>
      <c r="G52" s="206" t="s">
        <v>278</v>
      </c>
      <c r="H52" s="207">
        <v>1</v>
      </c>
      <c r="I52" s="176" t="s">
        <v>242</v>
      </c>
      <c r="L52" s="196"/>
      <c r="N52" s="208"/>
      <c r="P52" s="209"/>
    </row>
    <row r="53" spans="1:16" s="118" customFormat="1" ht="21">
      <c r="A53" s="199" t="s">
        <v>63</v>
      </c>
      <c r="B53" s="561" t="s">
        <v>68</v>
      </c>
      <c r="C53" s="562"/>
      <c r="D53" s="200">
        <v>6.0000000000000001E-3</v>
      </c>
      <c r="E53" s="160">
        <f t="shared" si="0"/>
        <v>7.53</v>
      </c>
      <c r="F53" s="161">
        <f>$E$35*D53</f>
        <v>6.3061199999999999</v>
      </c>
      <c r="G53" s="563" t="s">
        <v>279</v>
      </c>
      <c r="H53" s="566">
        <f>G44</f>
        <v>2392.1419444666667</v>
      </c>
      <c r="I53" s="176" t="s">
        <v>242</v>
      </c>
      <c r="L53" s="196"/>
    </row>
    <row r="54" spans="1:16" s="118" customFormat="1" ht="21">
      <c r="A54" s="199" t="s">
        <v>64</v>
      </c>
      <c r="B54" s="561" t="s">
        <v>69</v>
      </c>
      <c r="C54" s="562"/>
      <c r="D54" s="200">
        <v>2E-3</v>
      </c>
      <c r="E54" s="160">
        <f t="shared" si="0"/>
        <v>2.5099999999999998</v>
      </c>
      <c r="F54" s="161">
        <f>$E$35*D54</f>
        <v>2.1020400000000001</v>
      </c>
      <c r="G54" s="564"/>
      <c r="H54" s="567"/>
      <c r="I54" s="176" t="s">
        <v>242</v>
      </c>
      <c r="L54" s="196"/>
    </row>
    <row r="55" spans="1:16" s="118" customFormat="1" ht="21">
      <c r="A55" s="199" t="s">
        <v>70</v>
      </c>
      <c r="B55" s="561" t="s">
        <v>71</v>
      </c>
      <c r="C55" s="562"/>
      <c r="D55" s="200">
        <v>0.08</v>
      </c>
      <c r="E55" s="160">
        <f t="shared" si="0"/>
        <v>100.43</v>
      </c>
      <c r="F55" s="161">
        <f>$E$35*D55</f>
        <v>84.081599999999995</v>
      </c>
      <c r="G55" s="565"/>
      <c r="H55" s="568"/>
      <c r="I55" s="176" t="s">
        <v>242</v>
      </c>
      <c r="L55" s="196"/>
    </row>
    <row r="56" spans="1:16" s="118" customFormat="1" ht="21">
      <c r="A56" s="491" t="s">
        <v>66</v>
      </c>
      <c r="B56" s="492"/>
      <c r="C56" s="493"/>
      <c r="D56" s="210">
        <f>SUM(D48:D55)</f>
        <v>0.39800000000000008</v>
      </c>
      <c r="E56" s="211">
        <f>SUM(E48:E55)</f>
        <v>499.61999999999995</v>
      </c>
      <c r="F56" s="164"/>
      <c r="G56" s="212" t="s">
        <v>280</v>
      </c>
      <c r="H56" s="213">
        <f>E143</f>
        <v>3170.627117460318</v>
      </c>
      <c r="I56" s="150"/>
    </row>
    <row r="57" spans="1:16" s="118" customFormat="1" ht="21">
      <c r="A57" s="165"/>
      <c r="B57" s="538" t="s">
        <v>281</v>
      </c>
      <c r="C57" s="538"/>
      <c r="D57" s="538"/>
      <c r="E57" s="539"/>
      <c r="F57" s="164"/>
      <c r="G57" s="214" t="s">
        <v>282</v>
      </c>
      <c r="H57" s="215">
        <f>G44</f>
        <v>2392.1419444666667</v>
      </c>
      <c r="I57" s="150"/>
      <c r="K57" s="153"/>
      <c r="L57" s="153"/>
    </row>
    <row r="58" spans="1:16" ht="23.25">
      <c r="A58" s="144" t="s">
        <v>283</v>
      </c>
      <c r="B58" s="511" t="s">
        <v>72</v>
      </c>
      <c r="C58" s="512"/>
      <c r="D58" s="169" t="s">
        <v>234</v>
      </c>
      <c r="E58" s="128" t="s">
        <v>56</v>
      </c>
      <c r="F58" s="164"/>
      <c r="G58" s="216" t="s">
        <v>284</v>
      </c>
      <c r="H58" s="217">
        <f>H56-H57</f>
        <v>778.4851729936513</v>
      </c>
      <c r="I58" s="150"/>
      <c r="L58" s="153"/>
    </row>
    <row r="59" spans="1:16" ht="21">
      <c r="A59" s="199" t="s">
        <v>57</v>
      </c>
      <c r="B59" s="488" t="s">
        <v>285</v>
      </c>
      <c r="C59" s="490"/>
      <c r="D59" s="218"/>
      <c r="E59" s="219"/>
      <c r="F59" s="161">
        <f>+E59</f>
        <v>0</v>
      </c>
      <c r="G59" s="118"/>
      <c r="H59" s="118"/>
      <c r="I59" s="150" t="s">
        <v>286</v>
      </c>
      <c r="J59" s="104">
        <f>$E$59*2</f>
        <v>0</v>
      </c>
      <c r="L59" s="153"/>
      <c r="O59" s="153"/>
    </row>
    <row r="60" spans="1:16" ht="21.75" thickBot="1">
      <c r="A60" s="199" t="s">
        <v>58</v>
      </c>
      <c r="B60" s="488" t="s">
        <v>287</v>
      </c>
      <c r="C60" s="490"/>
      <c r="D60" s="220"/>
      <c r="E60" s="221">
        <f>((352*0.2)-352)*-1</f>
        <v>281.60000000000002</v>
      </c>
      <c r="F60" s="161">
        <f t="shared" ref="F60:F65" si="1">+E60</f>
        <v>281.60000000000002</v>
      </c>
      <c r="G60" s="118"/>
      <c r="H60" s="196"/>
      <c r="I60" s="150" t="s">
        <v>238</v>
      </c>
      <c r="J60" s="104">
        <f>E60*2</f>
        <v>563.20000000000005</v>
      </c>
      <c r="L60" s="222"/>
      <c r="O60" s="153"/>
    </row>
    <row r="61" spans="1:16" ht="21">
      <c r="A61" s="199" t="s">
        <v>59</v>
      </c>
      <c r="B61" s="488" t="s">
        <v>288</v>
      </c>
      <c r="C61" s="490"/>
      <c r="D61" s="223"/>
      <c r="E61" s="160">
        <v>15</v>
      </c>
      <c r="F61" s="161">
        <f t="shared" si="1"/>
        <v>15</v>
      </c>
      <c r="G61" s="555" t="s">
        <v>289</v>
      </c>
      <c r="H61" s="556"/>
      <c r="I61" s="150" t="s">
        <v>238</v>
      </c>
      <c r="J61" s="104">
        <f>E61*2</f>
        <v>30</v>
      </c>
      <c r="K61" s="126"/>
      <c r="L61" s="153"/>
      <c r="O61" s="153"/>
    </row>
    <row r="62" spans="1:16" ht="21">
      <c r="A62" s="199" t="s">
        <v>60</v>
      </c>
      <c r="B62" s="488" t="s">
        <v>290</v>
      </c>
      <c r="C62" s="490"/>
      <c r="D62" s="223"/>
      <c r="E62" s="160">
        <v>2.0699999999999998</v>
      </c>
      <c r="F62" s="161">
        <f t="shared" si="1"/>
        <v>2.0699999999999998</v>
      </c>
      <c r="G62" s="557"/>
      <c r="H62" s="558"/>
      <c r="I62" s="150" t="s">
        <v>238</v>
      </c>
      <c r="J62" s="104">
        <f>E62*2</f>
        <v>4.1399999999999997</v>
      </c>
      <c r="O62" s="153"/>
    </row>
    <row r="63" spans="1:16" ht="21">
      <c r="A63" s="199" t="s">
        <v>62</v>
      </c>
      <c r="B63" s="488" t="s">
        <v>291</v>
      </c>
      <c r="C63" s="490"/>
      <c r="D63" s="224"/>
      <c r="E63" s="160">
        <v>4</v>
      </c>
      <c r="F63" s="161">
        <f t="shared" si="1"/>
        <v>4</v>
      </c>
      <c r="G63" s="557"/>
      <c r="H63" s="558"/>
      <c r="I63" s="150" t="s">
        <v>238</v>
      </c>
      <c r="O63" s="153"/>
    </row>
    <row r="64" spans="1:16" ht="21">
      <c r="A64" s="199" t="s">
        <v>63</v>
      </c>
      <c r="B64" s="488" t="s">
        <v>75</v>
      </c>
      <c r="C64" s="490"/>
      <c r="D64" s="223"/>
      <c r="E64" s="160">
        <v>0</v>
      </c>
      <c r="F64" s="161">
        <f t="shared" si="1"/>
        <v>0</v>
      </c>
      <c r="G64" s="557"/>
      <c r="H64" s="558"/>
      <c r="I64" s="150" t="s">
        <v>238</v>
      </c>
    </row>
    <row r="65" spans="1:18" ht="21">
      <c r="A65" s="199" t="s">
        <v>64</v>
      </c>
      <c r="B65" s="488" t="s">
        <v>75</v>
      </c>
      <c r="C65" s="490"/>
      <c r="E65" s="160">
        <v>0</v>
      </c>
      <c r="F65" s="161">
        <f t="shared" si="1"/>
        <v>0</v>
      </c>
      <c r="G65" s="557"/>
      <c r="H65" s="558"/>
      <c r="I65" s="150" t="s">
        <v>238</v>
      </c>
    </row>
    <row r="66" spans="1:18" s="163" customFormat="1" ht="21">
      <c r="A66" s="569" t="s">
        <v>292</v>
      </c>
      <c r="B66" s="570"/>
      <c r="C66" s="570"/>
      <c r="D66" s="571"/>
      <c r="E66" s="211">
        <f>SUM(E59:E65)</f>
        <v>302.67</v>
      </c>
      <c r="F66" s="164"/>
      <c r="G66" s="557"/>
      <c r="H66" s="558"/>
      <c r="I66" s="150"/>
    </row>
    <row r="67" spans="1:18" s="163" customFormat="1" ht="21">
      <c r="A67" s="527" t="s">
        <v>293</v>
      </c>
      <c r="B67" s="527"/>
      <c r="C67" s="527"/>
      <c r="D67" s="527"/>
      <c r="E67" s="527"/>
      <c r="F67" s="164"/>
      <c r="G67" s="557"/>
      <c r="H67" s="558"/>
      <c r="I67" s="150"/>
    </row>
    <row r="68" spans="1:18" s="163" customFormat="1" ht="21">
      <c r="A68" s="226">
        <v>2</v>
      </c>
      <c r="B68" s="528" t="s">
        <v>294</v>
      </c>
      <c r="C68" s="529"/>
      <c r="D68" s="530"/>
      <c r="E68" s="227" t="s">
        <v>56</v>
      </c>
      <c r="F68" s="164"/>
      <c r="G68" s="557"/>
      <c r="H68" s="558"/>
      <c r="I68" s="150"/>
    </row>
    <row r="69" spans="1:18" s="163" customFormat="1" ht="30">
      <c r="A69" s="228" t="s">
        <v>258</v>
      </c>
      <c r="B69" s="229" t="s">
        <v>259</v>
      </c>
      <c r="C69" s="230"/>
      <c r="D69" s="231"/>
      <c r="E69" s="232">
        <f>E42</f>
        <v>204.36</v>
      </c>
      <c r="F69" s="164"/>
      <c r="G69" s="557"/>
      <c r="H69" s="558"/>
      <c r="I69" s="150"/>
    </row>
    <row r="70" spans="1:18" s="163" customFormat="1" ht="21.75" thickBot="1">
      <c r="A70" s="228" t="s">
        <v>269</v>
      </c>
      <c r="B70" s="229" t="s">
        <v>270</v>
      </c>
      <c r="C70" s="230"/>
      <c r="D70" s="231"/>
      <c r="E70" s="232">
        <f>E56</f>
        <v>499.61999999999995</v>
      </c>
      <c r="F70" s="164"/>
      <c r="G70" s="559"/>
      <c r="H70" s="560"/>
      <c r="I70" s="150"/>
    </row>
    <row r="71" spans="1:18" s="163" customFormat="1" ht="21">
      <c r="A71" s="228" t="s">
        <v>283</v>
      </c>
      <c r="B71" s="229" t="s">
        <v>72</v>
      </c>
      <c r="C71" s="230"/>
      <c r="D71" s="231"/>
      <c r="E71" s="232">
        <f>E66</f>
        <v>302.67</v>
      </c>
      <c r="F71" s="164"/>
      <c r="G71" s="118"/>
      <c r="H71" s="118"/>
      <c r="I71" s="150"/>
    </row>
    <row r="72" spans="1:18" s="163" customFormat="1" ht="21">
      <c r="A72" s="233"/>
      <c r="B72" s="234"/>
      <c r="C72" s="234"/>
      <c r="D72" s="235" t="s">
        <v>66</v>
      </c>
      <c r="E72" s="236">
        <f>SUM(E69:E71)</f>
        <v>1006.6500000000001</v>
      </c>
      <c r="F72" s="164"/>
      <c r="G72" s="118"/>
      <c r="H72" s="118"/>
      <c r="I72" s="150"/>
    </row>
    <row r="73" spans="1:18" s="118" customFormat="1" ht="21">
      <c r="A73" s="551" t="s">
        <v>295</v>
      </c>
      <c r="B73" s="551"/>
      <c r="C73" s="551"/>
      <c r="D73" s="551"/>
      <c r="E73" s="551"/>
      <c r="F73" s="164"/>
      <c r="G73" s="167"/>
      <c r="I73" s="150"/>
      <c r="J73" s="167"/>
      <c r="L73" s="237"/>
      <c r="R73" s="238"/>
    </row>
    <row r="74" spans="1:18" s="118" customFormat="1" ht="21">
      <c r="A74" s="144">
        <v>3</v>
      </c>
      <c r="B74" s="552" t="s">
        <v>296</v>
      </c>
      <c r="C74" s="553"/>
      <c r="D74" s="554"/>
      <c r="E74" s="239" t="s">
        <v>56</v>
      </c>
      <c r="F74" s="164"/>
      <c r="G74" s="167"/>
      <c r="I74" s="150"/>
      <c r="R74" s="240"/>
    </row>
    <row r="75" spans="1:18" s="118" customFormat="1" ht="21">
      <c r="A75" s="241" t="s">
        <v>57</v>
      </c>
      <c r="B75" s="540" t="s">
        <v>297</v>
      </c>
      <c r="C75" s="541"/>
      <c r="D75" s="224">
        <f>((1/12)*0.05)</f>
        <v>4.1666666666666666E-3</v>
      </c>
      <c r="E75" s="148">
        <f>TRUNC(+$E$35*D75,2)</f>
        <v>4.37</v>
      </c>
      <c r="F75" s="164"/>
      <c r="G75" s="167"/>
      <c r="I75" s="150" t="s">
        <v>242</v>
      </c>
      <c r="L75" s="242"/>
    </row>
    <row r="76" spans="1:18" s="118" customFormat="1" ht="21">
      <c r="A76" s="241" t="s">
        <v>58</v>
      </c>
      <c r="B76" s="540" t="s">
        <v>298</v>
      </c>
      <c r="C76" s="541"/>
      <c r="D76" s="224">
        <f>+D55</f>
        <v>0.08</v>
      </c>
      <c r="E76" s="148">
        <f>TRUNC(+E75*D76,2)</f>
        <v>0.34</v>
      </c>
      <c r="F76" s="243"/>
      <c r="G76" s="167"/>
      <c r="I76" s="150" t="s">
        <v>242</v>
      </c>
      <c r="P76" s="167">
        <f>E35</f>
        <v>1051.02</v>
      </c>
    </row>
    <row r="77" spans="1:18" s="118" customFormat="1" ht="21">
      <c r="A77" s="244" t="s">
        <v>59</v>
      </c>
      <c r="B77" s="540" t="s">
        <v>299</v>
      </c>
      <c r="C77" s="541"/>
      <c r="D77" s="224">
        <f>(0.08*0.4*0.05)</f>
        <v>1.6000000000000001E-3</v>
      </c>
      <c r="E77" s="148">
        <f>ROUND(+$E$35*D77,2)</f>
        <v>1.68</v>
      </c>
      <c r="F77" s="245">
        <f>$E$35*D77</f>
        <v>1.681632</v>
      </c>
      <c r="G77" s="167"/>
      <c r="I77" s="150" t="s">
        <v>242</v>
      </c>
    </row>
    <row r="78" spans="1:18" s="118" customFormat="1" ht="19.5" thickBot="1">
      <c r="A78" s="241" t="s">
        <v>60</v>
      </c>
      <c r="B78" s="542" t="s">
        <v>300</v>
      </c>
      <c r="C78" s="543"/>
      <c r="D78" s="224">
        <f>((7/30)/12)*0.95</f>
        <v>1.8472222222222223E-2</v>
      </c>
      <c r="E78" s="148">
        <f>TRUNC(+D78*$E$35,2)</f>
        <v>19.41</v>
      </c>
      <c r="F78" s="243"/>
      <c r="G78" s="167"/>
      <c r="I78" s="246" t="s">
        <v>301</v>
      </c>
      <c r="P78" s="167">
        <f>E353</f>
        <v>0</v>
      </c>
    </row>
    <row r="79" spans="1:18" s="118" customFormat="1" ht="22.5" thickTop="1" thickBot="1">
      <c r="A79" s="241" t="s">
        <v>62</v>
      </c>
      <c r="B79" s="544" t="s">
        <v>302</v>
      </c>
      <c r="C79" s="545"/>
      <c r="D79" s="224">
        <f>+D56</f>
        <v>0.39800000000000008</v>
      </c>
      <c r="E79" s="148">
        <f>TRUNC(+E78*D79,2)</f>
        <v>7.72</v>
      </c>
      <c r="F79" s="164"/>
      <c r="G79" s="167"/>
      <c r="H79" s="247"/>
      <c r="I79" s="150" t="s">
        <v>303</v>
      </c>
      <c r="K79" s="248"/>
      <c r="M79" s="240">
        <f>(7/30/12)/30*3</f>
        <v>1.9444444444444444E-3</v>
      </c>
    </row>
    <row r="80" spans="1:18" s="118" customFormat="1" ht="21.75" thickTop="1">
      <c r="A80" s="244" t="s">
        <v>63</v>
      </c>
      <c r="B80" s="546" t="s">
        <v>304</v>
      </c>
      <c r="C80" s="547"/>
      <c r="D80" s="224">
        <f>(0.08*0.4)*0.95</f>
        <v>3.04E-2</v>
      </c>
      <c r="E80" s="148">
        <f>TRUNC(+E35*D80,E353)</f>
        <v>31</v>
      </c>
      <c r="F80" s="161">
        <f>$E$35*D80</f>
        <v>31.951007999999998</v>
      </c>
      <c r="G80" s="167"/>
      <c r="I80" s="150" t="s">
        <v>242</v>
      </c>
      <c r="J80" s="208"/>
      <c r="K80" s="249"/>
      <c r="M80" s="118">
        <f>L79*M79</f>
        <v>0</v>
      </c>
    </row>
    <row r="81" spans="1:14" s="118" customFormat="1" ht="21.75" thickBot="1">
      <c r="A81" s="548" t="s">
        <v>66</v>
      </c>
      <c r="B81" s="549"/>
      <c r="C81" s="549"/>
      <c r="D81" s="550"/>
      <c r="E81" s="250">
        <f>SUM(E75:E80)</f>
        <v>64.52000000000001</v>
      </c>
      <c r="F81" s="164"/>
      <c r="I81" s="150"/>
      <c r="M81" s="118">
        <f>M80*12</f>
        <v>0</v>
      </c>
    </row>
    <row r="82" spans="1:14" s="118" customFormat="1" ht="22.5" thickTop="1" thickBot="1">
      <c r="A82" s="507" t="s">
        <v>305</v>
      </c>
      <c r="B82" s="507"/>
      <c r="C82" s="507"/>
      <c r="D82" s="185" t="s">
        <v>265</v>
      </c>
      <c r="E82" s="251">
        <f>E35</f>
        <v>1051.02</v>
      </c>
      <c r="F82" s="164"/>
      <c r="I82" s="150"/>
      <c r="M82" s="118">
        <f>L79*M79</f>
        <v>0</v>
      </c>
    </row>
    <row r="83" spans="1:14" s="118" customFormat="1" ht="22.5" thickTop="1" thickBot="1">
      <c r="A83" s="507"/>
      <c r="B83" s="507"/>
      <c r="C83" s="507"/>
      <c r="D83" s="185" t="s">
        <v>306</v>
      </c>
      <c r="E83" s="251">
        <f>E72</f>
        <v>1006.6500000000001</v>
      </c>
      <c r="F83" s="164"/>
      <c r="I83" s="150"/>
      <c r="K83" s="179"/>
      <c r="M83" s="118">
        <f>M82*12</f>
        <v>0</v>
      </c>
    </row>
    <row r="84" spans="1:14" s="118" customFormat="1" ht="22.5" thickTop="1" thickBot="1">
      <c r="A84" s="507"/>
      <c r="B84" s="507"/>
      <c r="C84" s="507"/>
      <c r="D84" s="185" t="s">
        <v>307</v>
      </c>
      <c r="E84" s="251">
        <f>E81</f>
        <v>64.52000000000001</v>
      </c>
      <c r="F84" s="164"/>
      <c r="I84" s="150"/>
      <c r="L84" s="118">
        <f>L81</f>
        <v>0</v>
      </c>
      <c r="M84" s="171">
        <v>1</v>
      </c>
    </row>
    <row r="85" spans="1:14" s="118" customFormat="1" ht="22.5" thickTop="1" thickBot="1">
      <c r="A85" s="507"/>
      <c r="B85" s="507"/>
      <c r="C85" s="507"/>
      <c r="D85" s="252" t="s">
        <v>292</v>
      </c>
      <c r="E85" s="251">
        <f>SUM(E82:E84)</f>
        <v>2122.19</v>
      </c>
      <c r="F85" s="164"/>
      <c r="I85" s="150"/>
      <c r="L85" s="118">
        <f>M83</f>
        <v>0</v>
      </c>
      <c r="M85" s="249" t="e">
        <f>L85*M84/L84</f>
        <v>#DIV/0!</v>
      </c>
    </row>
    <row r="86" spans="1:14" s="118" customFormat="1" ht="21.75" thickTop="1">
      <c r="A86" s="508" t="s">
        <v>308</v>
      </c>
      <c r="B86" s="509"/>
      <c r="C86" s="509"/>
      <c r="D86" s="510"/>
      <c r="E86" s="169" t="s">
        <v>234</v>
      </c>
      <c r="F86" s="164"/>
      <c r="H86" s="248"/>
      <c r="I86" s="150"/>
    </row>
    <row r="87" spans="1:14" s="118" customFormat="1" ht="21">
      <c r="A87" s="537" t="s">
        <v>309</v>
      </c>
      <c r="B87" s="538"/>
      <c r="C87" s="538"/>
      <c r="D87" s="538"/>
      <c r="E87" s="539"/>
      <c r="F87" s="164"/>
      <c r="G87" s="208"/>
      <c r="I87" s="150"/>
    </row>
    <row r="88" spans="1:14" s="118" customFormat="1" ht="21">
      <c r="A88" s="144" t="s">
        <v>310</v>
      </c>
      <c r="B88" s="253" t="s">
        <v>311</v>
      </c>
      <c r="C88" s="254"/>
      <c r="D88" s="169" t="s">
        <v>312</v>
      </c>
      <c r="E88" s="128" t="s">
        <v>56</v>
      </c>
      <c r="F88" s="164"/>
      <c r="I88" s="150"/>
    </row>
    <row r="89" spans="1:14" s="118" customFormat="1" ht="21">
      <c r="A89" s="255" t="s">
        <v>57</v>
      </c>
      <c r="B89" s="531" t="s">
        <v>313</v>
      </c>
      <c r="C89" s="531"/>
      <c r="D89" s="224">
        <v>0</v>
      </c>
      <c r="E89" s="148">
        <f t="shared" ref="E89:E94" si="2">TRUNC(+D89*$E$85,2)</f>
        <v>0</v>
      </c>
      <c r="F89" s="182"/>
      <c r="I89" s="176" t="s">
        <v>242</v>
      </c>
      <c r="L89" s="209"/>
      <c r="M89" s="171"/>
    </row>
    <row r="90" spans="1:14" s="118" customFormat="1" ht="21">
      <c r="A90" s="199" t="s">
        <v>58</v>
      </c>
      <c r="B90" s="531" t="s">
        <v>314</v>
      </c>
      <c r="C90" s="531"/>
      <c r="D90" s="224">
        <f>(1/30)/12</f>
        <v>2.7777777777777779E-3</v>
      </c>
      <c r="E90" s="148">
        <f t="shared" si="2"/>
        <v>5.89</v>
      </c>
      <c r="F90" s="164"/>
      <c r="I90" s="176" t="s">
        <v>242</v>
      </c>
    </row>
    <row r="91" spans="1:14" s="118" customFormat="1" ht="21">
      <c r="A91" s="199" t="s">
        <v>59</v>
      </c>
      <c r="B91" s="531" t="s">
        <v>315</v>
      </c>
      <c r="C91" s="531"/>
      <c r="D91" s="224">
        <f>((5/30)/12)*0.01</f>
        <v>1.3888888888888889E-4</v>
      </c>
      <c r="E91" s="148">
        <f t="shared" si="2"/>
        <v>0.28999999999999998</v>
      </c>
      <c r="F91" s="164"/>
      <c r="I91" s="176" t="s">
        <v>242</v>
      </c>
      <c r="L91" s="167"/>
    </row>
    <row r="92" spans="1:14" s="118" customFormat="1" ht="21">
      <c r="A92" s="199" t="s">
        <v>60</v>
      </c>
      <c r="B92" s="531" t="s">
        <v>316</v>
      </c>
      <c r="C92" s="531"/>
      <c r="D92" s="224">
        <f>((15/30)/12)*0.04</f>
        <v>1.6666666666666666E-3</v>
      </c>
      <c r="E92" s="148">
        <f t="shared" si="2"/>
        <v>3.53</v>
      </c>
      <c r="F92" s="164"/>
      <c r="I92" s="176" t="s">
        <v>242</v>
      </c>
      <c r="M92" s="209"/>
      <c r="N92" s="171"/>
    </row>
    <row r="93" spans="1:14" s="118" customFormat="1" ht="21">
      <c r="A93" s="199" t="s">
        <v>62</v>
      </c>
      <c r="B93" s="531" t="s">
        <v>317</v>
      </c>
      <c r="C93" s="531"/>
      <c r="D93" s="224">
        <v>0</v>
      </c>
      <c r="E93" s="148">
        <f t="shared" si="2"/>
        <v>0</v>
      </c>
      <c r="F93" s="164"/>
      <c r="I93" s="176" t="s">
        <v>242</v>
      </c>
    </row>
    <row r="94" spans="1:14" s="118" customFormat="1" ht="21">
      <c r="A94" s="199" t="s">
        <v>63</v>
      </c>
      <c r="B94" s="531" t="s">
        <v>318</v>
      </c>
      <c r="C94" s="531"/>
      <c r="D94" s="224">
        <v>0</v>
      </c>
      <c r="E94" s="148">
        <f t="shared" si="2"/>
        <v>0</v>
      </c>
      <c r="F94" s="164"/>
      <c r="I94" s="176" t="s">
        <v>242</v>
      </c>
      <c r="L94" s="167"/>
      <c r="M94" s="249"/>
    </row>
    <row r="95" spans="1:14" s="118" customFormat="1" ht="21">
      <c r="A95" s="491" t="s">
        <v>66</v>
      </c>
      <c r="B95" s="492"/>
      <c r="C95" s="493"/>
      <c r="D95" s="256"/>
      <c r="E95" s="211">
        <f>SUM(E89:E94)</f>
        <v>9.7099999999999991</v>
      </c>
      <c r="F95" s="164"/>
      <c r="I95" s="150"/>
      <c r="K95" s="249"/>
    </row>
    <row r="96" spans="1:14" s="118" customFormat="1" ht="21">
      <c r="A96" s="532" t="s">
        <v>319</v>
      </c>
      <c r="B96" s="533"/>
      <c r="C96" s="533"/>
      <c r="D96" s="533"/>
      <c r="E96" s="534"/>
      <c r="F96" s="164"/>
      <c r="I96" s="150"/>
    </row>
    <row r="97" spans="1:16" s="118" customFormat="1" ht="21">
      <c r="A97" s="257" t="s">
        <v>320</v>
      </c>
      <c r="B97" s="258" t="s">
        <v>74</v>
      </c>
      <c r="C97" s="259"/>
      <c r="D97" s="169" t="s">
        <v>312</v>
      </c>
      <c r="E97" s="128" t="s">
        <v>56</v>
      </c>
      <c r="F97" s="164"/>
      <c r="I97" s="150"/>
      <c r="N97" s="179"/>
    </row>
    <row r="98" spans="1:16" s="118" customFormat="1" ht="21">
      <c r="A98" s="260" t="s">
        <v>57</v>
      </c>
      <c r="B98" s="535" t="s">
        <v>321</v>
      </c>
      <c r="C98" s="536"/>
      <c r="D98" s="200"/>
      <c r="E98" s="261">
        <v>0</v>
      </c>
      <c r="F98" s="161">
        <f>E98</f>
        <v>0</v>
      </c>
      <c r="I98" s="176" t="s">
        <v>242</v>
      </c>
      <c r="L98" s="209"/>
    </row>
    <row r="99" spans="1:16" s="118" customFormat="1" ht="21">
      <c r="A99" s="491" t="s">
        <v>66</v>
      </c>
      <c r="B99" s="492"/>
      <c r="C99" s="493"/>
      <c r="D99" s="256"/>
      <c r="E99" s="211">
        <f>SUM(E98)</f>
        <v>0</v>
      </c>
      <c r="F99" s="164"/>
      <c r="I99" s="176"/>
    </row>
    <row r="100" spans="1:16" s="163" customFormat="1" ht="21">
      <c r="A100" s="527" t="s">
        <v>322</v>
      </c>
      <c r="B100" s="527"/>
      <c r="C100" s="527"/>
      <c r="D100" s="527"/>
      <c r="E100" s="527"/>
      <c r="F100" s="164"/>
      <c r="G100" s="118"/>
      <c r="H100" s="118"/>
      <c r="I100" s="150"/>
    </row>
    <row r="101" spans="1:16" s="163" customFormat="1" ht="21">
      <c r="A101" s="226">
        <v>4</v>
      </c>
      <c r="B101" s="528" t="s">
        <v>323</v>
      </c>
      <c r="C101" s="529"/>
      <c r="D101" s="530"/>
      <c r="E101" s="227" t="s">
        <v>56</v>
      </c>
      <c r="F101" s="164"/>
      <c r="G101" s="118"/>
      <c r="H101" s="118"/>
      <c r="I101" s="150"/>
    </row>
    <row r="102" spans="1:16" s="163" customFormat="1" ht="21">
      <c r="A102" s="228" t="s">
        <v>310</v>
      </c>
      <c r="B102" s="229" t="s">
        <v>73</v>
      </c>
      <c r="C102" s="230"/>
      <c r="D102" s="231"/>
      <c r="E102" s="262">
        <f>+E95</f>
        <v>9.7099999999999991</v>
      </c>
      <c r="F102" s="164"/>
      <c r="G102" s="118"/>
      <c r="H102" s="118"/>
      <c r="I102" s="150"/>
    </row>
    <row r="103" spans="1:16" s="163" customFormat="1" ht="21">
      <c r="A103" s="228" t="s">
        <v>320</v>
      </c>
      <c r="B103" s="229" t="s">
        <v>74</v>
      </c>
      <c r="C103" s="230"/>
      <c r="D103" s="231"/>
      <c r="E103" s="262">
        <f>+E99</f>
        <v>0</v>
      </c>
      <c r="F103" s="164"/>
      <c r="G103" s="118"/>
      <c r="H103" s="118"/>
      <c r="I103" s="150"/>
    </row>
    <row r="104" spans="1:16" s="163" customFormat="1" ht="21">
      <c r="A104" s="233"/>
      <c r="B104" s="234"/>
      <c r="C104" s="234"/>
      <c r="D104" s="235" t="s">
        <v>66</v>
      </c>
      <c r="E104" s="263">
        <f>SUM(E102:E103)</f>
        <v>9.7099999999999991</v>
      </c>
      <c r="F104" s="164"/>
      <c r="G104" s="118"/>
      <c r="H104" s="118"/>
      <c r="I104" s="150"/>
    </row>
    <row r="105" spans="1:16" s="163" customFormat="1" ht="21">
      <c r="A105" s="524" t="s">
        <v>324</v>
      </c>
      <c r="B105" s="525"/>
      <c r="C105" s="525"/>
      <c r="D105" s="526"/>
      <c r="E105" s="160">
        <f>SUM(E104:E104)</f>
        <v>9.7099999999999991</v>
      </c>
      <c r="F105" s="164"/>
      <c r="G105" s="118"/>
      <c r="H105" s="118"/>
      <c r="I105" s="162"/>
      <c r="K105" s="153"/>
      <c r="L105" s="153"/>
    </row>
    <row r="106" spans="1:16" s="118" customFormat="1" ht="21">
      <c r="A106" s="508" t="s">
        <v>325</v>
      </c>
      <c r="B106" s="509"/>
      <c r="C106" s="509"/>
      <c r="D106" s="510"/>
      <c r="E106" s="142"/>
      <c r="F106" s="164"/>
      <c r="I106" s="150"/>
    </row>
    <row r="107" spans="1:16" s="118" customFormat="1" ht="21">
      <c r="A107" s="144">
        <v>5</v>
      </c>
      <c r="B107" s="511" t="s">
        <v>326</v>
      </c>
      <c r="C107" s="512"/>
      <c r="D107" s="169" t="s">
        <v>312</v>
      </c>
      <c r="E107" s="128" t="s">
        <v>56</v>
      </c>
      <c r="F107" s="164"/>
      <c r="I107" s="150"/>
    </row>
    <row r="108" spans="1:16" s="118" customFormat="1" ht="21">
      <c r="A108" s="199" t="s">
        <v>57</v>
      </c>
      <c r="B108" s="264" t="s">
        <v>327</v>
      </c>
      <c r="C108" s="519"/>
      <c r="D108" s="520"/>
      <c r="E108" s="148">
        <f>Uniformes!$K$15</f>
        <v>37.621111111111112</v>
      </c>
      <c r="F108" s="164"/>
      <c r="G108" s="163"/>
      <c r="H108" s="163"/>
      <c r="I108" s="176" t="s">
        <v>328</v>
      </c>
      <c r="L108" s="133"/>
      <c r="O108" s="521"/>
    </row>
    <row r="109" spans="1:16" s="118" customFormat="1" ht="21">
      <c r="A109" s="199" t="s">
        <v>58</v>
      </c>
      <c r="B109" s="420" t="s">
        <v>449</v>
      </c>
      <c r="C109" s="522" t="s">
        <v>329</v>
      </c>
      <c r="D109" s="523"/>
      <c r="E109" s="148">
        <f>Materiais!$H$60</f>
        <v>221.80412698412692</v>
      </c>
      <c r="F109" s="164"/>
      <c r="G109" s="163"/>
      <c r="H109" s="163"/>
      <c r="I109" s="176" t="s">
        <v>328</v>
      </c>
      <c r="J109" s="265"/>
      <c r="O109" s="521"/>
    </row>
    <row r="110" spans="1:16" s="118" customFormat="1" ht="21">
      <c r="A110" s="199" t="s">
        <v>59</v>
      </c>
      <c r="B110" s="266" t="s">
        <v>330</v>
      </c>
      <c r="C110" s="519"/>
      <c r="D110" s="520"/>
      <c r="E110" s="148">
        <f>Equipamentos!$I$13</f>
        <v>2.3918793650793653</v>
      </c>
      <c r="F110" s="164"/>
      <c r="I110" s="176" t="s">
        <v>328</v>
      </c>
      <c r="L110" s="196"/>
      <c r="N110" s="197"/>
      <c r="O110" s="521"/>
      <c r="P110" s="198"/>
    </row>
    <row r="111" spans="1:16" s="118" customFormat="1" ht="21">
      <c r="A111" s="199" t="s">
        <v>60</v>
      </c>
      <c r="B111" s="264" t="s">
        <v>365</v>
      </c>
      <c r="C111" s="522"/>
      <c r="D111" s="523"/>
      <c r="E111" s="148"/>
      <c r="F111" s="164"/>
      <c r="I111" s="176" t="s">
        <v>328</v>
      </c>
      <c r="L111" s="196"/>
      <c r="N111" s="197"/>
      <c r="O111" s="521"/>
      <c r="P111" s="198"/>
    </row>
    <row r="112" spans="1:16" s="163" customFormat="1" ht="21.75" thickBot="1">
      <c r="A112" s="524" t="s">
        <v>332</v>
      </c>
      <c r="B112" s="525"/>
      <c r="C112" s="525"/>
      <c r="D112" s="526"/>
      <c r="E112" s="211">
        <f>SUM(E108:E111)</f>
        <v>261.81711746031743</v>
      </c>
      <c r="F112" s="164"/>
      <c r="G112" s="118"/>
      <c r="H112" s="118"/>
      <c r="I112" s="150"/>
      <c r="L112" s="196"/>
      <c r="N112" s="267"/>
      <c r="P112" s="198"/>
    </row>
    <row r="113" spans="1:12" s="118" customFormat="1" ht="22.5" thickTop="1" thickBot="1">
      <c r="A113" s="507" t="s">
        <v>333</v>
      </c>
      <c r="B113" s="507"/>
      <c r="C113" s="507"/>
      <c r="D113" s="185" t="s">
        <v>265</v>
      </c>
      <c r="E113" s="251">
        <f>E35</f>
        <v>1051.02</v>
      </c>
      <c r="F113" s="164"/>
      <c r="I113" s="150"/>
    </row>
    <row r="114" spans="1:12" s="118" customFormat="1" ht="22.5" thickTop="1" thickBot="1">
      <c r="A114" s="507"/>
      <c r="B114" s="507"/>
      <c r="C114" s="507"/>
      <c r="D114" s="185" t="s">
        <v>306</v>
      </c>
      <c r="E114" s="251">
        <f>E72</f>
        <v>1006.6500000000001</v>
      </c>
      <c r="F114" s="164"/>
      <c r="I114" s="150"/>
    </row>
    <row r="115" spans="1:12" s="118" customFormat="1" ht="22.5" thickTop="1" thickBot="1">
      <c r="A115" s="507"/>
      <c r="B115" s="507"/>
      <c r="C115" s="507"/>
      <c r="D115" s="185" t="s">
        <v>307</v>
      </c>
      <c r="E115" s="251">
        <f>E81</f>
        <v>64.52000000000001</v>
      </c>
      <c r="F115" s="164"/>
      <c r="I115" s="150"/>
    </row>
    <row r="116" spans="1:12" s="118" customFormat="1" ht="22.5" thickTop="1" thickBot="1">
      <c r="A116" s="507"/>
      <c r="B116" s="507"/>
      <c r="C116" s="507"/>
      <c r="D116" s="185" t="s">
        <v>334</v>
      </c>
      <c r="E116" s="251">
        <f>E105</f>
        <v>9.7099999999999991</v>
      </c>
      <c r="F116" s="164"/>
      <c r="I116" s="150"/>
    </row>
    <row r="117" spans="1:12" s="118" customFormat="1" ht="22.5" thickTop="1" thickBot="1">
      <c r="A117" s="507"/>
      <c r="B117" s="507"/>
      <c r="C117" s="507"/>
      <c r="D117" s="185" t="s">
        <v>335</v>
      </c>
      <c r="E117" s="251">
        <f>E112</f>
        <v>261.81711746031743</v>
      </c>
      <c r="F117" s="164"/>
      <c r="I117" s="150"/>
    </row>
    <row r="118" spans="1:12" s="118" customFormat="1" ht="22.5" thickTop="1" thickBot="1">
      <c r="A118" s="507"/>
      <c r="B118" s="507"/>
      <c r="C118" s="507"/>
      <c r="D118" s="252" t="s">
        <v>292</v>
      </c>
      <c r="E118" s="251">
        <f>SUM(E113:E117)</f>
        <v>2393.7171174603177</v>
      </c>
      <c r="F118" s="164"/>
      <c r="I118" s="150"/>
    </row>
    <row r="119" spans="1:12" s="118" customFormat="1" ht="21.75" thickTop="1">
      <c r="A119" s="508" t="s">
        <v>336</v>
      </c>
      <c r="B119" s="509"/>
      <c r="C119" s="509" t="s">
        <v>366</v>
      </c>
      <c r="D119" s="510" t="s">
        <v>367</v>
      </c>
      <c r="E119" s="142"/>
      <c r="F119" s="164"/>
      <c r="I119" s="150"/>
    </row>
    <row r="120" spans="1:12" s="118" customFormat="1" ht="21">
      <c r="A120" s="144">
        <v>6</v>
      </c>
      <c r="B120" s="511" t="s">
        <v>337</v>
      </c>
      <c r="C120" s="512"/>
      <c r="D120" s="169" t="s">
        <v>234</v>
      </c>
      <c r="E120" s="128" t="s">
        <v>56</v>
      </c>
      <c r="F120" s="164"/>
      <c r="I120" s="150"/>
    </row>
    <row r="121" spans="1:12" s="118" customFormat="1" ht="21">
      <c r="A121" s="268" t="s">
        <v>57</v>
      </c>
      <c r="B121" s="264" t="s">
        <v>338</v>
      </c>
      <c r="C121" s="513">
        <v>0.1</v>
      </c>
      <c r="D121" s="514"/>
      <c r="E121" s="160">
        <f>TRUNC(+E118*C121,2)</f>
        <v>239.37</v>
      </c>
      <c r="F121" s="164"/>
      <c r="I121" s="150" t="s">
        <v>242</v>
      </c>
    </row>
    <row r="122" spans="1:12" s="118" customFormat="1" ht="21.75" thickBot="1">
      <c r="A122" s="268" t="s">
        <v>58</v>
      </c>
      <c r="B122" s="264" t="s">
        <v>339</v>
      </c>
      <c r="C122" s="515">
        <v>0.1</v>
      </c>
      <c r="D122" s="516"/>
      <c r="E122" s="148">
        <f>TRUNC(C122*(+E118+E121),2)</f>
        <v>263.3</v>
      </c>
      <c r="F122" s="164"/>
      <c r="I122" s="150" t="s">
        <v>242</v>
      </c>
    </row>
    <row r="123" spans="1:12" s="118" customFormat="1" ht="21.75" thickBot="1">
      <c r="A123" s="269"/>
      <c r="B123" s="270" t="s">
        <v>340</v>
      </c>
      <c r="C123" s="517" t="s">
        <v>341</v>
      </c>
      <c r="D123" s="518"/>
      <c r="E123" s="271">
        <f>E118+E121+E122</f>
        <v>2896.3871174603178</v>
      </c>
      <c r="F123" s="164"/>
      <c r="G123" s="163"/>
      <c r="H123" s="163"/>
      <c r="I123" s="150"/>
    </row>
    <row r="124" spans="1:12" s="118" customFormat="1" ht="21.75" thickBot="1">
      <c r="A124" s="272" t="s">
        <v>59</v>
      </c>
      <c r="B124" s="273" t="s">
        <v>76</v>
      </c>
      <c r="C124" s="274">
        <f>(D131*100)</f>
        <v>8.6499999999999986</v>
      </c>
      <c r="D124" s="275">
        <f>+(100-C124)/100</f>
        <v>0.91349999999999998</v>
      </c>
      <c r="E124" s="276">
        <f>TRUNC(E123/D124,2)</f>
        <v>3170.64</v>
      </c>
      <c r="F124" s="164"/>
      <c r="I124" s="150" t="s">
        <v>242</v>
      </c>
    </row>
    <row r="125" spans="1:12" s="118" customFormat="1" ht="21">
      <c r="A125" s="277"/>
      <c r="B125" s="278" t="s">
        <v>342</v>
      </c>
      <c r="C125" s="279"/>
      <c r="D125" s="280"/>
      <c r="E125" s="148"/>
      <c r="F125" s="164"/>
      <c r="I125" s="150"/>
    </row>
    <row r="126" spans="1:12" s="118" customFormat="1" ht="21">
      <c r="A126" s="277"/>
      <c r="B126" s="281" t="s">
        <v>343</v>
      </c>
      <c r="C126" s="282"/>
      <c r="D126" s="224">
        <v>6.4999999999999997E-3</v>
      </c>
      <c r="E126" s="148">
        <f>TRUNC(+E124*D126,2)</f>
        <v>20.6</v>
      </c>
      <c r="F126" s="164"/>
      <c r="I126" s="150"/>
      <c r="L126" s="167"/>
    </row>
    <row r="127" spans="1:12" s="118" customFormat="1" ht="21">
      <c r="A127" s="277"/>
      <c r="B127" s="281" t="s">
        <v>344</v>
      </c>
      <c r="C127" s="282"/>
      <c r="D127" s="224">
        <v>0.03</v>
      </c>
      <c r="E127" s="148">
        <f>TRUNC(+E124*D127,2)</f>
        <v>95.11</v>
      </c>
      <c r="F127" s="164"/>
      <c r="I127" s="150"/>
    </row>
    <row r="128" spans="1:12" s="118" customFormat="1" ht="21">
      <c r="A128" s="277"/>
      <c r="B128" s="283" t="s">
        <v>77</v>
      </c>
      <c r="C128" s="284"/>
      <c r="D128" s="148"/>
      <c r="E128" s="148"/>
      <c r="F128" s="164"/>
      <c r="I128" s="150"/>
    </row>
    <row r="129" spans="1:16" s="118" customFormat="1" ht="21">
      <c r="A129" s="277"/>
      <c r="B129" s="283" t="s">
        <v>345</v>
      </c>
      <c r="C129" s="284"/>
      <c r="D129" s="285">
        <v>0</v>
      </c>
      <c r="E129" s="148"/>
      <c r="F129" s="164"/>
      <c r="I129" s="150"/>
    </row>
    <row r="130" spans="1:16" s="118" customFormat="1" ht="21">
      <c r="A130" s="277"/>
      <c r="B130" s="286" t="s">
        <v>346</v>
      </c>
      <c r="C130" s="287"/>
      <c r="D130" s="285">
        <v>0.05</v>
      </c>
      <c r="E130" s="288">
        <f>TRUNC(+E124*D130,2)</f>
        <v>158.53</v>
      </c>
      <c r="F130" s="164"/>
      <c r="I130" s="150"/>
    </row>
    <row r="131" spans="1:16" s="118" customFormat="1" ht="21">
      <c r="A131" s="289"/>
      <c r="B131" s="290" t="s">
        <v>347</v>
      </c>
      <c r="C131" s="290"/>
      <c r="D131" s="291">
        <f>SUM(D126:D130)</f>
        <v>8.6499999999999994E-2</v>
      </c>
      <c r="E131" s="292">
        <f>SUM(E126:E130)</f>
        <v>274.24</v>
      </c>
      <c r="F131" s="164"/>
      <c r="G131" s="163"/>
      <c r="H131" s="163"/>
      <c r="I131" s="150"/>
    </row>
    <row r="132" spans="1:16" s="163" customFormat="1" ht="21">
      <c r="A132" s="501" t="s">
        <v>348</v>
      </c>
      <c r="B132" s="502"/>
      <c r="C132" s="502"/>
      <c r="D132" s="503"/>
      <c r="E132" s="293">
        <f>E121+E122+E131</f>
        <v>776.91000000000008</v>
      </c>
      <c r="F132" s="164"/>
      <c r="I132" s="150"/>
    </row>
    <row r="133" spans="1:16" s="163" customFormat="1" ht="21">
      <c r="A133" s="491" t="s">
        <v>349</v>
      </c>
      <c r="B133" s="492"/>
      <c r="C133" s="492"/>
      <c r="D133" s="493"/>
      <c r="E133" s="160">
        <f>SUM(E132:E132)</f>
        <v>776.91000000000008</v>
      </c>
      <c r="F133" s="182"/>
      <c r="I133" s="162"/>
      <c r="K133" s="153"/>
      <c r="L133" s="153"/>
    </row>
    <row r="134" spans="1:16" s="163" customFormat="1" ht="21">
      <c r="A134" s="504" t="s">
        <v>350</v>
      </c>
      <c r="B134" s="505"/>
      <c r="C134" s="505"/>
      <c r="D134" s="505"/>
      <c r="E134" s="506"/>
      <c r="F134" s="164"/>
      <c r="G134" s="103"/>
      <c r="H134" s="103"/>
      <c r="I134" s="150"/>
    </row>
    <row r="135" spans="1:16" s="118" customFormat="1" ht="21">
      <c r="A135" s="504" t="s">
        <v>351</v>
      </c>
      <c r="B135" s="505"/>
      <c r="C135" s="505"/>
      <c r="D135" s="506"/>
      <c r="E135" s="294" t="s">
        <v>56</v>
      </c>
      <c r="F135" s="164"/>
      <c r="G135" s="103"/>
      <c r="H135" s="103"/>
      <c r="I135" s="150"/>
    </row>
    <row r="136" spans="1:16" s="118" customFormat="1" ht="21">
      <c r="A136" s="268" t="s">
        <v>57</v>
      </c>
      <c r="B136" s="488" t="s">
        <v>352</v>
      </c>
      <c r="C136" s="489"/>
      <c r="D136" s="490"/>
      <c r="E136" s="148">
        <f>E35</f>
        <v>1051.02</v>
      </c>
      <c r="F136" s="164"/>
      <c r="G136" s="103"/>
      <c r="H136" s="103"/>
      <c r="I136" s="150"/>
      <c r="L136" s="295"/>
    </row>
    <row r="137" spans="1:16" s="118" customFormat="1" ht="21">
      <c r="A137" s="268" t="s">
        <v>58</v>
      </c>
      <c r="B137" s="488" t="s">
        <v>353</v>
      </c>
      <c r="C137" s="489"/>
      <c r="D137" s="490"/>
      <c r="E137" s="148">
        <f>+E72</f>
        <v>1006.6500000000001</v>
      </c>
      <c r="F137" s="164"/>
      <c r="G137" s="103"/>
      <c r="H137" s="103"/>
      <c r="I137" s="150"/>
      <c r="L137" s="295"/>
    </row>
    <row r="138" spans="1:16" s="118" customFormat="1" ht="21">
      <c r="A138" s="268" t="s">
        <v>59</v>
      </c>
      <c r="B138" s="488" t="s">
        <v>354</v>
      </c>
      <c r="C138" s="489"/>
      <c r="D138" s="490"/>
      <c r="E138" s="148">
        <f>+E81</f>
        <v>64.52000000000001</v>
      </c>
      <c r="F138" s="164"/>
      <c r="G138" s="103"/>
      <c r="H138" s="103"/>
      <c r="I138" s="150"/>
      <c r="L138" s="295"/>
    </row>
    <row r="139" spans="1:16" s="118" customFormat="1" ht="21">
      <c r="A139" s="268" t="s">
        <v>60</v>
      </c>
      <c r="B139" s="488" t="s">
        <v>355</v>
      </c>
      <c r="C139" s="489"/>
      <c r="D139" s="490"/>
      <c r="E139" s="148">
        <f>+E105</f>
        <v>9.7099999999999991</v>
      </c>
      <c r="F139" s="164"/>
      <c r="G139" s="103"/>
      <c r="H139" s="103"/>
      <c r="I139" s="150"/>
    </row>
    <row r="140" spans="1:16" s="118" customFormat="1" ht="21">
      <c r="A140" s="268" t="s">
        <v>62</v>
      </c>
      <c r="B140" s="296" t="s">
        <v>356</v>
      </c>
      <c r="C140" s="297"/>
      <c r="D140" s="298"/>
      <c r="E140" s="148">
        <f>+E112</f>
        <v>261.81711746031743</v>
      </c>
      <c r="F140" s="164"/>
      <c r="G140" s="103"/>
      <c r="H140" s="103"/>
      <c r="I140" s="150"/>
    </row>
    <row r="141" spans="1:16" s="118" customFormat="1" ht="21">
      <c r="A141" s="491" t="s">
        <v>357</v>
      </c>
      <c r="B141" s="492"/>
      <c r="C141" s="493"/>
      <c r="D141" s="299"/>
      <c r="E141" s="211">
        <f>SUM(E136:E140)</f>
        <v>2393.7171174603177</v>
      </c>
      <c r="F141" s="164"/>
      <c r="G141" s="103"/>
      <c r="H141" s="103"/>
      <c r="I141" s="150"/>
      <c r="L141" s="171"/>
    </row>
    <row r="142" spans="1:16" s="118" customFormat="1" ht="21.75" thickBot="1">
      <c r="A142" s="300" t="s">
        <v>63</v>
      </c>
      <c r="B142" s="494" t="s">
        <v>358</v>
      </c>
      <c r="C142" s="495"/>
      <c r="D142" s="496"/>
      <c r="E142" s="288">
        <f>E133</f>
        <v>776.91000000000008</v>
      </c>
      <c r="F142" s="164"/>
      <c r="G142" s="103"/>
      <c r="H142" s="103"/>
      <c r="I142" s="150"/>
      <c r="O142" s="302"/>
      <c r="P142" s="171"/>
    </row>
    <row r="143" spans="1:16" s="163" customFormat="1" ht="24" thickBot="1">
      <c r="A143" s="497" t="s">
        <v>79</v>
      </c>
      <c r="B143" s="498"/>
      <c r="C143" s="498"/>
      <c r="D143" s="499"/>
      <c r="E143" s="303">
        <f>+E141+E142</f>
        <v>3170.627117460318</v>
      </c>
      <c r="F143" s="304">
        <f>SUM(F27:F142)</f>
        <v>1754.99748</v>
      </c>
      <c r="G143" s="103"/>
      <c r="H143" s="103"/>
      <c r="I143" s="150"/>
      <c r="J143" s="500"/>
      <c r="K143" s="500"/>
      <c r="O143" s="305"/>
      <c r="P143" s="306"/>
    </row>
    <row r="144" spans="1:16">
      <c r="A144" s="104"/>
      <c r="B144" s="307"/>
      <c r="C144" s="307"/>
      <c r="D144" s="179"/>
      <c r="E144" s="153"/>
      <c r="F144" s="118"/>
      <c r="G144" s="103"/>
      <c r="H144" s="103"/>
    </row>
    <row r="145" spans="1:8" ht="15.75" thickBot="1">
      <c r="A145" s="104"/>
      <c r="B145" s="307"/>
      <c r="C145" s="307"/>
      <c r="D145" s="179"/>
      <c r="E145" s="153"/>
      <c r="F145" s="118"/>
      <c r="G145" s="103"/>
      <c r="H145" s="103"/>
    </row>
    <row r="146" spans="1:8" ht="15.75">
      <c r="A146" s="610" t="s">
        <v>129</v>
      </c>
      <c r="B146" s="611"/>
      <c r="C146" s="611"/>
      <c r="D146" s="612"/>
      <c r="E146" s="153"/>
      <c r="F146" s="118"/>
      <c r="G146" s="103"/>
      <c r="H146" s="103"/>
    </row>
    <row r="147" spans="1:8">
      <c r="A147" s="613" t="s">
        <v>130</v>
      </c>
      <c r="B147" s="614"/>
      <c r="C147" s="614"/>
      <c r="D147" s="615"/>
      <c r="E147" s="153"/>
      <c r="F147" s="118"/>
      <c r="G147" s="103"/>
      <c r="H147" s="103"/>
    </row>
    <row r="148" spans="1:8">
      <c r="A148" s="613"/>
      <c r="B148" s="614"/>
      <c r="C148" s="614"/>
      <c r="D148" s="615"/>
      <c r="E148" s="153"/>
      <c r="F148" s="118"/>
      <c r="G148" s="103"/>
      <c r="H148" s="103"/>
    </row>
    <row r="149" spans="1:8">
      <c r="A149" s="613"/>
      <c r="B149" s="614"/>
      <c r="C149" s="614"/>
      <c r="D149" s="615"/>
      <c r="E149" s="153"/>
      <c r="F149" s="118"/>
      <c r="G149" s="103"/>
      <c r="H149" s="103"/>
    </row>
    <row r="150" spans="1:8" ht="15.75" thickBot="1">
      <c r="A150" s="616"/>
      <c r="B150" s="617"/>
      <c r="C150" s="617"/>
      <c r="D150" s="618"/>
      <c r="E150" s="153"/>
      <c r="F150" s="118"/>
      <c r="G150" s="103"/>
      <c r="H150" s="103"/>
    </row>
    <row r="151" spans="1:8">
      <c r="A151" s="104"/>
      <c r="B151" s="307"/>
      <c r="C151" s="307"/>
      <c r="D151" s="179"/>
      <c r="E151" s="153"/>
      <c r="F151" s="118"/>
      <c r="G151" s="103"/>
      <c r="H151" s="103"/>
    </row>
    <row r="152" spans="1:8">
      <c r="A152" s="104"/>
      <c r="B152" s="307"/>
      <c r="C152" s="307"/>
      <c r="D152" s="179"/>
      <c r="E152" s="153"/>
      <c r="F152" s="118"/>
      <c r="G152" s="103"/>
      <c r="H152" s="103"/>
    </row>
    <row r="153" spans="1:8">
      <c r="A153" s="104"/>
      <c r="B153" s="307"/>
      <c r="C153" s="307"/>
      <c r="D153" s="179"/>
      <c r="E153" s="153"/>
      <c r="F153" s="118"/>
      <c r="G153" s="103"/>
      <c r="H153" s="103"/>
    </row>
    <row r="154" spans="1:8">
      <c r="A154" s="404"/>
      <c r="B154" s="405"/>
      <c r="C154" s="411"/>
      <c r="D154" s="404"/>
      <c r="E154" s="405"/>
      <c r="F154" s="118"/>
      <c r="G154" s="103"/>
      <c r="H154" s="103"/>
    </row>
    <row r="155" spans="1:8" ht="20.100000000000001" customHeight="1">
      <c r="A155" s="412" t="s">
        <v>452</v>
      </c>
      <c r="B155" s="412"/>
      <c r="C155" s="411"/>
      <c r="D155" s="412" t="s">
        <v>448</v>
      </c>
      <c r="E155" s="411"/>
      <c r="F155" s="118"/>
      <c r="G155" s="118"/>
      <c r="H155" s="118"/>
    </row>
    <row r="156" spans="1:8">
      <c r="A156" s="413" t="s">
        <v>447</v>
      </c>
      <c r="B156" s="415"/>
      <c r="C156" s="411"/>
      <c r="D156" s="413" t="s">
        <v>444</v>
      </c>
      <c r="E156" s="411"/>
      <c r="F156" s="118"/>
      <c r="G156" s="118"/>
      <c r="H156" s="118"/>
    </row>
    <row r="157" spans="1:8">
      <c r="A157" s="104"/>
      <c r="B157" s="415"/>
      <c r="C157" s="411"/>
      <c r="D157" s="414" t="s">
        <v>445</v>
      </c>
      <c r="E157" s="411"/>
      <c r="F157" s="118"/>
      <c r="G157" s="118"/>
      <c r="H157" s="118"/>
    </row>
    <row r="158" spans="1:8">
      <c r="A158" s="104"/>
      <c r="B158" s="307"/>
      <c r="C158" s="307"/>
      <c r="D158" s="179"/>
      <c r="E158" s="153"/>
      <c r="F158" s="118"/>
      <c r="G158" s="118"/>
      <c r="H158" s="118"/>
    </row>
    <row r="159" spans="1:8">
      <c r="A159" s="104"/>
      <c r="B159" s="307"/>
      <c r="C159" s="307"/>
      <c r="D159" s="179"/>
      <c r="E159" s="153"/>
      <c r="F159" s="118"/>
      <c r="G159" s="118"/>
      <c r="H159" s="118"/>
    </row>
    <row r="160" spans="1:8">
      <c r="A160" s="104"/>
      <c r="B160" s="307"/>
      <c r="C160" s="307"/>
      <c r="D160" s="179"/>
      <c r="E160" s="153"/>
      <c r="F160" s="118"/>
      <c r="G160" s="118"/>
      <c r="H160" s="118"/>
    </row>
    <row r="161" spans="1:8">
      <c r="A161" s="104"/>
      <c r="B161" s="307"/>
      <c r="C161" s="307"/>
      <c r="D161" s="179"/>
      <c r="E161" s="153"/>
      <c r="F161" s="118"/>
      <c r="G161" s="118"/>
      <c r="H161" s="118"/>
    </row>
    <row r="162" spans="1:8">
      <c r="A162" s="104"/>
      <c r="B162" s="307"/>
      <c r="C162" s="307"/>
      <c r="D162" s="179"/>
      <c r="E162" s="153"/>
      <c r="F162" s="118"/>
      <c r="G162" s="118"/>
      <c r="H162" s="118"/>
    </row>
    <row r="163" spans="1:8">
      <c r="A163" s="104"/>
      <c r="B163" s="307"/>
      <c r="C163" s="307"/>
      <c r="D163" s="179"/>
      <c r="E163" s="153"/>
      <c r="F163" s="118"/>
      <c r="G163" s="118"/>
      <c r="H163" s="118"/>
    </row>
    <row r="164" spans="1:8">
      <c r="A164" s="104"/>
      <c r="B164" s="307"/>
      <c r="C164" s="307"/>
      <c r="D164" s="179"/>
      <c r="E164" s="153"/>
      <c r="F164" s="118"/>
      <c r="G164" s="118"/>
      <c r="H164" s="118"/>
    </row>
    <row r="165" spans="1:8">
      <c r="A165" s="104"/>
      <c r="B165" s="307"/>
      <c r="C165" s="307"/>
      <c r="D165" s="179"/>
      <c r="E165" s="153"/>
      <c r="F165" s="118"/>
      <c r="G165" s="118"/>
      <c r="H165" s="118"/>
    </row>
    <row r="166" spans="1:8">
      <c r="A166" s="104"/>
      <c r="B166" s="307"/>
      <c r="C166" s="307"/>
      <c r="D166" s="179"/>
      <c r="E166" s="153"/>
      <c r="F166" s="118"/>
      <c r="G166" s="118"/>
      <c r="H166" s="118"/>
    </row>
    <row r="167" spans="1:8">
      <c r="A167" s="104"/>
      <c r="B167" s="307"/>
      <c r="C167" s="307"/>
      <c r="D167" s="179"/>
      <c r="E167" s="153"/>
      <c r="F167" s="118"/>
      <c r="G167" s="118"/>
      <c r="H167" s="118"/>
    </row>
    <row r="168" spans="1:8">
      <c r="A168" s="104"/>
      <c r="B168" s="307"/>
      <c r="C168" s="307"/>
      <c r="D168" s="179"/>
      <c r="E168" s="153"/>
      <c r="F168" s="118"/>
      <c r="G168" s="118"/>
      <c r="H168" s="118"/>
    </row>
    <row r="169" spans="1:8">
      <c r="A169" s="104"/>
      <c r="B169" s="307"/>
      <c r="C169" s="307"/>
      <c r="D169" s="179"/>
      <c r="E169" s="153"/>
      <c r="F169" s="118"/>
      <c r="G169" s="118"/>
      <c r="H169" s="118"/>
    </row>
    <row r="170" spans="1:8">
      <c r="A170" s="104"/>
      <c r="B170" s="307"/>
      <c r="C170" s="307"/>
      <c r="D170" s="179"/>
      <c r="E170" s="153"/>
      <c r="F170" s="118"/>
      <c r="G170" s="118"/>
      <c r="H170" s="118"/>
    </row>
    <row r="171" spans="1:8">
      <c r="A171" s="104"/>
      <c r="B171" s="307"/>
      <c r="C171" s="307"/>
      <c r="D171" s="179"/>
      <c r="E171" s="153"/>
      <c r="F171" s="118"/>
      <c r="G171" s="118"/>
      <c r="H171" s="118"/>
    </row>
    <row r="172" spans="1:8">
      <c r="A172" s="104"/>
      <c r="B172" s="307"/>
      <c r="C172" s="307"/>
      <c r="D172" s="179"/>
      <c r="E172" s="153"/>
      <c r="F172" s="118"/>
      <c r="G172" s="118"/>
      <c r="H172" s="118"/>
    </row>
    <row r="173" spans="1:8">
      <c r="A173" s="104"/>
      <c r="B173" s="307"/>
      <c r="C173" s="307"/>
      <c r="D173" s="179"/>
      <c r="E173" s="153"/>
      <c r="F173" s="118"/>
      <c r="G173" s="118"/>
      <c r="H173" s="118"/>
    </row>
    <row r="174" spans="1:8">
      <c r="A174" s="104"/>
      <c r="B174" s="307"/>
      <c r="C174" s="307"/>
      <c r="D174" s="179"/>
      <c r="E174" s="153"/>
      <c r="F174" s="118"/>
      <c r="G174" s="118"/>
      <c r="H174" s="118"/>
    </row>
    <row r="175" spans="1:8">
      <c r="A175" s="104"/>
      <c r="B175" s="307"/>
      <c r="C175" s="307"/>
      <c r="D175" s="179"/>
      <c r="E175" s="153"/>
      <c r="F175" s="118"/>
      <c r="G175" s="118"/>
      <c r="H175" s="118"/>
    </row>
    <row r="176" spans="1:8">
      <c r="A176" s="104"/>
      <c r="B176" s="307"/>
      <c r="C176" s="307"/>
      <c r="D176" s="179"/>
      <c r="E176" s="153"/>
      <c r="F176" s="118"/>
      <c r="G176" s="118"/>
      <c r="H176" s="118"/>
    </row>
    <row r="177" spans="1:8">
      <c r="A177" s="104"/>
      <c r="B177" s="307"/>
      <c r="C177" s="307"/>
      <c r="D177" s="179"/>
      <c r="E177" s="153"/>
      <c r="F177" s="118"/>
      <c r="G177" s="118"/>
      <c r="H177" s="118"/>
    </row>
    <row r="178" spans="1:8">
      <c r="A178" s="104"/>
      <c r="B178" s="307"/>
      <c r="C178" s="307"/>
      <c r="D178" s="179"/>
      <c r="E178" s="153"/>
      <c r="F178" s="118"/>
      <c r="G178" s="118"/>
      <c r="H178" s="118"/>
    </row>
    <row r="179" spans="1:8">
      <c r="A179" s="104"/>
      <c r="B179" s="307"/>
      <c r="C179" s="307"/>
      <c r="D179" s="179"/>
      <c r="E179" s="153"/>
      <c r="F179" s="118"/>
      <c r="G179" s="118"/>
      <c r="H179" s="118"/>
    </row>
    <row r="180" spans="1:8">
      <c r="A180" s="104"/>
      <c r="B180" s="307"/>
      <c r="C180" s="307"/>
      <c r="D180" s="179"/>
      <c r="E180" s="153"/>
      <c r="F180" s="118"/>
      <c r="G180" s="118"/>
      <c r="H180" s="118"/>
    </row>
    <row r="181" spans="1:8">
      <c r="A181" s="104"/>
      <c r="B181" s="307"/>
      <c r="C181" s="307"/>
      <c r="D181" s="179"/>
      <c r="E181" s="153"/>
      <c r="F181" s="118"/>
      <c r="G181" s="118"/>
      <c r="H181" s="118"/>
    </row>
    <row r="182" spans="1:8">
      <c r="A182" s="104"/>
      <c r="B182" s="307"/>
      <c r="C182" s="307"/>
      <c r="D182" s="179"/>
      <c r="E182" s="153"/>
      <c r="F182" s="118"/>
      <c r="G182" s="118"/>
      <c r="H182" s="118"/>
    </row>
    <row r="183" spans="1:8">
      <c r="A183" s="104"/>
      <c r="B183" s="307"/>
      <c r="C183" s="307"/>
      <c r="D183" s="179"/>
      <c r="E183" s="153"/>
      <c r="F183" s="118"/>
      <c r="G183" s="118"/>
      <c r="H183" s="118"/>
    </row>
    <row r="184" spans="1:8">
      <c r="A184" s="104"/>
      <c r="B184" s="307"/>
      <c r="C184" s="307"/>
      <c r="D184" s="179"/>
      <c r="E184" s="153"/>
      <c r="F184" s="118"/>
      <c r="G184" s="118"/>
      <c r="H184" s="118"/>
    </row>
    <row r="185" spans="1:8">
      <c r="A185" s="104"/>
      <c r="B185" s="307"/>
      <c r="C185" s="307"/>
      <c r="D185" s="179"/>
      <c r="E185" s="153"/>
      <c r="F185" s="118"/>
      <c r="G185" s="118"/>
      <c r="H185" s="118"/>
    </row>
    <row r="186" spans="1:8">
      <c r="A186" s="104"/>
      <c r="B186" s="307"/>
      <c r="C186" s="307"/>
      <c r="D186" s="179"/>
      <c r="E186" s="153"/>
      <c r="F186" s="118"/>
      <c r="G186" s="118"/>
      <c r="H186" s="118"/>
    </row>
    <row r="187" spans="1:8">
      <c r="A187" s="104"/>
      <c r="B187" s="307"/>
      <c r="C187" s="307"/>
      <c r="D187" s="179"/>
      <c r="E187" s="153"/>
      <c r="F187" s="118"/>
      <c r="G187" s="118"/>
      <c r="H187" s="118"/>
    </row>
    <row r="188" spans="1:8">
      <c r="A188" s="104"/>
      <c r="B188" s="307"/>
      <c r="C188" s="307"/>
      <c r="D188" s="179"/>
      <c r="E188" s="153"/>
      <c r="F188" s="118"/>
      <c r="G188" s="118"/>
      <c r="H188" s="118"/>
    </row>
    <row r="189" spans="1:8">
      <c r="A189" s="104"/>
      <c r="B189" s="307"/>
      <c r="C189" s="307"/>
      <c r="D189" s="179"/>
      <c r="E189" s="153"/>
      <c r="F189" s="118"/>
      <c r="G189" s="118"/>
      <c r="H189" s="118"/>
    </row>
    <row r="190" spans="1:8">
      <c r="A190" s="104"/>
      <c r="B190" s="307"/>
      <c r="C190" s="307"/>
      <c r="D190" s="179"/>
      <c r="E190" s="153"/>
      <c r="F190" s="118"/>
      <c r="G190" s="118"/>
      <c r="H190" s="118"/>
    </row>
    <row r="191" spans="1:8">
      <c r="A191" s="104"/>
      <c r="B191" s="307"/>
      <c r="C191" s="307"/>
      <c r="D191" s="179"/>
      <c r="E191" s="153"/>
      <c r="F191" s="118"/>
      <c r="G191" s="118"/>
      <c r="H191" s="118"/>
    </row>
    <row r="192" spans="1:8">
      <c r="A192" s="104"/>
      <c r="B192" s="307"/>
      <c r="C192" s="307"/>
      <c r="D192" s="179"/>
      <c r="E192" s="153"/>
      <c r="F192" s="118"/>
      <c r="G192" s="118"/>
      <c r="H192" s="118"/>
    </row>
    <row r="193" spans="1:8">
      <c r="A193" s="104"/>
      <c r="B193" s="307"/>
      <c r="C193" s="307"/>
      <c r="D193" s="179"/>
      <c r="E193" s="153"/>
      <c r="F193" s="118"/>
      <c r="G193" s="118"/>
      <c r="H193" s="118"/>
    </row>
    <row r="194" spans="1:8">
      <c r="A194" s="104"/>
      <c r="B194" s="307"/>
      <c r="C194" s="307"/>
      <c r="D194" s="179"/>
      <c r="E194" s="153"/>
      <c r="F194" s="118"/>
      <c r="G194" s="118"/>
      <c r="H194" s="118"/>
    </row>
    <row r="195" spans="1:8">
      <c r="A195" s="104"/>
      <c r="B195" s="307"/>
      <c r="C195" s="307"/>
      <c r="D195" s="179"/>
      <c r="E195" s="153"/>
      <c r="F195" s="118"/>
      <c r="G195" s="118"/>
      <c r="H195" s="118"/>
    </row>
    <row r="196" spans="1:8">
      <c r="A196" s="104"/>
      <c r="B196" s="307"/>
      <c r="C196" s="307"/>
      <c r="D196" s="179"/>
      <c r="E196" s="153"/>
      <c r="F196" s="118"/>
      <c r="G196" s="118"/>
      <c r="H196" s="118"/>
    </row>
    <row r="197" spans="1:8">
      <c r="A197" s="104"/>
      <c r="B197" s="307"/>
      <c r="C197" s="307"/>
      <c r="D197" s="179"/>
      <c r="E197" s="153"/>
      <c r="F197" s="118"/>
      <c r="G197" s="118"/>
      <c r="H197" s="118"/>
    </row>
    <row r="198" spans="1:8">
      <c r="A198" s="104"/>
      <c r="B198" s="307"/>
      <c r="C198" s="307"/>
      <c r="D198" s="179"/>
      <c r="E198" s="153"/>
      <c r="F198" s="118"/>
      <c r="G198" s="118"/>
      <c r="H198" s="118"/>
    </row>
    <row r="199" spans="1:8">
      <c r="A199" s="104"/>
      <c r="B199" s="307"/>
      <c r="C199" s="307"/>
      <c r="D199" s="179"/>
      <c r="E199" s="153"/>
      <c r="F199" s="118"/>
      <c r="G199" s="118"/>
      <c r="H199" s="118"/>
    </row>
    <row r="200" spans="1:8">
      <c r="A200" s="104"/>
      <c r="B200" s="307"/>
      <c r="C200" s="307"/>
      <c r="D200" s="179"/>
      <c r="E200" s="153"/>
      <c r="F200" s="118"/>
      <c r="G200" s="118"/>
      <c r="H200" s="118"/>
    </row>
    <row r="201" spans="1:8">
      <c r="A201" s="104"/>
      <c r="B201" s="307"/>
      <c r="C201" s="307"/>
      <c r="D201" s="179"/>
      <c r="E201" s="153"/>
      <c r="F201" s="118"/>
      <c r="G201" s="118"/>
      <c r="H201" s="118"/>
    </row>
    <row r="202" spans="1:8">
      <c r="A202" s="104"/>
      <c r="B202" s="307"/>
      <c r="C202" s="307"/>
      <c r="D202" s="179"/>
      <c r="E202" s="153"/>
      <c r="F202" s="118"/>
      <c r="G202" s="118"/>
      <c r="H202" s="118"/>
    </row>
    <row r="203" spans="1:8">
      <c r="A203" s="104"/>
      <c r="B203" s="307"/>
      <c r="C203" s="307"/>
      <c r="D203" s="179"/>
      <c r="E203" s="153"/>
      <c r="F203" s="118"/>
      <c r="G203" s="118"/>
      <c r="H203" s="118"/>
    </row>
    <row r="204" spans="1:8">
      <c r="A204" s="104"/>
      <c r="B204" s="307"/>
      <c r="C204" s="307"/>
      <c r="D204" s="179"/>
      <c r="E204" s="153"/>
      <c r="F204" s="118"/>
      <c r="G204" s="118"/>
      <c r="H204" s="118"/>
    </row>
    <row r="205" spans="1:8">
      <c r="A205" s="104"/>
      <c r="B205" s="307"/>
      <c r="C205" s="307"/>
      <c r="D205" s="179"/>
      <c r="E205" s="153"/>
      <c r="F205" s="118"/>
      <c r="G205" s="118"/>
      <c r="H205" s="118"/>
    </row>
    <row r="206" spans="1:8">
      <c r="A206" s="104"/>
      <c r="B206" s="307"/>
      <c r="C206" s="307"/>
      <c r="D206" s="179"/>
      <c r="E206" s="153"/>
      <c r="F206" s="118"/>
      <c r="G206" s="118"/>
      <c r="H206" s="118"/>
    </row>
    <row r="207" spans="1:8">
      <c r="A207" s="104"/>
      <c r="B207" s="307"/>
      <c r="C207" s="307"/>
      <c r="D207" s="179"/>
      <c r="E207" s="153"/>
      <c r="F207" s="118"/>
      <c r="G207" s="118"/>
      <c r="H207" s="118"/>
    </row>
    <row r="208" spans="1:8">
      <c r="A208" s="104"/>
      <c r="B208" s="307"/>
      <c r="C208" s="307"/>
      <c r="D208" s="179"/>
      <c r="E208" s="153"/>
      <c r="F208" s="118"/>
      <c r="G208" s="118"/>
      <c r="H208" s="118"/>
    </row>
    <row r="209" spans="1:8">
      <c r="A209" s="104"/>
      <c r="B209" s="307"/>
      <c r="C209" s="307"/>
      <c r="D209" s="179"/>
      <c r="E209" s="153"/>
      <c r="F209" s="118"/>
      <c r="G209" s="118"/>
      <c r="H209" s="118"/>
    </row>
    <row r="210" spans="1:8">
      <c r="A210" s="104"/>
      <c r="B210" s="307"/>
      <c r="C210" s="307"/>
      <c r="D210" s="179"/>
      <c r="E210" s="153"/>
      <c r="F210" s="118"/>
      <c r="G210" s="118"/>
      <c r="H210" s="118"/>
    </row>
    <row r="211" spans="1:8">
      <c r="A211" s="104"/>
      <c r="B211" s="307"/>
      <c r="C211" s="307"/>
      <c r="D211" s="179"/>
      <c r="E211" s="153"/>
      <c r="F211" s="118"/>
      <c r="G211" s="118"/>
      <c r="H211" s="118"/>
    </row>
    <row r="212" spans="1:8">
      <c r="A212" s="104"/>
      <c r="B212" s="307"/>
      <c r="C212" s="307"/>
      <c r="D212" s="179"/>
      <c r="E212" s="153"/>
      <c r="F212" s="118"/>
      <c r="G212" s="118"/>
      <c r="H212" s="118"/>
    </row>
    <row r="213" spans="1:8">
      <c r="A213" s="104"/>
      <c r="B213" s="307"/>
      <c r="C213" s="307"/>
      <c r="D213" s="179"/>
      <c r="E213" s="153"/>
      <c r="F213" s="118"/>
      <c r="G213" s="118"/>
      <c r="H213" s="118"/>
    </row>
    <row r="214" spans="1:8">
      <c r="A214" s="104"/>
      <c r="B214" s="307"/>
      <c r="C214" s="307"/>
      <c r="D214" s="179"/>
      <c r="E214" s="153"/>
      <c r="F214" s="118"/>
      <c r="G214" s="118"/>
      <c r="H214" s="118"/>
    </row>
    <row r="215" spans="1:8">
      <c r="A215" s="104"/>
      <c r="B215" s="307"/>
      <c r="C215" s="307"/>
      <c r="D215" s="179"/>
      <c r="E215" s="153"/>
      <c r="F215" s="118"/>
      <c r="G215" s="118"/>
      <c r="H215" s="118"/>
    </row>
    <row r="216" spans="1:8">
      <c r="A216" s="104"/>
      <c r="B216" s="307"/>
      <c r="C216" s="307"/>
      <c r="D216" s="179"/>
      <c r="E216" s="153"/>
      <c r="F216" s="118"/>
      <c r="G216" s="118"/>
      <c r="H216" s="118"/>
    </row>
    <row r="217" spans="1:8">
      <c r="A217" s="104"/>
      <c r="B217" s="307"/>
      <c r="C217" s="307"/>
      <c r="D217" s="179"/>
      <c r="E217" s="153"/>
      <c r="F217" s="118"/>
      <c r="G217" s="118"/>
      <c r="H217" s="118"/>
    </row>
    <row r="218" spans="1:8">
      <c r="A218" s="104"/>
      <c r="B218" s="307"/>
      <c r="C218" s="307"/>
      <c r="D218" s="179"/>
      <c r="E218" s="153"/>
      <c r="F218" s="118"/>
      <c r="G218" s="118"/>
      <c r="H218" s="118"/>
    </row>
    <row r="219" spans="1:8">
      <c r="A219" s="104"/>
      <c r="B219" s="307"/>
      <c r="C219" s="307"/>
      <c r="D219" s="179"/>
      <c r="E219" s="153"/>
      <c r="F219" s="118"/>
      <c r="G219" s="118"/>
      <c r="H219" s="118"/>
    </row>
    <row r="220" spans="1:8">
      <c r="A220" s="104"/>
      <c r="B220" s="307"/>
      <c r="C220" s="307"/>
      <c r="D220" s="179"/>
      <c r="E220" s="153"/>
      <c r="F220" s="118"/>
      <c r="G220" s="118"/>
      <c r="H220" s="118"/>
    </row>
    <row r="221" spans="1:8">
      <c r="A221" s="104"/>
      <c r="B221" s="307"/>
      <c r="C221" s="307"/>
      <c r="D221" s="179"/>
      <c r="E221" s="153"/>
      <c r="F221" s="118"/>
      <c r="G221" s="118"/>
      <c r="H221" s="118"/>
    </row>
    <row r="222" spans="1:8">
      <c r="A222" s="104"/>
      <c r="B222" s="307"/>
      <c r="C222" s="307"/>
      <c r="D222" s="179"/>
      <c r="E222" s="153"/>
      <c r="F222" s="118"/>
      <c r="G222" s="118"/>
      <c r="H222" s="118"/>
    </row>
    <row r="223" spans="1:8">
      <c r="A223" s="104"/>
      <c r="B223" s="307"/>
      <c r="C223" s="307"/>
      <c r="D223" s="179"/>
      <c r="E223" s="153"/>
      <c r="F223" s="118"/>
      <c r="G223" s="118"/>
      <c r="H223" s="118"/>
    </row>
    <row r="224" spans="1:8">
      <c r="A224" s="104"/>
      <c r="B224" s="307"/>
      <c r="C224" s="307"/>
      <c r="D224" s="179"/>
      <c r="E224" s="153"/>
      <c r="F224" s="118"/>
      <c r="G224" s="118"/>
      <c r="H224" s="118"/>
    </row>
    <row r="225" spans="1:8">
      <c r="A225" s="104"/>
      <c r="B225" s="307"/>
      <c r="C225" s="307"/>
      <c r="D225" s="179"/>
      <c r="E225" s="153"/>
      <c r="F225" s="118"/>
      <c r="G225" s="118"/>
      <c r="H225" s="118"/>
    </row>
    <row r="226" spans="1:8">
      <c r="A226" s="104"/>
      <c r="B226" s="307"/>
      <c r="C226" s="307"/>
      <c r="D226" s="179"/>
      <c r="E226" s="153"/>
      <c r="F226" s="118"/>
      <c r="G226" s="118"/>
      <c r="H226" s="118"/>
    </row>
    <row r="227" spans="1:8">
      <c r="A227" s="104"/>
      <c r="B227" s="307"/>
      <c r="C227" s="307"/>
      <c r="D227" s="179"/>
      <c r="E227" s="153"/>
      <c r="F227" s="118"/>
      <c r="G227" s="118"/>
      <c r="H227" s="118"/>
    </row>
    <row r="228" spans="1:8">
      <c r="A228" s="104"/>
      <c r="B228" s="307"/>
      <c r="C228" s="307"/>
      <c r="D228" s="179"/>
      <c r="E228" s="153"/>
      <c r="F228" s="118"/>
      <c r="G228" s="118"/>
      <c r="H228" s="118"/>
    </row>
    <row r="229" spans="1:8">
      <c r="A229" s="104"/>
      <c r="B229" s="307"/>
      <c r="C229" s="307"/>
      <c r="D229" s="179"/>
      <c r="E229" s="153"/>
      <c r="F229" s="118"/>
      <c r="G229" s="118"/>
      <c r="H229" s="118"/>
    </row>
    <row r="230" spans="1:8">
      <c r="A230" s="104"/>
      <c r="B230" s="307"/>
      <c r="C230" s="307"/>
      <c r="D230" s="179"/>
      <c r="E230" s="153"/>
      <c r="F230" s="118"/>
      <c r="G230" s="118"/>
      <c r="H230" s="118"/>
    </row>
    <row r="231" spans="1:8">
      <c r="A231" s="104"/>
      <c r="B231" s="307"/>
      <c r="C231" s="307"/>
      <c r="D231" s="179"/>
      <c r="E231" s="153"/>
      <c r="F231" s="118"/>
      <c r="G231" s="118"/>
      <c r="H231" s="118"/>
    </row>
    <row r="232" spans="1:8">
      <c r="A232" s="104"/>
      <c r="B232" s="307"/>
      <c r="C232" s="307"/>
      <c r="D232" s="179"/>
      <c r="E232" s="153"/>
      <c r="F232" s="118"/>
      <c r="G232" s="118"/>
      <c r="H232" s="118"/>
    </row>
    <row r="233" spans="1:8">
      <c r="A233" s="104"/>
      <c r="B233" s="307"/>
      <c r="C233" s="307"/>
      <c r="D233" s="179"/>
      <c r="E233" s="153"/>
      <c r="F233" s="118"/>
      <c r="G233" s="118"/>
      <c r="H233" s="118"/>
    </row>
    <row r="234" spans="1:8">
      <c r="A234" s="104"/>
      <c r="B234" s="307"/>
      <c r="C234" s="307"/>
      <c r="D234" s="179"/>
      <c r="E234" s="153"/>
      <c r="F234" s="118"/>
      <c r="G234" s="118"/>
      <c r="H234" s="118"/>
    </row>
    <row r="235" spans="1:8">
      <c r="A235" s="104"/>
      <c r="B235" s="307"/>
      <c r="C235" s="307"/>
      <c r="D235" s="179"/>
      <c r="E235" s="153"/>
      <c r="F235" s="118"/>
      <c r="G235" s="118"/>
      <c r="H235" s="118"/>
    </row>
    <row r="236" spans="1:8">
      <c r="A236" s="104"/>
      <c r="B236" s="307"/>
      <c r="C236" s="307"/>
      <c r="D236" s="179"/>
      <c r="E236" s="153"/>
      <c r="F236" s="118"/>
      <c r="G236" s="118"/>
      <c r="H236" s="118"/>
    </row>
    <row r="237" spans="1:8">
      <c r="A237" s="104"/>
      <c r="B237" s="307"/>
      <c r="C237" s="307"/>
      <c r="D237" s="179"/>
      <c r="E237" s="153"/>
      <c r="F237" s="118"/>
      <c r="G237" s="118"/>
      <c r="H237" s="118"/>
    </row>
    <row r="238" spans="1:8">
      <c r="A238" s="104"/>
      <c r="B238" s="307"/>
      <c r="C238" s="307"/>
      <c r="D238" s="179"/>
      <c r="E238" s="153"/>
      <c r="F238" s="118"/>
      <c r="G238" s="118"/>
      <c r="H238" s="118"/>
    </row>
    <row r="239" spans="1:8">
      <c r="A239" s="104"/>
      <c r="B239" s="307"/>
      <c r="C239" s="307"/>
      <c r="D239" s="179"/>
      <c r="E239" s="153"/>
      <c r="F239" s="118"/>
      <c r="G239" s="118"/>
      <c r="H239" s="118"/>
    </row>
    <row r="240" spans="1:8">
      <c r="A240" s="104"/>
      <c r="B240" s="307"/>
      <c r="C240" s="307"/>
      <c r="D240" s="179"/>
      <c r="E240" s="153"/>
      <c r="F240" s="118"/>
      <c r="G240" s="118"/>
      <c r="H240" s="118"/>
    </row>
    <row r="241" spans="1:8">
      <c r="A241" s="104"/>
      <c r="B241" s="307"/>
      <c r="C241" s="307"/>
      <c r="D241" s="179"/>
      <c r="E241" s="153"/>
      <c r="F241" s="118"/>
      <c r="G241" s="118"/>
      <c r="H241" s="118"/>
    </row>
    <row r="242" spans="1:8">
      <c r="A242" s="104"/>
      <c r="B242" s="307"/>
      <c r="C242" s="307"/>
      <c r="D242" s="179"/>
      <c r="E242" s="153"/>
      <c r="F242" s="118"/>
      <c r="G242" s="118"/>
      <c r="H242" s="118"/>
    </row>
    <row r="243" spans="1:8">
      <c r="A243" s="104"/>
      <c r="B243" s="307"/>
      <c r="C243" s="307"/>
      <c r="D243" s="179"/>
      <c r="E243" s="153"/>
      <c r="F243" s="118"/>
      <c r="G243" s="118"/>
      <c r="H243" s="118"/>
    </row>
    <row r="244" spans="1:8">
      <c r="A244" s="104"/>
      <c r="B244" s="307"/>
      <c r="C244" s="307"/>
      <c r="D244" s="179"/>
      <c r="E244" s="153"/>
      <c r="F244" s="118"/>
      <c r="G244" s="118"/>
      <c r="H244" s="118"/>
    </row>
    <row r="245" spans="1:8">
      <c r="A245" s="104"/>
      <c r="B245" s="307"/>
      <c r="C245" s="307"/>
      <c r="D245" s="179"/>
      <c r="E245" s="153"/>
      <c r="F245" s="118"/>
      <c r="G245" s="118"/>
      <c r="H245" s="118"/>
    </row>
    <row r="246" spans="1:8">
      <c r="A246" s="104"/>
      <c r="B246" s="307"/>
      <c r="C246" s="307"/>
      <c r="D246" s="179"/>
      <c r="E246" s="153"/>
      <c r="F246" s="118"/>
      <c r="G246" s="118"/>
      <c r="H246" s="118"/>
    </row>
    <row r="247" spans="1:8">
      <c r="A247" s="104"/>
      <c r="B247" s="307"/>
      <c r="C247" s="307"/>
      <c r="D247" s="179"/>
      <c r="E247" s="153"/>
      <c r="F247" s="118"/>
      <c r="G247" s="118"/>
      <c r="H247" s="118"/>
    </row>
    <row r="248" spans="1:8">
      <c r="A248" s="104"/>
      <c r="B248" s="307"/>
      <c r="C248" s="307"/>
      <c r="D248" s="179"/>
      <c r="E248" s="153"/>
      <c r="F248" s="118"/>
      <c r="G248" s="118"/>
      <c r="H248" s="118"/>
    </row>
    <row r="249" spans="1:8">
      <c r="A249" s="104"/>
      <c r="B249" s="307"/>
      <c r="C249" s="307"/>
      <c r="D249" s="179"/>
      <c r="E249" s="153"/>
      <c r="F249" s="118"/>
      <c r="G249" s="118"/>
      <c r="H249" s="118"/>
    </row>
    <row r="250" spans="1:8">
      <c r="A250" s="104"/>
      <c r="B250" s="307"/>
      <c r="C250" s="307"/>
      <c r="D250" s="179"/>
      <c r="E250" s="153"/>
      <c r="F250" s="118"/>
      <c r="G250" s="118"/>
      <c r="H250" s="118"/>
    </row>
    <row r="251" spans="1:8">
      <c r="A251" s="104"/>
      <c r="B251" s="307"/>
      <c r="C251" s="307"/>
      <c r="D251" s="179"/>
      <c r="E251" s="153"/>
      <c r="F251" s="118"/>
      <c r="G251" s="118"/>
      <c r="H251" s="118"/>
    </row>
    <row r="252" spans="1:8">
      <c r="A252" s="104"/>
      <c r="B252" s="307"/>
      <c r="C252" s="307"/>
      <c r="D252" s="179"/>
      <c r="E252" s="153"/>
      <c r="F252" s="118"/>
      <c r="G252" s="118"/>
      <c r="H252" s="118"/>
    </row>
    <row r="253" spans="1:8">
      <c r="A253" s="104"/>
      <c r="B253" s="307"/>
      <c r="C253" s="307"/>
      <c r="D253" s="179"/>
      <c r="E253" s="153"/>
      <c r="F253" s="118"/>
      <c r="G253" s="118"/>
      <c r="H253" s="118"/>
    </row>
    <row r="254" spans="1:8">
      <c r="A254" s="104"/>
      <c r="B254" s="307"/>
      <c r="C254" s="307"/>
      <c r="D254" s="179"/>
      <c r="E254" s="153"/>
      <c r="F254" s="118"/>
      <c r="G254" s="118"/>
      <c r="H254" s="118"/>
    </row>
    <row r="255" spans="1:8">
      <c r="A255" s="104"/>
      <c r="B255" s="307"/>
      <c r="C255" s="307"/>
      <c r="D255" s="179"/>
      <c r="E255" s="153"/>
      <c r="F255" s="118"/>
      <c r="G255" s="118"/>
      <c r="H255" s="118"/>
    </row>
    <row r="256" spans="1:8">
      <c r="A256" s="104"/>
      <c r="B256" s="307"/>
      <c r="C256" s="307"/>
      <c r="D256" s="179"/>
      <c r="E256" s="153"/>
      <c r="F256" s="118"/>
      <c r="G256" s="118"/>
      <c r="H256" s="118"/>
    </row>
    <row r="257" spans="1:8">
      <c r="A257" s="104"/>
      <c r="B257" s="307"/>
      <c r="C257" s="307"/>
      <c r="D257" s="179"/>
      <c r="E257" s="153"/>
      <c r="F257" s="118"/>
      <c r="G257" s="118"/>
      <c r="H257" s="118"/>
    </row>
    <row r="258" spans="1:8">
      <c r="A258" s="104"/>
      <c r="B258" s="307"/>
      <c r="C258" s="307"/>
      <c r="D258" s="179"/>
      <c r="E258" s="153"/>
      <c r="F258" s="118"/>
      <c r="G258" s="118"/>
      <c r="H258" s="118"/>
    </row>
    <row r="259" spans="1:8">
      <c r="A259" s="104"/>
      <c r="B259" s="307"/>
      <c r="C259" s="307"/>
      <c r="D259" s="179"/>
      <c r="E259" s="153"/>
      <c r="F259" s="118"/>
      <c r="G259" s="118"/>
      <c r="H259" s="118"/>
    </row>
    <row r="260" spans="1:8">
      <c r="A260" s="104"/>
      <c r="B260" s="307"/>
      <c r="C260" s="307"/>
      <c r="D260" s="179"/>
      <c r="E260" s="153"/>
      <c r="F260" s="118"/>
      <c r="G260" s="118"/>
      <c r="H260" s="118"/>
    </row>
    <row r="261" spans="1:8">
      <c r="A261" s="104"/>
      <c r="B261" s="307"/>
      <c r="C261" s="307"/>
      <c r="D261" s="179"/>
      <c r="E261" s="153"/>
      <c r="F261" s="118"/>
      <c r="G261" s="118"/>
      <c r="H261" s="118"/>
    </row>
    <row r="262" spans="1:8">
      <c r="A262" s="104"/>
      <c r="B262" s="307"/>
      <c r="C262" s="307"/>
      <c r="D262" s="179"/>
      <c r="E262" s="153"/>
      <c r="F262" s="118"/>
      <c r="G262" s="118"/>
      <c r="H262" s="118"/>
    </row>
    <row r="263" spans="1:8">
      <c r="A263" s="104"/>
      <c r="B263" s="307"/>
      <c r="C263" s="307"/>
      <c r="D263" s="179"/>
      <c r="E263" s="153"/>
      <c r="F263" s="118"/>
      <c r="G263" s="118"/>
      <c r="H263" s="118"/>
    </row>
    <row r="264" spans="1:8">
      <c r="A264" s="104"/>
      <c r="B264" s="307"/>
      <c r="C264" s="307"/>
      <c r="D264" s="179"/>
      <c r="E264" s="153"/>
      <c r="F264" s="118"/>
      <c r="G264" s="118"/>
      <c r="H264" s="118"/>
    </row>
    <row r="265" spans="1:8">
      <c r="A265" s="104"/>
      <c r="B265" s="307"/>
      <c r="C265" s="307"/>
      <c r="D265" s="179"/>
      <c r="E265" s="153"/>
      <c r="F265" s="118"/>
      <c r="G265" s="118"/>
      <c r="H265" s="118"/>
    </row>
    <row r="266" spans="1:8">
      <c r="A266" s="104"/>
      <c r="B266" s="307"/>
      <c r="C266" s="307"/>
      <c r="D266" s="179"/>
      <c r="E266" s="153"/>
      <c r="F266" s="118"/>
      <c r="G266" s="118"/>
      <c r="H266" s="118"/>
    </row>
    <row r="267" spans="1:8">
      <c r="A267" s="104"/>
      <c r="B267" s="307"/>
      <c r="C267" s="307"/>
      <c r="D267" s="179"/>
      <c r="E267" s="153"/>
      <c r="F267" s="118"/>
      <c r="G267" s="118"/>
      <c r="H267" s="118"/>
    </row>
    <row r="268" spans="1:8">
      <c r="A268" s="104"/>
      <c r="B268" s="307"/>
      <c r="C268" s="307"/>
      <c r="D268" s="179"/>
      <c r="E268" s="153"/>
      <c r="F268" s="118"/>
      <c r="G268" s="118"/>
      <c r="H268" s="118"/>
    </row>
    <row r="269" spans="1:8">
      <c r="A269" s="104"/>
      <c r="B269" s="307"/>
      <c r="C269" s="307"/>
      <c r="D269" s="179"/>
      <c r="E269" s="153"/>
      <c r="F269" s="118"/>
      <c r="G269" s="118"/>
      <c r="H269" s="118"/>
    </row>
    <row r="270" spans="1:8">
      <c r="A270" s="104"/>
      <c r="B270" s="307"/>
      <c r="C270" s="307"/>
      <c r="D270" s="179"/>
      <c r="E270" s="153"/>
      <c r="F270" s="118"/>
      <c r="G270" s="118"/>
      <c r="H270" s="118"/>
    </row>
    <row r="271" spans="1:8">
      <c r="A271" s="104"/>
      <c r="B271" s="307"/>
      <c r="C271" s="307"/>
      <c r="D271" s="179"/>
      <c r="E271" s="153"/>
      <c r="F271" s="118"/>
      <c r="G271" s="118"/>
      <c r="H271" s="118"/>
    </row>
    <row r="272" spans="1:8">
      <c r="A272" s="104"/>
      <c r="B272" s="307"/>
      <c r="C272" s="307"/>
      <c r="D272" s="179"/>
      <c r="E272" s="153"/>
      <c r="F272" s="118"/>
      <c r="G272" s="118"/>
      <c r="H272" s="118"/>
    </row>
    <row r="273" spans="1:8">
      <c r="A273" s="104"/>
      <c r="B273" s="307"/>
      <c r="C273" s="307"/>
      <c r="D273" s="179"/>
      <c r="E273" s="153"/>
      <c r="F273" s="118"/>
      <c r="G273" s="118"/>
      <c r="H273" s="118"/>
    </row>
    <row r="274" spans="1:8">
      <c r="A274" s="104"/>
      <c r="B274" s="307"/>
      <c r="C274" s="307"/>
      <c r="D274" s="179"/>
      <c r="E274" s="153"/>
      <c r="F274" s="118"/>
      <c r="G274" s="118"/>
      <c r="H274" s="118"/>
    </row>
    <row r="275" spans="1:8">
      <c r="A275" s="104"/>
      <c r="B275" s="307"/>
      <c r="C275" s="307"/>
      <c r="D275" s="179"/>
      <c r="E275" s="153"/>
      <c r="F275" s="118"/>
      <c r="G275" s="118"/>
      <c r="H275" s="118"/>
    </row>
    <row r="276" spans="1:8">
      <c r="A276" s="104"/>
      <c r="B276" s="307"/>
      <c r="C276" s="307"/>
      <c r="D276" s="179"/>
      <c r="E276" s="153"/>
      <c r="F276" s="118"/>
      <c r="G276" s="118"/>
      <c r="H276" s="118"/>
    </row>
    <row r="277" spans="1:8">
      <c r="A277" s="104"/>
      <c r="B277" s="307"/>
      <c r="C277" s="307"/>
      <c r="D277" s="179"/>
      <c r="E277" s="153"/>
      <c r="F277" s="118"/>
      <c r="G277" s="118"/>
      <c r="H277" s="118"/>
    </row>
    <row r="278" spans="1:8">
      <c r="A278" s="104"/>
      <c r="B278" s="307"/>
      <c r="C278" s="307"/>
      <c r="D278" s="179"/>
      <c r="E278" s="153"/>
      <c r="F278" s="118"/>
      <c r="G278" s="118"/>
      <c r="H278" s="118"/>
    </row>
    <row r="279" spans="1:8">
      <c r="A279" s="104"/>
      <c r="B279" s="307"/>
      <c r="C279" s="307"/>
      <c r="D279" s="179"/>
      <c r="E279" s="153"/>
      <c r="F279" s="118"/>
      <c r="G279" s="118"/>
      <c r="H279" s="118"/>
    </row>
    <row r="280" spans="1:8">
      <c r="A280" s="104"/>
      <c r="B280" s="307"/>
      <c r="C280" s="307"/>
      <c r="D280" s="179"/>
      <c r="E280" s="153"/>
      <c r="F280" s="118"/>
      <c r="G280" s="118"/>
      <c r="H280" s="118"/>
    </row>
    <row r="281" spans="1:8">
      <c r="A281" s="104"/>
      <c r="B281" s="307"/>
      <c r="C281" s="307"/>
      <c r="D281" s="179"/>
      <c r="E281" s="153"/>
      <c r="F281" s="118"/>
      <c r="G281" s="118"/>
      <c r="H281" s="118"/>
    </row>
    <row r="282" spans="1:8">
      <c r="A282" s="104"/>
      <c r="B282" s="307"/>
      <c r="C282" s="307"/>
      <c r="D282" s="179"/>
      <c r="E282" s="153"/>
      <c r="F282" s="118"/>
      <c r="G282" s="118"/>
      <c r="H282" s="118"/>
    </row>
    <row r="283" spans="1:8">
      <c r="A283" s="104"/>
      <c r="B283" s="307"/>
      <c r="C283" s="307"/>
      <c r="D283" s="179"/>
      <c r="E283" s="153"/>
      <c r="F283" s="118"/>
      <c r="G283" s="118"/>
      <c r="H283" s="118"/>
    </row>
    <row r="284" spans="1:8">
      <c r="A284" s="104"/>
      <c r="B284" s="307"/>
      <c r="C284" s="307"/>
      <c r="D284" s="179"/>
      <c r="E284" s="153"/>
      <c r="F284" s="118"/>
      <c r="G284" s="118"/>
      <c r="H284" s="118"/>
    </row>
    <row r="285" spans="1:8">
      <c r="A285" s="104"/>
      <c r="B285" s="307"/>
      <c r="C285" s="307"/>
      <c r="D285" s="179"/>
      <c r="E285" s="153"/>
      <c r="F285" s="118"/>
      <c r="G285" s="118"/>
      <c r="H285" s="118"/>
    </row>
    <row r="286" spans="1:8">
      <c r="A286" s="104"/>
      <c r="B286" s="307"/>
      <c r="C286" s="307"/>
      <c r="D286" s="179"/>
      <c r="E286" s="153"/>
      <c r="F286" s="118"/>
      <c r="G286" s="118"/>
      <c r="H286" s="118"/>
    </row>
    <row r="287" spans="1:8">
      <c r="A287" s="104"/>
      <c r="B287" s="307"/>
      <c r="C287" s="307"/>
      <c r="D287" s="179"/>
      <c r="E287" s="153"/>
      <c r="F287" s="118"/>
      <c r="G287" s="118"/>
      <c r="H287" s="118"/>
    </row>
    <row r="288" spans="1:8">
      <c r="A288" s="104"/>
      <c r="B288" s="307"/>
      <c r="C288" s="307"/>
      <c r="D288" s="179"/>
      <c r="E288" s="153"/>
      <c r="F288" s="118"/>
      <c r="G288" s="118"/>
      <c r="H288" s="118"/>
    </row>
    <row r="289" spans="1:8">
      <c r="A289" s="104"/>
      <c r="B289" s="307"/>
      <c r="C289" s="307"/>
      <c r="D289" s="179"/>
      <c r="E289" s="153"/>
      <c r="F289" s="118"/>
      <c r="G289" s="118"/>
      <c r="H289" s="118"/>
    </row>
    <row r="290" spans="1:8">
      <c r="A290" s="104"/>
      <c r="B290" s="307"/>
      <c r="C290" s="307"/>
      <c r="D290" s="179"/>
      <c r="E290" s="153"/>
      <c r="F290" s="118"/>
      <c r="G290" s="118"/>
      <c r="H290" s="118"/>
    </row>
    <row r="291" spans="1:8">
      <c r="A291" s="104"/>
      <c r="B291" s="307"/>
      <c r="C291" s="307"/>
      <c r="D291" s="179"/>
      <c r="E291" s="153"/>
      <c r="F291" s="118"/>
      <c r="G291" s="118"/>
      <c r="H291" s="118"/>
    </row>
    <row r="292" spans="1:8">
      <c r="A292" s="104"/>
      <c r="B292" s="307"/>
      <c r="C292" s="307"/>
      <c r="D292" s="179"/>
      <c r="E292" s="153"/>
      <c r="F292" s="118"/>
      <c r="G292" s="118"/>
      <c r="H292" s="118"/>
    </row>
    <row r="293" spans="1:8">
      <c r="A293" s="104"/>
      <c r="B293" s="307"/>
      <c r="C293" s="307"/>
      <c r="D293" s="179"/>
      <c r="E293" s="153"/>
      <c r="F293" s="118"/>
      <c r="G293" s="118"/>
      <c r="H293" s="118"/>
    </row>
    <row r="294" spans="1:8">
      <c r="A294" s="104"/>
      <c r="B294" s="307"/>
      <c r="C294" s="307"/>
      <c r="D294" s="179"/>
      <c r="E294" s="153"/>
      <c r="F294" s="118"/>
      <c r="G294" s="118"/>
      <c r="H294" s="118"/>
    </row>
    <row r="295" spans="1:8">
      <c r="A295" s="104"/>
      <c r="B295" s="307"/>
      <c r="C295" s="307"/>
      <c r="D295" s="179"/>
      <c r="E295" s="153"/>
      <c r="F295" s="118"/>
      <c r="G295" s="118"/>
      <c r="H295" s="118"/>
    </row>
    <row r="296" spans="1:8">
      <c r="A296" s="104"/>
      <c r="B296" s="307"/>
      <c r="C296" s="307"/>
      <c r="D296" s="179"/>
      <c r="E296" s="153"/>
      <c r="F296" s="118"/>
      <c r="G296" s="118"/>
      <c r="H296" s="118"/>
    </row>
    <row r="297" spans="1:8">
      <c r="A297" s="104"/>
      <c r="B297" s="307"/>
      <c r="C297" s="307"/>
      <c r="D297" s="179"/>
      <c r="E297" s="153"/>
      <c r="F297" s="118"/>
      <c r="G297" s="118"/>
      <c r="H297" s="118"/>
    </row>
    <row r="298" spans="1:8">
      <c r="A298" s="104"/>
      <c r="B298" s="307"/>
      <c r="C298" s="307"/>
      <c r="D298" s="179"/>
      <c r="E298" s="153"/>
      <c r="F298" s="118"/>
      <c r="G298" s="118"/>
      <c r="H298" s="118"/>
    </row>
    <row r="299" spans="1:8">
      <c r="A299" s="104"/>
      <c r="B299" s="307"/>
      <c r="C299" s="307"/>
      <c r="D299" s="179"/>
      <c r="E299" s="153"/>
      <c r="F299" s="118"/>
      <c r="G299" s="118"/>
      <c r="H299" s="118"/>
    </row>
    <row r="300" spans="1:8">
      <c r="A300" s="104"/>
      <c r="B300" s="307"/>
      <c r="C300" s="307"/>
      <c r="D300" s="179"/>
      <c r="E300" s="153"/>
      <c r="F300" s="118"/>
      <c r="G300" s="118"/>
      <c r="H300" s="118"/>
    </row>
    <row r="301" spans="1:8">
      <c r="A301" s="104"/>
      <c r="B301" s="307"/>
      <c r="C301" s="307"/>
      <c r="D301" s="179"/>
      <c r="E301" s="153"/>
      <c r="F301" s="118"/>
      <c r="G301" s="118"/>
      <c r="H301" s="118"/>
    </row>
    <row r="302" spans="1:8">
      <c r="A302" s="104"/>
      <c r="B302" s="307"/>
      <c r="C302" s="307"/>
      <c r="D302" s="179"/>
      <c r="E302" s="153"/>
      <c r="F302" s="118"/>
      <c r="G302" s="118"/>
      <c r="H302" s="118"/>
    </row>
    <row r="303" spans="1:8">
      <c r="A303" s="104"/>
      <c r="B303" s="307"/>
      <c r="C303" s="307"/>
      <c r="D303" s="179"/>
      <c r="E303" s="153"/>
      <c r="F303" s="118"/>
      <c r="G303" s="118"/>
      <c r="H303" s="118"/>
    </row>
    <row r="304" spans="1:8">
      <c r="A304" s="104"/>
      <c r="B304" s="307"/>
      <c r="C304" s="307"/>
      <c r="D304" s="179"/>
      <c r="E304" s="153"/>
      <c r="F304" s="118"/>
      <c r="G304" s="118"/>
      <c r="H304" s="118"/>
    </row>
    <row r="305" spans="1:8">
      <c r="A305" s="104"/>
      <c r="B305" s="307"/>
      <c r="C305" s="307"/>
      <c r="D305" s="179"/>
      <c r="E305" s="153"/>
      <c r="F305" s="118"/>
      <c r="G305" s="118"/>
      <c r="H305" s="118"/>
    </row>
    <row r="306" spans="1:8">
      <c r="A306" s="104"/>
      <c r="B306" s="307"/>
      <c r="C306" s="307"/>
      <c r="D306" s="179"/>
      <c r="E306" s="153"/>
      <c r="F306" s="118"/>
      <c r="G306" s="118"/>
      <c r="H306" s="118"/>
    </row>
    <row r="307" spans="1:8">
      <c r="A307" s="104"/>
      <c r="B307" s="307"/>
      <c r="C307" s="307"/>
      <c r="D307" s="179"/>
      <c r="E307" s="153"/>
      <c r="F307" s="118"/>
      <c r="G307" s="118"/>
      <c r="H307" s="118"/>
    </row>
    <row r="308" spans="1:8">
      <c r="A308" s="104"/>
      <c r="B308" s="307"/>
      <c r="C308" s="307"/>
      <c r="D308" s="179"/>
      <c r="E308" s="153"/>
      <c r="F308" s="118"/>
      <c r="G308" s="118"/>
      <c r="H308" s="118"/>
    </row>
    <row r="309" spans="1:8">
      <c r="A309" s="104"/>
      <c r="B309" s="307"/>
      <c r="C309" s="307"/>
      <c r="D309" s="179"/>
      <c r="E309" s="153"/>
      <c r="F309" s="118"/>
      <c r="G309" s="118"/>
      <c r="H309" s="118"/>
    </row>
    <row r="310" spans="1:8">
      <c r="A310" s="104"/>
      <c r="B310" s="307"/>
      <c r="C310" s="307"/>
      <c r="D310" s="179"/>
      <c r="E310" s="153"/>
      <c r="F310" s="118"/>
      <c r="G310" s="118"/>
      <c r="H310" s="118"/>
    </row>
    <row r="311" spans="1:8">
      <c r="A311" s="104"/>
      <c r="B311" s="307"/>
      <c r="C311" s="307"/>
      <c r="D311" s="179"/>
      <c r="E311" s="153"/>
      <c r="F311" s="118"/>
      <c r="G311" s="118"/>
      <c r="H311" s="118"/>
    </row>
    <row r="312" spans="1:8">
      <c r="A312" s="104"/>
      <c r="B312" s="307"/>
      <c r="C312" s="307"/>
      <c r="D312" s="179"/>
      <c r="E312" s="153"/>
      <c r="F312" s="118"/>
      <c r="G312" s="118"/>
      <c r="H312" s="118"/>
    </row>
    <row r="313" spans="1:8">
      <c r="A313" s="104"/>
      <c r="B313" s="307"/>
      <c r="C313" s="307"/>
      <c r="D313" s="179"/>
      <c r="E313" s="153"/>
      <c r="F313" s="118"/>
      <c r="G313" s="118"/>
      <c r="H313" s="118"/>
    </row>
    <row r="314" spans="1:8">
      <c r="A314" s="104"/>
      <c r="B314" s="307"/>
      <c r="C314" s="307"/>
      <c r="D314" s="179"/>
      <c r="E314" s="153"/>
      <c r="F314" s="118"/>
      <c r="G314" s="118"/>
      <c r="H314" s="118"/>
    </row>
    <row r="315" spans="1:8">
      <c r="A315" s="104"/>
      <c r="B315" s="307"/>
      <c r="C315" s="307"/>
      <c r="D315" s="179"/>
      <c r="E315" s="153"/>
      <c r="F315" s="118"/>
      <c r="G315" s="118"/>
      <c r="H315" s="118"/>
    </row>
    <row r="316" spans="1:8">
      <c r="A316" s="104"/>
      <c r="B316" s="307"/>
      <c r="C316" s="307"/>
      <c r="D316" s="179"/>
      <c r="E316" s="153"/>
      <c r="F316" s="118"/>
      <c r="G316" s="118"/>
      <c r="H316" s="118"/>
    </row>
    <row r="317" spans="1:8">
      <c r="A317" s="104"/>
      <c r="B317" s="307"/>
      <c r="C317" s="307"/>
      <c r="D317" s="179"/>
      <c r="E317" s="153"/>
      <c r="F317" s="118"/>
      <c r="G317" s="118"/>
      <c r="H317" s="118"/>
    </row>
    <row r="318" spans="1:8">
      <c r="A318" s="104"/>
      <c r="B318" s="307"/>
      <c r="C318" s="307"/>
      <c r="D318" s="179"/>
      <c r="E318" s="153"/>
      <c r="F318" s="118"/>
      <c r="G318" s="118"/>
      <c r="H318" s="118"/>
    </row>
    <row r="319" spans="1:8">
      <c r="A319" s="104"/>
      <c r="B319" s="307"/>
      <c r="C319" s="307"/>
      <c r="D319" s="179"/>
      <c r="E319" s="153"/>
      <c r="F319" s="118"/>
      <c r="G319" s="118"/>
      <c r="H319" s="118"/>
    </row>
    <row r="320" spans="1:8">
      <c r="A320" s="104"/>
      <c r="B320" s="307"/>
      <c r="C320" s="307"/>
      <c r="D320" s="179"/>
      <c r="E320" s="153"/>
      <c r="F320" s="118"/>
      <c r="G320" s="118"/>
      <c r="H320" s="118"/>
    </row>
    <row r="321" spans="1:8">
      <c r="A321" s="104"/>
      <c r="B321" s="307"/>
      <c r="C321" s="307"/>
      <c r="D321" s="179"/>
      <c r="E321" s="153"/>
      <c r="F321" s="118"/>
      <c r="G321" s="118"/>
      <c r="H321" s="118"/>
    </row>
    <row r="322" spans="1:8">
      <c r="A322" s="104"/>
      <c r="B322" s="307"/>
      <c r="C322" s="307"/>
      <c r="D322" s="179"/>
      <c r="E322" s="153"/>
      <c r="F322" s="118"/>
      <c r="G322" s="118"/>
      <c r="H322" s="118"/>
    </row>
    <row r="323" spans="1:8">
      <c r="A323" s="104"/>
      <c r="B323" s="307"/>
      <c r="C323" s="307"/>
      <c r="D323" s="179"/>
      <c r="E323" s="153"/>
      <c r="F323" s="118"/>
      <c r="G323" s="118"/>
      <c r="H323" s="118"/>
    </row>
    <row r="324" spans="1:8">
      <c r="A324" s="104"/>
      <c r="B324" s="307"/>
      <c r="C324" s="307"/>
      <c r="D324" s="179"/>
      <c r="E324" s="153"/>
      <c r="F324" s="118"/>
      <c r="G324" s="118"/>
      <c r="H324" s="118"/>
    </row>
    <row r="325" spans="1:8">
      <c r="A325" s="104"/>
      <c r="B325" s="307"/>
      <c r="C325" s="307"/>
      <c r="D325" s="179"/>
      <c r="E325" s="153"/>
      <c r="F325" s="118"/>
      <c r="G325" s="118"/>
      <c r="H325" s="118"/>
    </row>
    <row r="326" spans="1:8">
      <c r="A326" s="104"/>
      <c r="B326" s="307"/>
      <c r="C326" s="307"/>
      <c r="D326" s="179"/>
      <c r="E326" s="153"/>
      <c r="F326" s="118"/>
      <c r="G326" s="118"/>
      <c r="H326" s="118"/>
    </row>
    <row r="327" spans="1:8">
      <c r="A327" s="104"/>
      <c r="B327" s="307"/>
      <c r="C327" s="307"/>
      <c r="D327" s="179"/>
      <c r="E327" s="153"/>
      <c r="F327" s="118"/>
      <c r="G327" s="118"/>
      <c r="H327" s="118"/>
    </row>
    <row r="328" spans="1:8">
      <c r="A328" s="104"/>
      <c r="B328" s="307"/>
      <c r="C328" s="307"/>
      <c r="D328" s="179"/>
      <c r="E328" s="153"/>
      <c r="F328" s="118"/>
      <c r="G328" s="118"/>
      <c r="H328" s="118"/>
    </row>
    <row r="329" spans="1:8">
      <c r="A329" s="104"/>
      <c r="B329" s="307"/>
      <c r="C329" s="307"/>
      <c r="D329" s="179"/>
      <c r="E329" s="153"/>
      <c r="F329" s="118"/>
      <c r="G329" s="118"/>
      <c r="H329" s="118"/>
    </row>
    <row r="330" spans="1:8">
      <c r="A330" s="104"/>
      <c r="B330" s="307"/>
      <c r="C330" s="307"/>
      <c r="D330" s="179"/>
      <c r="E330" s="153"/>
      <c r="F330" s="118"/>
      <c r="G330" s="118"/>
      <c r="H330" s="118"/>
    </row>
    <row r="331" spans="1:8">
      <c r="A331" s="104"/>
      <c r="B331" s="307"/>
      <c r="C331" s="307"/>
      <c r="D331" s="179"/>
      <c r="E331" s="153"/>
      <c r="F331" s="118"/>
      <c r="G331" s="118"/>
      <c r="H331" s="118"/>
    </row>
    <row r="332" spans="1:8">
      <c r="A332" s="104"/>
      <c r="B332" s="307"/>
      <c r="C332" s="307"/>
      <c r="D332" s="179"/>
      <c r="E332" s="153"/>
      <c r="F332" s="118"/>
      <c r="G332" s="118"/>
      <c r="H332" s="118"/>
    </row>
    <row r="333" spans="1:8">
      <c r="A333" s="104"/>
      <c r="B333" s="307"/>
      <c r="C333" s="307"/>
      <c r="D333" s="179"/>
      <c r="E333" s="153"/>
      <c r="F333" s="118"/>
      <c r="G333" s="118"/>
      <c r="H333" s="118"/>
    </row>
    <row r="334" spans="1:8">
      <c r="A334" s="104"/>
      <c r="B334" s="307"/>
      <c r="C334" s="307"/>
      <c r="D334" s="179"/>
      <c r="E334" s="153"/>
      <c r="F334" s="118"/>
      <c r="G334" s="118"/>
      <c r="H334" s="118"/>
    </row>
    <row r="335" spans="1:8">
      <c r="A335" s="104"/>
      <c r="B335" s="307"/>
      <c r="C335" s="307"/>
      <c r="D335" s="179"/>
      <c r="E335" s="153"/>
      <c r="F335" s="118"/>
      <c r="G335" s="118"/>
      <c r="H335" s="118"/>
    </row>
    <row r="336" spans="1:8">
      <c r="A336" s="104"/>
      <c r="B336" s="307"/>
      <c r="C336" s="307"/>
      <c r="D336" s="179"/>
      <c r="E336" s="153"/>
      <c r="F336" s="118"/>
      <c r="G336" s="118"/>
      <c r="H336" s="118"/>
    </row>
    <row r="337" spans="1:8">
      <c r="A337" s="104"/>
      <c r="B337" s="307"/>
      <c r="C337" s="307"/>
      <c r="D337" s="179"/>
      <c r="E337" s="153"/>
      <c r="F337" s="118"/>
      <c r="G337" s="118"/>
      <c r="H337" s="118"/>
    </row>
    <row r="338" spans="1:8">
      <c r="A338" s="104"/>
      <c r="B338" s="307"/>
      <c r="C338" s="307"/>
      <c r="D338" s="179"/>
      <c r="E338" s="153"/>
      <c r="F338" s="118"/>
      <c r="G338" s="118"/>
      <c r="H338" s="118"/>
    </row>
    <row r="339" spans="1:8">
      <c r="A339" s="104"/>
      <c r="B339" s="307"/>
      <c r="C339" s="307"/>
      <c r="D339" s="179"/>
      <c r="E339" s="153"/>
      <c r="F339" s="118"/>
      <c r="G339" s="118"/>
      <c r="H339" s="118"/>
    </row>
    <row r="340" spans="1:8">
      <c r="A340" s="104"/>
      <c r="B340" s="307"/>
      <c r="C340" s="307"/>
      <c r="D340" s="179"/>
      <c r="E340" s="153"/>
      <c r="F340" s="118"/>
      <c r="G340" s="118"/>
      <c r="H340" s="118"/>
    </row>
    <row r="341" spans="1:8">
      <c r="A341" s="104"/>
      <c r="B341" s="307"/>
      <c r="C341" s="307"/>
      <c r="D341" s="179"/>
      <c r="E341" s="153"/>
      <c r="F341" s="118"/>
      <c r="G341" s="118"/>
      <c r="H341" s="118"/>
    </row>
    <row r="342" spans="1:8">
      <c r="A342" s="104"/>
      <c r="B342" s="307"/>
      <c r="C342" s="307"/>
      <c r="D342" s="179"/>
      <c r="E342" s="153"/>
      <c r="F342" s="118"/>
      <c r="G342" s="118"/>
      <c r="H342" s="118"/>
    </row>
    <row r="343" spans="1:8">
      <c r="A343" s="104"/>
      <c r="B343" s="307"/>
      <c r="C343" s="307"/>
      <c r="D343" s="179"/>
      <c r="E343" s="153"/>
      <c r="F343" s="118"/>
      <c r="G343" s="118"/>
      <c r="H343" s="118"/>
    </row>
    <row r="344" spans="1:8">
      <c r="A344" s="104"/>
      <c r="B344" s="307"/>
      <c r="C344" s="307"/>
      <c r="D344" s="179"/>
      <c r="E344" s="153"/>
      <c r="F344" s="118"/>
      <c r="G344" s="118"/>
      <c r="H344" s="118"/>
    </row>
    <row r="345" spans="1:8">
      <c r="A345" s="104"/>
      <c r="B345" s="307"/>
      <c r="C345" s="307"/>
      <c r="D345" s="179"/>
      <c r="E345" s="153"/>
      <c r="F345" s="118"/>
      <c r="G345" s="118"/>
      <c r="H345" s="118"/>
    </row>
    <row r="346" spans="1:8">
      <c r="A346" s="104"/>
      <c r="B346" s="307"/>
      <c r="C346" s="307"/>
      <c r="D346" s="179"/>
      <c r="E346" s="153"/>
      <c r="F346" s="118"/>
      <c r="G346" s="118"/>
      <c r="H346" s="118"/>
    </row>
    <row r="347" spans="1:8">
      <c r="A347" s="104"/>
      <c r="B347" s="307"/>
      <c r="C347" s="307"/>
      <c r="D347" s="179"/>
      <c r="E347" s="153"/>
      <c r="F347" s="118"/>
      <c r="G347" s="118"/>
      <c r="H347" s="118"/>
    </row>
    <row r="348" spans="1:8">
      <c r="A348" s="104"/>
      <c r="B348" s="307"/>
      <c r="C348" s="307"/>
      <c r="D348" s="179"/>
      <c r="E348" s="153"/>
      <c r="F348" s="118"/>
      <c r="G348" s="118"/>
      <c r="H348" s="118"/>
    </row>
    <row r="349" spans="1:8">
      <c r="A349" s="104"/>
      <c r="B349" s="307"/>
      <c r="C349" s="307"/>
      <c r="D349" s="179"/>
      <c r="E349" s="153"/>
      <c r="F349" s="118"/>
      <c r="G349" s="118"/>
      <c r="H349" s="118"/>
    </row>
    <row r="350" spans="1:8">
      <c r="A350" s="104"/>
      <c r="B350" s="307"/>
      <c r="C350" s="307"/>
      <c r="D350" s="179"/>
      <c r="E350" s="153"/>
      <c r="F350" s="118"/>
      <c r="G350" s="118"/>
      <c r="H350" s="118"/>
    </row>
    <row r="351" spans="1:8">
      <c r="A351" s="104"/>
      <c r="B351" s="307"/>
      <c r="C351" s="307"/>
      <c r="D351" s="179"/>
      <c r="E351" s="153"/>
      <c r="F351" s="118"/>
      <c r="G351" s="118"/>
      <c r="H351" s="118"/>
    </row>
    <row r="352" spans="1:8">
      <c r="A352" s="104"/>
      <c r="B352" s="307"/>
      <c r="C352" s="307"/>
      <c r="D352" s="179"/>
      <c r="E352" s="153"/>
      <c r="F352" s="118"/>
      <c r="G352" s="118"/>
      <c r="H352" s="118"/>
    </row>
    <row r="353" spans="1:8">
      <c r="A353" s="104"/>
      <c r="B353" s="307"/>
      <c r="C353" s="307"/>
      <c r="D353" s="179"/>
      <c r="E353" s="153"/>
      <c r="F353" s="118"/>
      <c r="G353" s="118"/>
      <c r="H353" s="118"/>
    </row>
    <row r="354" spans="1:8">
      <c r="A354" s="104"/>
      <c r="B354" s="307"/>
      <c r="C354" s="307"/>
      <c r="D354" s="179"/>
      <c r="E354" s="153"/>
      <c r="F354" s="118"/>
      <c r="G354" s="118"/>
      <c r="H354" s="118"/>
    </row>
    <row r="355" spans="1:8">
      <c r="A355" s="104"/>
      <c r="B355" s="307"/>
      <c r="C355" s="307"/>
      <c r="D355" s="179"/>
      <c r="E355" s="153"/>
      <c r="F355" s="118"/>
      <c r="G355" s="118"/>
      <c r="H355" s="118"/>
    </row>
    <row r="356" spans="1:8">
      <c r="A356" s="104"/>
      <c r="B356" s="307"/>
      <c r="C356" s="307"/>
      <c r="D356" s="179"/>
      <c r="E356" s="153"/>
      <c r="F356" s="118"/>
      <c r="G356" s="118"/>
      <c r="H356" s="118"/>
    </row>
    <row r="357" spans="1:8">
      <c r="A357" s="104"/>
      <c r="B357" s="307"/>
      <c r="C357" s="307"/>
      <c r="D357" s="179"/>
      <c r="E357" s="153"/>
      <c r="F357" s="118"/>
      <c r="G357" s="118"/>
      <c r="H357" s="118"/>
    </row>
    <row r="358" spans="1:8">
      <c r="A358" s="104"/>
      <c r="B358" s="307"/>
      <c r="C358" s="307"/>
      <c r="D358" s="179"/>
      <c r="E358" s="153"/>
      <c r="F358" s="118"/>
      <c r="G358" s="118"/>
      <c r="H358" s="118"/>
    </row>
    <row r="359" spans="1:8">
      <c r="A359" s="104"/>
      <c r="B359" s="307"/>
      <c r="C359" s="307"/>
      <c r="D359" s="179"/>
      <c r="E359" s="153"/>
      <c r="F359" s="118"/>
      <c r="G359" s="118"/>
      <c r="H359" s="118"/>
    </row>
    <row r="360" spans="1:8">
      <c r="A360" s="104"/>
      <c r="B360" s="307"/>
      <c r="C360" s="307"/>
      <c r="D360" s="179"/>
      <c r="E360" s="153"/>
      <c r="F360" s="118"/>
      <c r="G360" s="118"/>
      <c r="H360" s="118"/>
    </row>
    <row r="361" spans="1:8">
      <c r="A361" s="104"/>
      <c r="B361" s="307"/>
      <c r="C361" s="307"/>
      <c r="D361" s="179"/>
      <c r="E361" s="153"/>
      <c r="F361" s="118"/>
      <c r="G361" s="118"/>
      <c r="H361" s="118"/>
    </row>
    <row r="362" spans="1:8">
      <c r="A362" s="104"/>
      <c r="B362" s="307"/>
      <c r="C362" s="307"/>
      <c r="D362" s="179"/>
      <c r="E362" s="153"/>
      <c r="F362" s="118"/>
      <c r="G362" s="118"/>
      <c r="H362" s="118"/>
    </row>
    <row r="363" spans="1:8">
      <c r="A363" s="104"/>
      <c r="B363" s="307"/>
      <c r="C363" s="307"/>
      <c r="D363" s="179"/>
      <c r="E363" s="153"/>
      <c r="F363" s="118"/>
      <c r="G363" s="118"/>
      <c r="H363" s="118"/>
    </row>
    <row r="364" spans="1:8">
      <c r="A364" s="104"/>
      <c r="B364" s="307"/>
      <c r="C364" s="307"/>
      <c r="D364" s="179"/>
      <c r="E364" s="153"/>
      <c r="F364" s="118"/>
      <c r="G364" s="118"/>
      <c r="H364" s="118"/>
    </row>
    <row r="365" spans="1:8">
      <c r="A365" s="104"/>
      <c r="B365" s="307"/>
      <c r="C365" s="307"/>
      <c r="D365" s="179"/>
      <c r="E365" s="153"/>
      <c r="F365" s="118"/>
      <c r="G365" s="118"/>
      <c r="H365" s="118"/>
    </row>
    <row r="366" spans="1:8">
      <c r="A366" s="104"/>
      <c r="B366" s="307"/>
      <c r="C366" s="307"/>
      <c r="D366" s="179"/>
      <c r="E366" s="153"/>
      <c r="F366" s="118"/>
      <c r="G366" s="118"/>
      <c r="H366" s="118"/>
    </row>
    <row r="367" spans="1:8">
      <c r="A367" s="104"/>
      <c r="B367" s="307"/>
      <c r="C367" s="307"/>
      <c r="D367" s="179"/>
      <c r="E367" s="153"/>
      <c r="F367" s="118"/>
      <c r="G367" s="118"/>
      <c r="H367" s="118"/>
    </row>
    <row r="368" spans="1:8">
      <c r="A368" s="104"/>
      <c r="B368" s="307"/>
      <c r="C368" s="307"/>
      <c r="D368" s="179"/>
      <c r="E368" s="153"/>
      <c r="F368" s="118"/>
      <c r="G368" s="118"/>
      <c r="H368" s="118"/>
    </row>
    <row r="369" spans="1:8">
      <c r="A369" s="104"/>
      <c r="B369" s="307"/>
      <c r="C369" s="307"/>
      <c r="D369" s="179"/>
      <c r="E369" s="153"/>
      <c r="F369" s="118"/>
      <c r="G369" s="118"/>
      <c r="H369" s="118"/>
    </row>
    <row r="370" spans="1:8">
      <c r="A370" s="104"/>
      <c r="B370" s="307"/>
      <c r="C370" s="307"/>
      <c r="D370" s="179"/>
      <c r="E370" s="153"/>
      <c r="F370" s="118"/>
      <c r="G370" s="118"/>
      <c r="H370" s="118"/>
    </row>
    <row r="371" spans="1:8">
      <c r="A371" s="104"/>
      <c r="B371" s="307"/>
      <c r="C371" s="307"/>
      <c r="D371" s="179"/>
      <c r="E371" s="153"/>
      <c r="F371" s="118"/>
      <c r="G371" s="118"/>
      <c r="H371" s="118"/>
    </row>
    <row r="372" spans="1:8">
      <c r="A372" s="104"/>
      <c r="B372" s="307"/>
      <c r="C372" s="307"/>
      <c r="D372" s="179"/>
      <c r="E372" s="153"/>
      <c r="F372" s="118"/>
      <c r="G372" s="118"/>
      <c r="H372" s="118"/>
    </row>
    <row r="373" spans="1:8">
      <c r="A373" s="104"/>
      <c r="B373" s="307"/>
      <c r="C373" s="307"/>
      <c r="D373" s="179"/>
      <c r="E373" s="153"/>
      <c r="F373" s="118"/>
      <c r="G373" s="118"/>
      <c r="H373" s="118"/>
    </row>
    <row r="374" spans="1:8">
      <c r="A374" s="104"/>
      <c r="B374" s="307"/>
      <c r="C374" s="307"/>
      <c r="D374" s="179"/>
      <c r="E374" s="153"/>
      <c r="F374" s="118"/>
      <c r="G374" s="118"/>
      <c r="H374" s="118"/>
    </row>
    <row r="375" spans="1:8">
      <c r="A375" s="104"/>
      <c r="B375" s="307"/>
      <c r="C375" s="307"/>
      <c r="D375" s="179"/>
      <c r="E375" s="153"/>
      <c r="F375" s="118"/>
      <c r="G375" s="118"/>
      <c r="H375" s="118"/>
    </row>
    <row r="376" spans="1:8">
      <c r="A376" s="104"/>
      <c r="B376" s="307"/>
      <c r="C376" s="307"/>
      <c r="D376" s="179"/>
      <c r="E376" s="153"/>
      <c r="F376" s="118"/>
      <c r="G376" s="118"/>
      <c r="H376" s="118"/>
    </row>
    <row r="377" spans="1:8">
      <c r="A377" s="104"/>
      <c r="B377" s="307"/>
      <c r="C377" s="307"/>
      <c r="D377" s="179"/>
      <c r="E377" s="153"/>
      <c r="F377" s="118"/>
      <c r="G377" s="118"/>
      <c r="H377" s="118"/>
    </row>
    <row r="378" spans="1:8">
      <c r="A378" s="104"/>
      <c r="B378" s="307"/>
      <c r="C378" s="307"/>
      <c r="D378" s="179"/>
      <c r="E378" s="153"/>
      <c r="F378" s="118"/>
      <c r="G378" s="118"/>
      <c r="H378" s="118"/>
    </row>
    <row r="379" spans="1:8">
      <c r="A379" s="104"/>
      <c r="B379" s="307"/>
      <c r="C379" s="307"/>
      <c r="D379" s="179"/>
      <c r="E379" s="153"/>
      <c r="F379" s="118"/>
      <c r="G379" s="118"/>
      <c r="H379" s="118"/>
    </row>
    <row r="380" spans="1:8">
      <c r="A380" s="104"/>
      <c r="B380" s="307"/>
      <c r="C380" s="307"/>
      <c r="D380" s="179"/>
      <c r="E380" s="153"/>
      <c r="F380" s="118"/>
      <c r="G380" s="118"/>
      <c r="H380" s="118"/>
    </row>
    <row r="381" spans="1:8">
      <c r="A381" s="104"/>
      <c r="B381" s="307"/>
      <c r="C381" s="307"/>
      <c r="D381" s="179"/>
      <c r="E381" s="153"/>
      <c r="F381" s="118"/>
      <c r="G381" s="118"/>
      <c r="H381" s="118"/>
    </row>
    <row r="382" spans="1:8">
      <c r="A382" s="104"/>
      <c r="B382" s="307"/>
      <c r="C382" s="307"/>
      <c r="D382" s="179"/>
      <c r="E382" s="153"/>
      <c r="F382" s="118"/>
      <c r="G382" s="118"/>
      <c r="H382" s="118"/>
    </row>
    <row r="383" spans="1:8">
      <c r="A383" s="104"/>
      <c r="B383" s="307"/>
      <c r="C383" s="307"/>
      <c r="D383" s="179"/>
      <c r="E383" s="153"/>
      <c r="F383" s="118"/>
      <c r="G383" s="118"/>
      <c r="H383" s="118"/>
    </row>
    <row r="384" spans="1:8">
      <c r="A384" s="104"/>
      <c r="B384" s="307"/>
      <c r="C384" s="307"/>
      <c r="D384" s="179"/>
      <c r="E384" s="153"/>
      <c r="F384" s="118"/>
      <c r="G384" s="118"/>
      <c r="H384" s="118"/>
    </row>
    <row r="385" spans="1:8">
      <c r="A385" s="104"/>
      <c r="B385" s="307"/>
      <c r="C385" s="307"/>
      <c r="D385" s="179"/>
      <c r="E385" s="153"/>
      <c r="F385" s="118"/>
      <c r="G385" s="118"/>
      <c r="H385" s="118"/>
    </row>
    <row r="386" spans="1:8">
      <c r="A386" s="104"/>
      <c r="B386" s="307"/>
      <c r="C386" s="307"/>
      <c r="D386" s="179"/>
      <c r="E386" s="153"/>
      <c r="F386" s="118"/>
      <c r="G386" s="118"/>
      <c r="H386" s="118"/>
    </row>
    <row r="387" spans="1:8">
      <c r="A387" s="104"/>
      <c r="B387" s="307"/>
      <c r="C387" s="307"/>
      <c r="D387" s="179"/>
      <c r="E387" s="153"/>
      <c r="F387" s="118"/>
      <c r="G387" s="118"/>
      <c r="H387" s="118"/>
    </row>
    <row r="388" spans="1:8">
      <c r="A388" s="104"/>
      <c r="B388" s="307"/>
      <c r="C388" s="307"/>
      <c r="D388" s="179"/>
      <c r="E388" s="153"/>
      <c r="F388" s="118"/>
      <c r="G388" s="118"/>
      <c r="H388" s="118"/>
    </row>
    <row r="389" spans="1:8">
      <c r="A389" s="104"/>
      <c r="B389" s="307"/>
      <c r="C389" s="307"/>
      <c r="D389" s="179"/>
      <c r="E389" s="153"/>
      <c r="F389" s="118"/>
      <c r="G389" s="118"/>
      <c r="H389" s="118"/>
    </row>
    <row r="390" spans="1:8">
      <c r="A390" s="104"/>
      <c r="B390" s="307"/>
      <c r="C390" s="307"/>
      <c r="D390" s="179"/>
      <c r="E390" s="153"/>
      <c r="F390" s="118"/>
      <c r="G390" s="118"/>
      <c r="H390" s="118"/>
    </row>
    <row r="391" spans="1:8">
      <c r="A391" s="104"/>
      <c r="B391" s="307"/>
      <c r="C391" s="307"/>
      <c r="D391" s="179"/>
      <c r="E391" s="153"/>
      <c r="F391" s="118"/>
      <c r="G391" s="118"/>
      <c r="H391" s="118"/>
    </row>
    <row r="392" spans="1:8">
      <c r="A392" s="104"/>
      <c r="B392" s="307"/>
      <c r="C392" s="307"/>
      <c r="D392" s="179"/>
      <c r="E392" s="153"/>
      <c r="F392" s="118"/>
      <c r="G392" s="118"/>
      <c r="H392" s="118"/>
    </row>
    <row r="393" spans="1:8">
      <c r="A393" s="104"/>
      <c r="B393" s="307"/>
      <c r="C393" s="307"/>
      <c r="D393" s="179"/>
      <c r="E393" s="153"/>
      <c r="F393" s="118"/>
      <c r="G393" s="118"/>
      <c r="H393" s="118"/>
    </row>
    <row r="394" spans="1:8">
      <c r="A394" s="104"/>
      <c r="B394" s="307"/>
      <c r="C394" s="307"/>
      <c r="D394" s="179"/>
      <c r="E394" s="153"/>
      <c r="F394" s="118"/>
      <c r="G394" s="118"/>
      <c r="H394" s="118"/>
    </row>
    <row r="395" spans="1:8">
      <c r="A395" s="104"/>
      <c r="B395" s="307"/>
      <c r="C395" s="307"/>
      <c r="D395" s="179"/>
      <c r="E395" s="153"/>
      <c r="F395" s="118"/>
      <c r="G395" s="118"/>
      <c r="H395" s="118"/>
    </row>
    <row r="396" spans="1:8">
      <c r="A396" s="104"/>
      <c r="B396" s="307"/>
      <c r="C396" s="307"/>
      <c r="D396" s="179"/>
      <c r="E396" s="153"/>
      <c r="F396" s="118"/>
      <c r="G396" s="118"/>
      <c r="H396" s="118"/>
    </row>
    <row r="397" spans="1:8">
      <c r="A397" s="104"/>
      <c r="B397" s="307"/>
      <c r="C397" s="307"/>
      <c r="D397" s="179"/>
      <c r="E397" s="153"/>
      <c r="F397" s="118"/>
      <c r="G397" s="118"/>
      <c r="H397" s="118"/>
    </row>
    <row r="398" spans="1:8">
      <c r="A398" s="104"/>
      <c r="B398" s="307"/>
      <c r="C398" s="307"/>
      <c r="D398" s="179"/>
      <c r="E398" s="153"/>
      <c r="F398" s="118"/>
      <c r="G398" s="118"/>
      <c r="H398" s="118"/>
    </row>
    <row r="399" spans="1:8">
      <c r="A399" s="104"/>
      <c r="B399" s="307"/>
      <c r="C399" s="307"/>
      <c r="D399" s="179"/>
      <c r="E399" s="153"/>
      <c r="F399" s="118"/>
      <c r="G399" s="118"/>
      <c r="H399" s="118"/>
    </row>
    <row r="400" spans="1:8">
      <c r="A400" s="104"/>
      <c r="B400" s="307"/>
      <c r="C400" s="307"/>
      <c r="D400" s="179"/>
      <c r="E400" s="153"/>
      <c r="F400" s="118"/>
      <c r="G400" s="118"/>
      <c r="H400" s="118"/>
    </row>
    <row r="401" spans="1:8">
      <c r="A401" s="104"/>
      <c r="B401" s="307"/>
      <c r="C401" s="307"/>
      <c r="D401" s="179"/>
      <c r="E401" s="153"/>
      <c r="F401" s="118"/>
      <c r="G401" s="118"/>
      <c r="H401" s="118"/>
    </row>
    <row r="402" spans="1:8">
      <c r="A402" s="104"/>
      <c r="B402" s="307"/>
      <c r="C402" s="307"/>
      <c r="D402" s="179"/>
      <c r="E402" s="153"/>
      <c r="F402" s="118"/>
      <c r="G402" s="118"/>
      <c r="H402" s="118"/>
    </row>
    <row r="403" spans="1:8">
      <c r="A403" s="104"/>
      <c r="B403" s="307"/>
      <c r="C403" s="307"/>
      <c r="D403" s="179"/>
      <c r="E403" s="153"/>
      <c r="F403" s="118"/>
      <c r="G403" s="118"/>
      <c r="H403" s="118"/>
    </row>
    <row r="404" spans="1:8">
      <c r="A404" s="104"/>
      <c r="B404" s="307"/>
      <c r="C404" s="307"/>
      <c r="D404" s="179"/>
      <c r="E404" s="153"/>
      <c r="F404" s="118"/>
      <c r="G404" s="118"/>
      <c r="H404" s="118"/>
    </row>
    <row r="405" spans="1:8">
      <c r="A405" s="104"/>
      <c r="B405" s="307"/>
      <c r="C405" s="307"/>
      <c r="D405" s="179"/>
      <c r="E405" s="153"/>
      <c r="F405" s="118"/>
      <c r="G405" s="118"/>
      <c r="H405" s="118"/>
    </row>
    <row r="406" spans="1:8">
      <c r="A406" s="104"/>
      <c r="B406" s="307"/>
      <c r="C406" s="307"/>
      <c r="D406" s="179"/>
      <c r="E406" s="153"/>
      <c r="F406" s="118"/>
      <c r="G406" s="118"/>
      <c r="H406" s="118"/>
    </row>
    <row r="407" spans="1:8">
      <c r="A407" s="104"/>
      <c r="B407" s="307"/>
      <c r="C407" s="307"/>
      <c r="D407" s="179"/>
      <c r="E407" s="153"/>
      <c r="F407" s="118"/>
      <c r="G407" s="118"/>
      <c r="H407" s="118"/>
    </row>
    <row r="408" spans="1:8">
      <c r="A408" s="104"/>
      <c r="B408" s="307"/>
      <c r="C408" s="307"/>
      <c r="D408" s="179"/>
      <c r="E408" s="153"/>
      <c r="F408" s="118"/>
      <c r="G408" s="118"/>
      <c r="H408" s="118"/>
    </row>
    <row r="409" spans="1:8">
      <c r="A409" s="104"/>
      <c r="B409" s="307"/>
      <c r="C409" s="307"/>
      <c r="D409" s="179"/>
      <c r="E409" s="153"/>
      <c r="F409" s="118"/>
      <c r="G409" s="118"/>
      <c r="H409" s="118"/>
    </row>
    <row r="410" spans="1:8">
      <c r="A410" s="104"/>
      <c r="B410" s="307"/>
      <c r="C410" s="307"/>
      <c r="D410" s="179"/>
      <c r="E410" s="153"/>
      <c r="F410" s="118"/>
      <c r="G410" s="118"/>
      <c r="H410" s="118"/>
    </row>
    <row r="411" spans="1:8">
      <c r="A411" s="104"/>
      <c r="B411" s="307"/>
      <c r="C411" s="307"/>
      <c r="D411" s="179"/>
      <c r="E411" s="153"/>
      <c r="F411" s="118"/>
      <c r="G411" s="118"/>
      <c r="H411" s="118"/>
    </row>
    <row r="412" spans="1:8">
      <c r="A412" s="104"/>
      <c r="B412" s="307"/>
      <c r="C412" s="307"/>
      <c r="D412" s="179"/>
      <c r="E412" s="153"/>
      <c r="F412" s="118"/>
      <c r="G412" s="118"/>
      <c r="H412" s="118"/>
    </row>
    <row r="413" spans="1:8">
      <c r="A413" s="104"/>
      <c r="B413" s="307"/>
      <c r="C413" s="307"/>
      <c r="D413" s="179"/>
      <c r="E413" s="153"/>
      <c r="F413" s="118"/>
      <c r="G413" s="118"/>
      <c r="H413" s="118"/>
    </row>
    <row r="414" spans="1:8">
      <c r="A414" s="104"/>
      <c r="B414" s="307"/>
      <c r="C414" s="307"/>
      <c r="D414" s="179"/>
      <c r="E414" s="153"/>
      <c r="F414" s="118"/>
      <c r="G414" s="118"/>
      <c r="H414" s="118"/>
    </row>
    <row r="415" spans="1:8">
      <c r="A415" s="104"/>
      <c r="B415" s="307"/>
      <c r="C415" s="307"/>
      <c r="D415" s="179"/>
      <c r="E415" s="153"/>
      <c r="F415" s="118"/>
      <c r="G415" s="118"/>
      <c r="H415" s="118"/>
    </row>
    <row r="416" spans="1:8">
      <c r="A416" s="104"/>
      <c r="B416" s="307"/>
      <c r="C416" s="307"/>
      <c r="D416" s="179"/>
      <c r="E416" s="153"/>
      <c r="F416" s="118"/>
      <c r="G416" s="118"/>
      <c r="H416" s="118"/>
    </row>
    <row r="417" spans="1:8">
      <c r="A417" s="104"/>
      <c r="B417" s="307"/>
      <c r="C417" s="307"/>
      <c r="D417" s="179"/>
      <c r="E417" s="153"/>
      <c r="F417" s="118"/>
      <c r="G417" s="118"/>
      <c r="H417" s="118"/>
    </row>
    <row r="418" spans="1:8">
      <c r="A418" s="104"/>
      <c r="B418" s="307"/>
      <c r="C418" s="307"/>
      <c r="D418" s="179"/>
      <c r="E418" s="153"/>
      <c r="F418" s="118"/>
      <c r="G418" s="118"/>
      <c r="H418" s="118"/>
    </row>
    <row r="419" spans="1:8">
      <c r="A419" s="104"/>
      <c r="B419" s="307"/>
      <c r="C419" s="307"/>
      <c r="D419" s="179"/>
      <c r="E419" s="153"/>
      <c r="F419" s="118"/>
      <c r="G419" s="118"/>
      <c r="H419" s="118"/>
    </row>
    <row r="420" spans="1:8">
      <c r="A420" s="104"/>
      <c r="B420" s="307"/>
      <c r="C420" s="307"/>
      <c r="D420" s="179"/>
      <c r="E420" s="153"/>
      <c r="F420" s="118"/>
      <c r="G420" s="118"/>
      <c r="H420" s="118"/>
    </row>
    <row r="421" spans="1:8">
      <c r="A421" s="104"/>
      <c r="B421" s="307"/>
      <c r="C421" s="307"/>
      <c r="D421" s="179"/>
      <c r="E421" s="153"/>
      <c r="F421" s="118"/>
      <c r="G421" s="118"/>
      <c r="H421" s="118"/>
    </row>
    <row r="422" spans="1:8">
      <c r="A422" s="104"/>
      <c r="B422" s="307"/>
      <c r="C422" s="307"/>
      <c r="D422" s="179"/>
      <c r="E422" s="153"/>
      <c r="F422" s="118"/>
      <c r="G422" s="118"/>
      <c r="H422" s="118"/>
    </row>
    <row r="423" spans="1:8">
      <c r="A423" s="104"/>
      <c r="B423" s="307"/>
      <c r="C423" s="307"/>
      <c r="D423" s="179"/>
      <c r="E423" s="153"/>
      <c r="F423" s="118"/>
      <c r="G423" s="118"/>
      <c r="H423" s="118"/>
    </row>
    <row r="424" spans="1:8">
      <c r="A424" s="104"/>
      <c r="B424" s="307"/>
      <c r="C424" s="307"/>
      <c r="D424" s="179"/>
      <c r="E424" s="153"/>
      <c r="F424" s="118"/>
      <c r="G424" s="118"/>
      <c r="H424" s="118"/>
    </row>
    <row r="425" spans="1:8">
      <c r="A425" s="104"/>
      <c r="B425" s="307"/>
      <c r="C425" s="307"/>
      <c r="D425" s="179"/>
      <c r="E425" s="153"/>
      <c r="F425" s="118"/>
      <c r="G425" s="118"/>
      <c r="H425" s="118"/>
    </row>
    <row r="426" spans="1:8">
      <c r="A426" s="104"/>
      <c r="B426" s="307"/>
      <c r="C426" s="307"/>
      <c r="D426" s="179"/>
      <c r="E426" s="153"/>
      <c r="F426" s="118"/>
      <c r="G426" s="118"/>
      <c r="H426" s="118"/>
    </row>
    <row r="427" spans="1:8">
      <c r="A427" s="104"/>
      <c r="B427" s="307"/>
      <c r="C427" s="307"/>
      <c r="D427" s="179"/>
      <c r="E427" s="153"/>
      <c r="F427" s="118"/>
      <c r="G427" s="118"/>
      <c r="H427" s="118"/>
    </row>
    <row r="428" spans="1:8">
      <c r="A428" s="104"/>
      <c r="B428" s="307"/>
      <c r="C428" s="307"/>
      <c r="D428" s="179"/>
      <c r="E428" s="153"/>
      <c r="F428" s="118"/>
      <c r="G428" s="118"/>
      <c r="H428" s="118"/>
    </row>
    <row r="429" spans="1:8">
      <c r="A429" s="104"/>
      <c r="B429" s="307"/>
      <c r="C429" s="307"/>
      <c r="D429" s="179"/>
      <c r="E429" s="153"/>
      <c r="F429" s="118"/>
      <c r="G429" s="118"/>
      <c r="H429" s="118"/>
    </row>
    <row r="430" spans="1:8">
      <c r="A430" s="104"/>
      <c r="B430" s="307"/>
      <c r="C430" s="307"/>
      <c r="D430" s="179"/>
      <c r="E430" s="153"/>
      <c r="F430" s="118"/>
      <c r="G430" s="118"/>
      <c r="H430" s="118"/>
    </row>
    <row r="431" spans="1:8">
      <c r="A431" s="104"/>
      <c r="B431" s="307"/>
      <c r="C431" s="307"/>
      <c r="D431" s="179"/>
      <c r="E431" s="153"/>
      <c r="F431" s="118"/>
      <c r="G431" s="118"/>
      <c r="H431" s="118"/>
    </row>
    <row r="432" spans="1:8">
      <c r="A432" s="104"/>
      <c r="B432" s="307"/>
      <c r="C432" s="307"/>
      <c r="D432" s="179"/>
      <c r="E432" s="153"/>
      <c r="F432" s="118"/>
      <c r="G432" s="118"/>
      <c r="H432" s="118"/>
    </row>
    <row r="433" spans="1:8">
      <c r="A433" s="104"/>
      <c r="B433" s="307"/>
      <c r="C433" s="307"/>
      <c r="D433" s="179"/>
      <c r="E433" s="153"/>
      <c r="F433" s="118"/>
      <c r="G433" s="118"/>
      <c r="H433" s="118"/>
    </row>
    <row r="434" spans="1:8">
      <c r="A434" s="104"/>
      <c r="B434" s="307"/>
      <c r="C434" s="307"/>
      <c r="D434" s="179"/>
      <c r="E434" s="153"/>
      <c r="F434" s="118"/>
      <c r="G434" s="118"/>
      <c r="H434" s="118"/>
    </row>
    <row r="435" spans="1:8">
      <c r="A435" s="104"/>
      <c r="B435" s="307"/>
      <c r="C435" s="307"/>
      <c r="D435" s="179"/>
      <c r="E435" s="153"/>
      <c r="F435" s="118"/>
      <c r="G435" s="118"/>
      <c r="H435" s="118"/>
    </row>
    <row r="436" spans="1:8">
      <c r="A436" s="104"/>
      <c r="B436" s="307"/>
      <c r="C436" s="307"/>
      <c r="D436" s="179"/>
      <c r="E436" s="153"/>
      <c r="F436" s="118"/>
      <c r="G436" s="118"/>
      <c r="H436" s="118"/>
    </row>
    <row r="437" spans="1:8">
      <c r="A437" s="104"/>
      <c r="B437" s="307"/>
      <c r="C437" s="307"/>
      <c r="D437" s="179"/>
      <c r="E437" s="153"/>
      <c r="F437" s="118"/>
      <c r="G437" s="118"/>
      <c r="H437" s="118"/>
    </row>
    <row r="438" spans="1:8">
      <c r="A438" s="104"/>
      <c r="B438" s="307"/>
      <c r="C438" s="307"/>
      <c r="D438" s="179"/>
      <c r="E438" s="153"/>
      <c r="F438" s="118"/>
      <c r="G438" s="118"/>
      <c r="H438" s="118"/>
    </row>
    <row r="439" spans="1:8">
      <c r="A439" s="104"/>
      <c r="B439" s="307"/>
      <c r="C439" s="307"/>
      <c r="D439" s="179"/>
      <c r="E439" s="153"/>
      <c r="F439" s="118"/>
      <c r="G439" s="118"/>
      <c r="H439" s="118"/>
    </row>
    <row r="440" spans="1:8">
      <c r="A440" s="104"/>
      <c r="B440" s="307"/>
      <c r="C440" s="307"/>
      <c r="D440" s="179"/>
      <c r="E440" s="153"/>
      <c r="F440" s="118"/>
      <c r="G440" s="118"/>
      <c r="H440" s="118"/>
    </row>
    <row r="441" spans="1:8">
      <c r="A441" s="104"/>
      <c r="B441" s="307"/>
      <c r="C441" s="307"/>
      <c r="D441" s="179"/>
      <c r="E441" s="153"/>
      <c r="F441" s="118"/>
      <c r="G441" s="118"/>
      <c r="H441" s="118"/>
    </row>
    <row r="442" spans="1:8">
      <c r="A442" s="104"/>
      <c r="B442" s="307"/>
      <c r="C442" s="307"/>
      <c r="D442" s="179"/>
      <c r="E442" s="153"/>
      <c r="F442" s="118"/>
      <c r="G442" s="118"/>
      <c r="H442" s="118"/>
    </row>
    <row r="443" spans="1:8">
      <c r="A443" s="104"/>
      <c r="B443" s="307"/>
      <c r="C443" s="307"/>
      <c r="D443" s="179"/>
      <c r="E443" s="153"/>
      <c r="F443" s="118"/>
      <c r="G443" s="118"/>
      <c r="H443" s="118"/>
    </row>
    <row r="444" spans="1:8">
      <c r="A444" s="104"/>
      <c r="B444" s="307"/>
      <c r="C444" s="307"/>
      <c r="D444" s="179"/>
      <c r="E444" s="153"/>
      <c r="F444" s="118"/>
      <c r="G444" s="118"/>
      <c r="H444" s="118"/>
    </row>
    <row r="445" spans="1:8">
      <c r="A445" s="104"/>
      <c r="B445" s="307"/>
      <c r="C445" s="307"/>
      <c r="D445" s="179"/>
      <c r="E445" s="153"/>
      <c r="F445" s="118"/>
      <c r="G445" s="118"/>
      <c r="H445" s="118"/>
    </row>
    <row r="446" spans="1:8">
      <c r="A446" s="104"/>
      <c r="B446" s="307"/>
      <c r="C446" s="307"/>
      <c r="D446" s="179"/>
      <c r="E446" s="153"/>
      <c r="F446" s="118"/>
      <c r="G446" s="118"/>
      <c r="H446" s="118"/>
    </row>
    <row r="447" spans="1:8">
      <c r="A447" s="104"/>
      <c r="B447" s="307"/>
      <c r="C447" s="307"/>
      <c r="D447" s="179"/>
      <c r="E447" s="153"/>
      <c r="F447" s="118"/>
      <c r="G447" s="118"/>
      <c r="H447" s="118"/>
    </row>
    <row r="448" spans="1:8">
      <c r="A448" s="104"/>
      <c r="B448" s="307"/>
      <c r="C448" s="307"/>
      <c r="D448" s="179"/>
      <c r="E448" s="153"/>
      <c r="F448" s="118"/>
      <c r="G448" s="118"/>
      <c r="H448" s="118"/>
    </row>
    <row r="449" spans="1:8">
      <c r="A449" s="104"/>
      <c r="B449" s="307"/>
      <c r="C449" s="307"/>
      <c r="D449" s="179"/>
      <c r="E449" s="153"/>
      <c r="F449" s="118"/>
      <c r="G449" s="118"/>
      <c r="H449" s="118"/>
    </row>
    <row r="450" spans="1:8">
      <c r="A450" s="104"/>
      <c r="B450" s="307"/>
      <c r="C450" s="307"/>
      <c r="D450" s="179"/>
      <c r="E450" s="153"/>
      <c r="F450" s="118"/>
      <c r="G450" s="118"/>
      <c r="H450" s="118"/>
    </row>
    <row r="451" spans="1:8">
      <c r="A451" s="104"/>
      <c r="B451" s="307"/>
      <c r="C451" s="307"/>
      <c r="D451" s="179"/>
      <c r="E451" s="153"/>
      <c r="F451" s="118"/>
      <c r="G451" s="118"/>
      <c r="H451" s="118"/>
    </row>
    <row r="452" spans="1:8">
      <c r="A452" s="104"/>
      <c r="B452" s="307"/>
      <c r="C452" s="307"/>
      <c r="D452" s="179"/>
      <c r="E452" s="153"/>
      <c r="F452" s="118"/>
      <c r="G452" s="118"/>
      <c r="H452" s="118"/>
    </row>
    <row r="453" spans="1:8">
      <c r="A453" s="104"/>
      <c r="B453" s="307"/>
      <c r="C453" s="307"/>
      <c r="D453" s="179"/>
      <c r="E453" s="153"/>
      <c r="F453" s="118"/>
      <c r="G453" s="118"/>
      <c r="H453" s="118"/>
    </row>
    <row r="454" spans="1:8">
      <c r="A454" s="104"/>
      <c r="B454" s="307"/>
      <c r="C454" s="307"/>
      <c r="D454" s="179"/>
      <c r="E454" s="153"/>
      <c r="F454" s="118"/>
      <c r="G454" s="118"/>
      <c r="H454" s="118"/>
    </row>
    <row r="455" spans="1:8">
      <c r="A455" s="104"/>
      <c r="B455" s="307"/>
      <c r="C455" s="307"/>
      <c r="D455" s="179"/>
      <c r="E455" s="153"/>
      <c r="F455" s="118"/>
      <c r="G455" s="118"/>
      <c r="H455" s="118"/>
    </row>
    <row r="456" spans="1:8">
      <c r="A456" s="104"/>
      <c r="B456" s="307"/>
      <c r="C456" s="307"/>
      <c r="D456" s="179"/>
      <c r="E456" s="153"/>
      <c r="F456" s="118"/>
      <c r="G456" s="118"/>
      <c r="H456" s="118"/>
    </row>
    <row r="457" spans="1:8">
      <c r="A457" s="104"/>
      <c r="B457" s="307"/>
      <c r="C457" s="307"/>
      <c r="D457" s="179"/>
      <c r="E457" s="153"/>
      <c r="F457" s="118"/>
      <c r="G457" s="118"/>
      <c r="H457" s="118"/>
    </row>
    <row r="458" spans="1:8">
      <c r="A458" s="104"/>
      <c r="B458" s="307"/>
      <c r="C458" s="307"/>
      <c r="D458" s="179"/>
      <c r="E458" s="153"/>
      <c r="F458" s="118"/>
      <c r="G458" s="118"/>
      <c r="H458" s="118"/>
    </row>
    <row r="459" spans="1:8">
      <c r="A459" s="104"/>
      <c r="B459" s="307"/>
      <c r="C459" s="307"/>
      <c r="D459" s="179"/>
      <c r="E459" s="153"/>
      <c r="F459" s="118"/>
      <c r="G459" s="118"/>
      <c r="H459" s="118"/>
    </row>
    <row r="460" spans="1:8">
      <c r="A460" s="104"/>
      <c r="B460" s="307"/>
      <c r="C460" s="307"/>
      <c r="D460" s="179"/>
      <c r="E460" s="153"/>
      <c r="F460" s="118"/>
      <c r="G460" s="118"/>
      <c r="H460" s="118"/>
    </row>
    <row r="461" spans="1:8">
      <c r="A461" s="104"/>
      <c r="B461" s="307"/>
      <c r="C461" s="307"/>
      <c r="D461" s="179"/>
      <c r="E461" s="153"/>
      <c r="F461" s="118"/>
      <c r="G461" s="118"/>
      <c r="H461" s="118"/>
    </row>
    <row r="462" spans="1:8">
      <c r="A462" s="104"/>
      <c r="B462" s="307"/>
      <c r="C462" s="307"/>
      <c r="D462" s="179"/>
      <c r="E462" s="153"/>
      <c r="F462" s="118"/>
      <c r="G462" s="118"/>
      <c r="H462" s="118"/>
    </row>
    <row r="463" spans="1:8">
      <c r="A463" s="104"/>
      <c r="B463" s="307"/>
      <c r="C463" s="307"/>
      <c r="D463" s="179"/>
      <c r="E463" s="153"/>
      <c r="F463" s="118"/>
      <c r="G463" s="118"/>
      <c r="H463" s="118"/>
    </row>
    <row r="464" spans="1:8">
      <c r="A464" s="104"/>
      <c r="B464" s="307"/>
      <c r="C464" s="307"/>
      <c r="D464" s="179"/>
      <c r="E464" s="153"/>
      <c r="F464" s="118"/>
      <c r="G464" s="118"/>
      <c r="H464" s="118"/>
    </row>
    <row r="465" spans="1:8">
      <c r="A465" s="104"/>
      <c r="B465" s="307"/>
      <c r="C465" s="307"/>
      <c r="D465" s="179"/>
      <c r="E465" s="153"/>
      <c r="F465" s="118"/>
      <c r="G465" s="118"/>
      <c r="H465" s="118"/>
    </row>
    <row r="466" spans="1:8">
      <c r="A466" s="104"/>
      <c r="B466" s="307"/>
      <c r="C466" s="307"/>
      <c r="D466" s="179"/>
      <c r="E466" s="153"/>
      <c r="F466" s="118"/>
      <c r="G466" s="118"/>
      <c r="H466" s="118"/>
    </row>
    <row r="467" spans="1:8">
      <c r="A467" s="104"/>
      <c r="B467" s="307"/>
      <c r="C467" s="307"/>
      <c r="D467" s="179"/>
      <c r="E467" s="153"/>
      <c r="F467" s="118"/>
      <c r="G467" s="118"/>
      <c r="H467" s="118"/>
    </row>
    <row r="468" spans="1:8">
      <c r="A468" s="104"/>
      <c r="B468" s="307"/>
      <c r="C468" s="307"/>
      <c r="D468" s="179"/>
      <c r="E468" s="153"/>
      <c r="F468" s="118"/>
      <c r="G468" s="118"/>
      <c r="H468" s="118"/>
    </row>
    <row r="469" spans="1:8">
      <c r="A469" s="104"/>
      <c r="B469" s="307"/>
      <c r="C469" s="307"/>
      <c r="D469" s="179"/>
      <c r="E469" s="153"/>
      <c r="F469" s="118"/>
      <c r="G469" s="118"/>
      <c r="H469" s="118"/>
    </row>
    <row r="470" spans="1:8">
      <c r="A470" s="104"/>
      <c r="B470" s="307"/>
      <c r="C470" s="307"/>
      <c r="D470" s="179"/>
      <c r="E470" s="153"/>
      <c r="F470" s="118"/>
      <c r="G470" s="118"/>
      <c r="H470" s="118"/>
    </row>
    <row r="471" spans="1:8">
      <c r="A471" s="104"/>
      <c r="B471" s="307"/>
      <c r="C471" s="307"/>
      <c r="D471" s="179"/>
      <c r="E471" s="153"/>
      <c r="F471" s="118"/>
      <c r="G471" s="118"/>
      <c r="H471" s="118"/>
    </row>
    <row r="472" spans="1:8">
      <c r="A472" s="104"/>
      <c r="B472" s="307"/>
      <c r="C472" s="307"/>
      <c r="D472" s="179"/>
      <c r="E472" s="153"/>
      <c r="F472" s="118"/>
      <c r="G472" s="118"/>
      <c r="H472" s="118"/>
    </row>
    <row r="473" spans="1:8">
      <c r="A473" s="104"/>
      <c r="B473" s="307"/>
      <c r="C473" s="307"/>
      <c r="D473" s="179"/>
      <c r="E473" s="153"/>
      <c r="F473" s="118"/>
      <c r="G473" s="118"/>
      <c r="H473" s="118"/>
    </row>
    <row r="474" spans="1:8">
      <c r="A474" s="104"/>
      <c r="B474" s="307"/>
      <c r="C474" s="307"/>
      <c r="D474" s="179"/>
      <c r="E474" s="153"/>
      <c r="F474" s="118"/>
      <c r="G474" s="118"/>
      <c r="H474" s="118"/>
    </row>
    <row r="475" spans="1:8">
      <c r="A475" s="104"/>
      <c r="B475" s="307"/>
      <c r="C475" s="307"/>
      <c r="D475" s="179"/>
      <c r="E475" s="153"/>
      <c r="F475" s="118"/>
      <c r="G475" s="118"/>
      <c r="H475" s="118"/>
    </row>
    <row r="476" spans="1:8">
      <c r="A476" s="104"/>
      <c r="B476" s="307"/>
      <c r="C476" s="307"/>
      <c r="D476" s="179"/>
      <c r="E476" s="153"/>
      <c r="F476" s="118"/>
      <c r="G476" s="118"/>
      <c r="H476" s="118"/>
    </row>
    <row r="477" spans="1:8">
      <c r="A477" s="104"/>
      <c r="B477" s="307"/>
      <c r="C477" s="307"/>
      <c r="D477" s="179"/>
      <c r="E477" s="153"/>
      <c r="F477" s="118"/>
      <c r="G477" s="118"/>
      <c r="H477" s="118"/>
    </row>
    <row r="478" spans="1:8">
      <c r="A478" s="104"/>
      <c r="B478" s="307"/>
      <c r="C478" s="307"/>
      <c r="D478" s="179"/>
      <c r="E478" s="153"/>
      <c r="F478" s="118"/>
      <c r="G478" s="118"/>
      <c r="H478" s="118"/>
    </row>
    <row r="479" spans="1:8">
      <c r="A479" s="104"/>
      <c r="B479" s="307"/>
      <c r="C479" s="307"/>
      <c r="D479" s="179"/>
      <c r="E479" s="153"/>
      <c r="F479" s="118"/>
      <c r="G479" s="118"/>
      <c r="H479" s="118"/>
    </row>
    <row r="480" spans="1:8">
      <c r="A480" s="104"/>
      <c r="B480" s="307"/>
      <c r="C480" s="307"/>
      <c r="D480" s="179"/>
      <c r="E480" s="153"/>
      <c r="F480" s="118"/>
      <c r="G480" s="118"/>
      <c r="H480" s="118"/>
    </row>
    <row r="481" spans="1:8">
      <c r="A481" s="104"/>
      <c r="B481" s="307"/>
      <c r="C481" s="307"/>
      <c r="D481" s="179"/>
      <c r="E481" s="153"/>
      <c r="F481" s="118"/>
      <c r="G481" s="118"/>
      <c r="H481" s="118"/>
    </row>
    <row r="482" spans="1:8">
      <c r="A482" s="104"/>
      <c r="B482" s="307"/>
      <c r="C482" s="307"/>
      <c r="D482" s="179"/>
      <c r="E482" s="153"/>
      <c r="F482" s="118"/>
      <c r="G482" s="118"/>
      <c r="H482" s="118"/>
    </row>
    <row r="483" spans="1:8">
      <c r="A483" s="104"/>
      <c r="B483" s="307"/>
      <c r="C483" s="307"/>
      <c r="D483" s="179"/>
      <c r="E483" s="153"/>
      <c r="F483" s="118"/>
      <c r="G483" s="118"/>
      <c r="H483" s="118"/>
    </row>
    <row r="484" spans="1:8">
      <c r="A484" s="104"/>
      <c r="B484" s="307"/>
      <c r="C484" s="307"/>
      <c r="D484" s="179"/>
      <c r="E484" s="153"/>
      <c r="F484" s="118"/>
      <c r="G484" s="118"/>
      <c r="H484" s="118"/>
    </row>
    <row r="485" spans="1:8">
      <c r="A485" s="104"/>
      <c r="B485" s="307"/>
      <c r="C485" s="307"/>
      <c r="D485" s="179"/>
      <c r="E485" s="153"/>
      <c r="F485" s="118"/>
      <c r="G485" s="118"/>
      <c r="H485" s="118"/>
    </row>
    <row r="486" spans="1:8">
      <c r="A486" s="104"/>
      <c r="B486" s="307"/>
      <c r="C486" s="307"/>
      <c r="D486" s="179"/>
      <c r="E486" s="153"/>
      <c r="F486" s="118"/>
      <c r="G486" s="118"/>
      <c r="H486" s="118"/>
    </row>
    <row r="487" spans="1:8">
      <c r="A487" s="104"/>
      <c r="B487" s="307"/>
      <c r="C487" s="307"/>
      <c r="D487" s="179"/>
      <c r="E487" s="153"/>
      <c r="F487" s="118"/>
      <c r="G487" s="118"/>
      <c r="H487" s="118"/>
    </row>
    <row r="488" spans="1:8">
      <c r="A488" s="104"/>
      <c r="B488" s="307"/>
      <c r="C488" s="307"/>
      <c r="D488" s="179"/>
      <c r="E488" s="153"/>
      <c r="F488" s="118"/>
      <c r="G488" s="118"/>
      <c r="H488" s="118"/>
    </row>
    <row r="489" spans="1:8">
      <c r="A489" s="104"/>
      <c r="B489" s="307"/>
      <c r="C489" s="307"/>
      <c r="D489" s="179"/>
      <c r="E489" s="153"/>
      <c r="F489" s="118"/>
      <c r="G489" s="118"/>
      <c r="H489" s="118"/>
    </row>
    <row r="490" spans="1:8">
      <c r="A490" s="104"/>
      <c r="B490" s="307"/>
      <c r="C490" s="307"/>
      <c r="D490" s="179"/>
      <c r="E490" s="153"/>
      <c r="F490" s="118"/>
      <c r="G490" s="118"/>
      <c r="H490" s="118"/>
    </row>
    <row r="491" spans="1:8">
      <c r="A491" s="104"/>
      <c r="B491" s="307"/>
      <c r="C491" s="307"/>
      <c r="D491" s="179"/>
      <c r="E491" s="153"/>
      <c r="F491" s="118"/>
      <c r="G491" s="118"/>
      <c r="H491" s="118"/>
    </row>
    <row r="492" spans="1:8">
      <c r="A492" s="104"/>
      <c r="B492" s="307"/>
      <c r="C492" s="307"/>
      <c r="D492" s="179"/>
      <c r="E492" s="153"/>
      <c r="F492" s="118"/>
      <c r="G492" s="118"/>
      <c r="H492" s="118"/>
    </row>
    <row r="493" spans="1:8">
      <c r="A493" s="104"/>
      <c r="B493" s="307"/>
      <c r="C493" s="307"/>
      <c r="D493" s="179"/>
      <c r="E493" s="153"/>
      <c r="F493" s="118"/>
      <c r="G493" s="118"/>
      <c r="H493" s="118"/>
    </row>
    <row r="494" spans="1:8">
      <c r="A494" s="104"/>
      <c r="B494" s="307"/>
      <c r="C494" s="307"/>
      <c r="D494" s="179"/>
      <c r="E494" s="153"/>
      <c r="F494" s="118"/>
      <c r="G494" s="118"/>
      <c r="H494" s="118"/>
    </row>
    <row r="495" spans="1:8">
      <c r="A495" s="104"/>
      <c r="B495" s="307"/>
      <c r="C495" s="307"/>
      <c r="D495" s="179"/>
      <c r="E495" s="153"/>
      <c r="F495" s="118"/>
      <c r="G495" s="118"/>
      <c r="H495" s="118"/>
    </row>
    <row r="496" spans="1:8">
      <c r="A496" s="104"/>
      <c r="B496" s="307"/>
      <c r="C496" s="307"/>
      <c r="D496" s="179"/>
      <c r="E496" s="153"/>
      <c r="F496" s="118"/>
      <c r="G496" s="118"/>
      <c r="H496" s="118"/>
    </row>
    <row r="497" spans="1:8">
      <c r="A497" s="104"/>
      <c r="B497" s="307"/>
      <c r="C497" s="307"/>
      <c r="D497" s="179"/>
      <c r="E497" s="153"/>
      <c r="F497" s="118"/>
      <c r="G497" s="118"/>
      <c r="H497" s="118"/>
    </row>
    <row r="498" spans="1:8">
      <c r="A498" s="104"/>
      <c r="B498" s="307"/>
      <c r="C498" s="307"/>
      <c r="D498" s="179"/>
      <c r="E498" s="153"/>
      <c r="F498" s="118"/>
      <c r="G498" s="118"/>
      <c r="H498" s="118"/>
    </row>
    <row r="499" spans="1:8">
      <c r="A499" s="104"/>
      <c r="B499" s="307"/>
      <c r="C499" s="307"/>
      <c r="D499" s="179"/>
      <c r="E499" s="153"/>
      <c r="F499" s="118"/>
      <c r="G499" s="118"/>
      <c r="H499" s="118"/>
    </row>
    <row r="500" spans="1:8">
      <c r="A500" s="104"/>
      <c r="B500" s="307"/>
      <c r="C500" s="307"/>
      <c r="D500" s="179"/>
      <c r="E500" s="153"/>
      <c r="F500" s="118"/>
      <c r="G500" s="118"/>
      <c r="H500" s="118"/>
    </row>
    <row r="501" spans="1:8">
      <c r="A501" s="104"/>
      <c r="B501" s="307"/>
      <c r="C501" s="307"/>
      <c r="D501" s="179"/>
      <c r="E501" s="153"/>
      <c r="F501" s="118"/>
      <c r="G501" s="118"/>
      <c r="H501" s="118"/>
    </row>
    <row r="502" spans="1:8">
      <c r="A502" s="104"/>
      <c r="B502" s="307"/>
      <c r="C502" s="307"/>
      <c r="D502" s="179"/>
      <c r="E502" s="153"/>
      <c r="F502" s="118"/>
      <c r="G502" s="118"/>
      <c r="H502" s="118"/>
    </row>
    <row r="503" spans="1:8">
      <c r="A503" s="104"/>
      <c r="B503" s="307"/>
      <c r="C503" s="307"/>
      <c r="D503" s="179"/>
      <c r="E503" s="153"/>
      <c r="F503" s="118"/>
      <c r="G503" s="118"/>
      <c r="H503" s="118"/>
    </row>
    <row r="504" spans="1:8">
      <c r="A504" s="104"/>
      <c r="B504" s="307"/>
      <c r="C504" s="307"/>
      <c r="D504" s="179"/>
      <c r="E504" s="153"/>
      <c r="F504" s="118"/>
      <c r="G504" s="118"/>
      <c r="H504" s="118"/>
    </row>
    <row r="505" spans="1:8">
      <c r="A505" s="104"/>
      <c r="B505" s="307"/>
      <c r="C505" s="307"/>
      <c r="D505" s="179"/>
      <c r="E505" s="153"/>
      <c r="F505" s="118"/>
      <c r="G505" s="118"/>
      <c r="H505" s="118"/>
    </row>
    <row r="506" spans="1:8">
      <c r="A506" s="104"/>
      <c r="B506" s="307"/>
      <c r="C506" s="307"/>
      <c r="D506" s="179"/>
      <c r="E506" s="153"/>
      <c r="F506" s="118"/>
      <c r="G506" s="118"/>
      <c r="H506" s="118"/>
    </row>
    <row r="507" spans="1:8">
      <c r="A507" s="104"/>
      <c r="B507" s="307"/>
      <c r="C507" s="307"/>
      <c r="D507" s="179"/>
      <c r="E507" s="153"/>
      <c r="F507" s="118"/>
      <c r="G507" s="118"/>
      <c r="H507" s="118"/>
    </row>
    <row r="508" spans="1:8">
      <c r="A508" s="104"/>
      <c r="B508" s="307"/>
      <c r="C508" s="307"/>
      <c r="D508" s="179"/>
      <c r="E508" s="153"/>
      <c r="F508" s="118"/>
      <c r="G508" s="118"/>
      <c r="H508" s="118"/>
    </row>
    <row r="509" spans="1:8">
      <c r="A509" s="104"/>
      <c r="B509" s="307"/>
      <c r="C509" s="307"/>
      <c r="D509" s="179"/>
      <c r="E509" s="153"/>
      <c r="F509" s="118"/>
      <c r="G509" s="118"/>
      <c r="H509" s="118"/>
    </row>
    <row r="510" spans="1:8">
      <c r="A510" s="104"/>
      <c r="B510" s="307"/>
      <c r="C510" s="307"/>
      <c r="D510" s="179"/>
      <c r="E510" s="153"/>
      <c r="F510" s="118"/>
      <c r="G510" s="118"/>
      <c r="H510" s="118"/>
    </row>
    <row r="511" spans="1:8">
      <c r="A511" s="104"/>
      <c r="B511" s="307"/>
      <c r="C511" s="307"/>
      <c r="D511" s="179"/>
      <c r="E511" s="153"/>
      <c r="F511" s="118"/>
      <c r="G511" s="118"/>
      <c r="H511" s="118"/>
    </row>
    <row r="512" spans="1:8">
      <c r="A512" s="104"/>
      <c r="B512" s="307"/>
      <c r="C512" s="307"/>
      <c r="D512" s="179"/>
      <c r="E512" s="153"/>
      <c r="F512" s="118"/>
      <c r="G512" s="118"/>
      <c r="H512" s="118"/>
    </row>
    <row r="513" spans="1:8">
      <c r="A513" s="104"/>
      <c r="B513" s="307"/>
      <c r="C513" s="307"/>
      <c r="D513" s="179"/>
      <c r="E513" s="153"/>
      <c r="F513" s="118"/>
      <c r="G513" s="118"/>
      <c r="H513" s="118"/>
    </row>
    <row r="514" spans="1:8">
      <c r="A514" s="104"/>
      <c r="B514" s="307"/>
      <c r="C514" s="307"/>
      <c r="D514" s="179"/>
      <c r="E514" s="153"/>
      <c r="F514" s="118"/>
      <c r="G514" s="118"/>
      <c r="H514" s="118"/>
    </row>
    <row r="515" spans="1:8">
      <c r="A515" s="104"/>
      <c r="B515" s="307"/>
      <c r="C515" s="307"/>
      <c r="D515" s="179"/>
      <c r="E515" s="153"/>
      <c r="F515" s="118"/>
      <c r="G515" s="118"/>
      <c r="H515" s="118"/>
    </row>
    <row r="516" spans="1:8">
      <c r="A516" s="104"/>
      <c r="B516" s="307"/>
      <c r="C516" s="307"/>
      <c r="D516" s="179"/>
      <c r="E516" s="153"/>
      <c r="F516" s="118"/>
      <c r="G516" s="118"/>
      <c r="H516" s="118"/>
    </row>
    <row r="517" spans="1:8">
      <c r="A517" s="104"/>
      <c r="B517" s="307"/>
      <c r="C517" s="307"/>
      <c r="D517" s="179"/>
      <c r="E517" s="153"/>
      <c r="F517" s="118"/>
      <c r="G517" s="118"/>
      <c r="H517" s="118"/>
    </row>
    <row r="518" spans="1:8">
      <c r="A518" s="104"/>
      <c r="B518" s="307"/>
      <c r="C518" s="307"/>
      <c r="D518" s="179"/>
      <c r="E518" s="153"/>
      <c r="F518" s="118"/>
      <c r="G518" s="118"/>
      <c r="H518" s="118"/>
    </row>
    <row r="519" spans="1:8">
      <c r="A519" s="104"/>
      <c r="B519" s="307"/>
      <c r="C519" s="307"/>
      <c r="D519" s="179"/>
      <c r="E519" s="153"/>
      <c r="F519" s="118"/>
      <c r="G519" s="118"/>
      <c r="H519" s="118"/>
    </row>
    <row r="520" spans="1:8">
      <c r="A520" s="104"/>
      <c r="B520" s="307"/>
      <c r="C520" s="307"/>
      <c r="D520" s="179"/>
      <c r="E520" s="153"/>
      <c r="F520" s="118"/>
      <c r="G520" s="118"/>
      <c r="H520" s="118"/>
    </row>
    <row r="521" spans="1:8">
      <c r="A521" s="104"/>
      <c r="B521" s="307"/>
      <c r="C521" s="307"/>
      <c r="D521" s="179"/>
      <c r="E521" s="153"/>
      <c r="F521" s="118"/>
      <c r="G521" s="118"/>
      <c r="H521" s="118"/>
    </row>
    <row r="522" spans="1:8">
      <c r="A522" s="104"/>
      <c r="B522" s="307"/>
      <c r="C522" s="307"/>
      <c r="D522" s="179"/>
      <c r="E522" s="153"/>
      <c r="F522" s="118"/>
      <c r="G522" s="118"/>
      <c r="H522" s="118"/>
    </row>
    <row r="523" spans="1:8">
      <c r="A523" s="104"/>
      <c r="B523" s="307"/>
      <c r="C523" s="307"/>
      <c r="D523" s="179"/>
      <c r="E523" s="153"/>
      <c r="F523" s="118"/>
      <c r="G523" s="118"/>
      <c r="H523" s="118"/>
    </row>
    <row r="524" spans="1:8">
      <c r="A524" s="104"/>
      <c r="B524" s="307"/>
      <c r="C524" s="307"/>
      <c r="D524" s="179"/>
      <c r="E524" s="153"/>
      <c r="F524" s="118"/>
      <c r="G524" s="118"/>
      <c r="H524" s="118"/>
    </row>
    <row r="525" spans="1:8">
      <c r="A525" s="104"/>
      <c r="B525" s="307"/>
      <c r="C525" s="307"/>
      <c r="D525" s="179"/>
      <c r="E525" s="153"/>
      <c r="F525" s="118"/>
      <c r="G525" s="118"/>
      <c r="H525" s="118"/>
    </row>
    <row r="526" spans="1:8">
      <c r="A526" s="104"/>
      <c r="B526" s="307"/>
      <c r="C526" s="307"/>
      <c r="D526" s="179"/>
      <c r="E526" s="153"/>
      <c r="F526" s="118"/>
      <c r="G526" s="118"/>
      <c r="H526" s="118"/>
    </row>
    <row r="527" spans="1:8">
      <c r="A527" s="104"/>
      <c r="B527" s="307"/>
      <c r="C527" s="307"/>
      <c r="D527" s="179"/>
      <c r="E527" s="153"/>
      <c r="F527" s="118"/>
      <c r="G527" s="118"/>
      <c r="H527" s="118"/>
    </row>
    <row r="528" spans="1:8">
      <c r="A528" s="104"/>
      <c r="B528" s="307"/>
      <c r="C528" s="307"/>
      <c r="D528" s="179"/>
      <c r="E528" s="153"/>
      <c r="F528" s="118"/>
      <c r="G528" s="118"/>
      <c r="H528" s="118"/>
    </row>
    <row r="529" spans="1:8">
      <c r="A529" s="104"/>
      <c r="B529" s="307"/>
      <c r="C529" s="307"/>
      <c r="D529" s="179"/>
      <c r="E529" s="153"/>
      <c r="F529" s="118"/>
      <c r="G529" s="118"/>
      <c r="H529" s="118"/>
    </row>
    <row r="530" spans="1:8">
      <c r="A530" s="104"/>
      <c r="B530" s="307"/>
      <c r="C530" s="307"/>
      <c r="D530" s="179"/>
      <c r="E530" s="153"/>
      <c r="F530" s="118"/>
      <c r="G530" s="118"/>
      <c r="H530" s="118"/>
    </row>
    <row r="531" spans="1:8">
      <c r="A531" s="104"/>
      <c r="B531" s="307"/>
      <c r="C531" s="307"/>
      <c r="D531" s="179"/>
      <c r="E531" s="153"/>
      <c r="F531" s="118"/>
      <c r="G531" s="118"/>
      <c r="H531" s="118"/>
    </row>
    <row r="532" spans="1:8">
      <c r="A532" s="104"/>
      <c r="B532" s="307"/>
      <c r="C532" s="307"/>
      <c r="D532" s="179"/>
      <c r="E532" s="153"/>
      <c r="F532" s="118"/>
      <c r="G532" s="118"/>
      <c r="H532" s="118"/>
    </row>
    <row r="533" spans="1:8">
      <c r="A533" s="104"/>
      <c r="B533" s="307"/>
      <c r="C533" s="307"/>
      <c r="D533" s="179"/>
      <c r="E533" s="153"/>
      <c r="F533" s="118"/>
      <c r="G533" s="118"/>
      <c r="H533" s="118"/>
    </row>
    <row r="534" spans="1:8">
      <c r="A534" s="104"/>
      <c r="B534" s="307"/>
      <c r="C534" s="307"/>
      <c r="D534" s="179"/>
      <c r="E534" s="153"/>
      <c r="F534" s="118"/>
      <c r="G534" s="118"/>
      <c r="H534" s="118"/>
    </row>
    <row r="535" spans="1:8">
      <c r="A535" s="104"/>
      <c r="B535" s="307"/>
      <c r="C535" s="307"/>
      <c r="D535" s="179"/>
      <c r="E535" s="153"/>
      <c r="F535" s="118"/>
      <c r="G535" s="118"/>
      <c r="H535" s="118"/>
    </row>
    <row r="536" spans="1:8">
      <c r="A536" s="104"/>
      <c r="B536" s="307"/>
      <c r="C536" s="307"/>
      <c r="D536" s="179"/>
      <c r="E536" s="153"/>
      <c r="F536" s="118"/>
      <c r="G536" s="118"/>
      <c r="H536" s="118"/>
    </row>
    <row r="537" spans="1:8">
      <c r="A537" s="104"/>
      <c r="B537" s="307"/>
      <c r="C537" s="307"/>
      <c r="D537" s="179"/>
      <c r="E537" s="153"/>
      <c r="F537" s="118"/>
      <c r="G537" s="118"/>
      <c r="H537" s="118"/>
    </row>
    <row r="538" spans="1:8">
      <c r="A538" s="104"/>
      <c r="B538" s="307"/>
      <c r="C538" s="307"/>
      <c r="D538" s="179"/>
      <c r="E538" s="153"/>
      <c r="F538" s="118"/>
      <c r="G538" s="118"/>
      <c r="H538" s="118"/>
    </row>
    <row r="539" spans="1:8">
      <c r="A539" s="104"/>
      <c r="B539" s="307"/>
      <c r="C539" s="307"/>
      <c r="D539" s="179"/>
      <c r="E539" s="153"/>
      <c r="F539" s="118"/>
      <c r="G539" s="118"/>
      <c r="H539" s="118"/>
    </row>
    <row r="540" spans="1:8">
      <c r="A540" s="104"/>
      <c r="B540" s="307"/>
      <c r="C540" s="307"/>
      <c r="D540" s="179"/>
      <c r="E540" s="153"/>
      <c r="F540" s="118"/>
      <c r="G540" s="118"/>
      <c r="H540" s="118"/>
    </row>
    <row r="541" spans="1:8">
      <c r="A541" s="104"/>
      <c r="B541" s="307"/>
      <c r="C541" s="307"/>
      <c r="D541" s="179"/>
      <c r="E541" s="153"/>
      <c r="F541" s="118"/>
      <c r="G541" s="118"/>
      <c r="H541" s="118"/>
    </row>
    <row r="542" spans="1:8">
      <c r="A542" s="104"/>
      <c r="B542" s="307"/>
      <c r="C542" s="307"/>
      <c r="D542" s="179"/>
      <c r="E542" s="153"/>
      <c r="F542" s="118"/>
      <c r="G542" s="118"/>
      <c r="H542" s="118"/>
    </row>
    <row r="543" spans="1:8">
      <c r="A543" s="104"/>
      <c r="B543" s="307"/>
      <c r="C543" s="307"/>
      <c r="D543" s="179"/>
      <c r="E543" s="153"/>
      <c r="F543" s="118"/>
      <c r="G543" s="118"/>
      <c r="H543" s="118"/>
    </row>
    <row r="544" spans="1:8">
      <c r="A544" s="104"/>
      <c r="B544" s="307"/>
      <c r="C544" s="307"/>
      <c r="D544" s="179"/>
      <c r="E544" s="153"/>
      <c r="F544" s="118"/>
      <c r="G544" s="118"/>
      <c r="H544" s="118"/>
    </row>
    <row r="545" spans="1:8">
      <c r="A545" s="104"/>
      <c r="B545" s="307"/>
      <c r="C545" s="307"/>
      <c r="D545" s="179"/>
      <c r="E545" s="153"/>
      <c r="F545" s="118"/>
      <c r="G545" s="118"/>
      <c r="H545" s="118"/>
    </row>
    <row r="546" spans="1:8">
      <c r="A546" s="104"/>
      <c r="B546" s="307"/>
      <c r="C546" s="307"/>
      <c r="D546" s="179"/>
      <c r="E546" s="153"/>
      <c r="F546" s="118"/>
      <c r="G546" s="118"/>
      <c r="H546" s="118"/>
    </row>
    <row r="547" spans="1:8">
      <c r="A547" s="104"/>
      <c r="B547" s="307"/>
      <c r="C547" s="307"/>
      <c r="D547" s="179"/>
      <c r="E547" s="153"/>
      <c r="F547" s="118"/>
      <c r="G547" s="118"/>
      <c r="H547" s="118"/>
    </row>
    <row r="548" spans="1:8">
      <c r="A548" s="104"/>
      <c r="B548" s="307"/>
      <c r="C548" s="307"/>
      <c r="D548" s="179"/>
      <c r="E548" s="153"/>
      <c r="F548" s="118"/>
      <c r="G548" s="118"/>
      <c r="H548" s="118"/>
    </row>
    <row r="549" spans="1:8">
      <c r="A549" s="104"/>
      <c r="B549" s="307"/>
      <c r="C549" s="307"/>
      <c r="D549" s="179"/>
      <c r="E549" s="153"/>
      <c r="F549" s="118"/>
      <c r="G549" s="118"/>
      <c r="H549" s="118"/>
    </row>
    <row r="550" spans="1:8">
      <c r="A550" s="104"/>
      <c r="B550" s="307"/>
      <c r="C550" s="307"/>
      <c r="D550" s="179"/>
      <c r="E550" s="153"/>
      <c r="F550" s="118"/>
      <c r="G550" s="118"/>
      <c r="H550" s="118"/>
    </row>
    <row r="551" spans="1:8">
      <c r="A551" s="104"/>
      <c r="B551" s="307"/>
      <c r="C551" s="307"/>
      <c r="D551" s="179"/>
      <c r="E551" s="153"/>
      <c r="F551" s="118"/>
      <c r="G551" s="118"/>
      <c r="H551" s="118"/>
    </row>
    <row r="552" spans="1:8">
      <c r="A552" s="104"/>
      <c r="B552" s="307"/>
      <c r="C552" s="307"/>
      <c r="D552" s="179"/>
      <c r="E552" s="153"/>
      <c r="F552" s="118"/>
      <c r="G552" s="118"/>
      <c r="H552" s="118"/>
    </row>
    <row r="553" spans="1:8">
      <c r="A553" s="104"/>
      <c r="B553" s="307"/>
      <c r="C553" s="307"/>
      <c r="D553" s="179"/>
      <c r="E553" s="153"/>
      <c r="F553" s="118"/>
      <c r="G553" s="118"/>
      <c r="H553" s="118"/>
    </row>
    <row r="554" spans="1:8">
      <c r="A554" s="104"/>
      <c r="B554" s="307"/>
      <c r="C554" s="307"/>
      <c r="D554" s="179"/>
      <c r="E554" s="153"/>
      <c r="F554" s="118"/>
      <c r="G554" s="118"/>
      <c r="H554" s="118"/>
    </row>
    <row r="555" spans="1:8">
      <c r="A555" s="104"/>
      <c r="B555" s="307"/>
      <c r="C555" s="307"/>
      <c r="D555" s="179"/>
      <c r="E555" s="153"/>
      <c r="F555" s="118"/>
      <c r="G555" s="118"/>
      <c r="H555" s="118"/>
    </row>
    <row r="556" spans="1:8">
      <c r="A556" s="104"/>
      <c r="B556" s="307"/>
      <c r="C556" s="307"/>
      <c r="D556" s="179"/>
      <c r="E556" s="153"/>
      <c r="F556" s="118"/>
      <c r="G556" s="118"/>
      <c r="H556" s="118"/>
    </row>
    <row r="557" spans="1:8">
      <c r="A557" s="104"/>
      <c r="B557" s="307"/>
      <c r="C557" s="307"/>
      <c r="D557" s="179"/>
      <c r="E557" s="153"/>
      <c r="F557" s="118"/>
      <c r="G557" s="118"/>
      <c r="H557" s="118"/>
    </row>
    <row r="558" spans="1:8">
      <c r="A558" s="104"/>
      <c r="B558" s="307"/>
      <c r="C558" s="307"/>
      <c r="D558" s="179"/>
      <c r="E558" s="153"/>
      <c r="F558" s="118"/>
      <c r="G558" s="118"/>
      <c r="H558" s="118"/>
    </row>
    <row r="559" spans="1:8">
      <c r="A559" s="104"/>
      <c r="B559" s="307"/>
      <c r="C559" s="307"/>
      <c r="D559" s="179"/>
      <c r="E559" s="153"/>
      <c r="F559" s="118"/>
      <c r="G559" s="118"/>
      <c r="H559" s="118"/>
    </row>
    <row r="560" spans="1:8">
      <c r="A560" s="104"/>
      <c r="B560" s="307"/>
      <c r="C560" s="307"/>
      <c r="D560" s="179"/>
      <c r="E560" s="153"/>
      <c r="F560" s="118"/>
      <c r="G560" s="118"/>
      <c r="H560" s="118"/>
    </row>
    <row r="561" spans="1:8">
      <c r="A561" s="104"/>
      <c r="B561" s="307"/>
      <c r="C561" s="307"/>
      <c r="D561" s="179"/>
      <c r="E561" s="153"/>
      <c r="F561" s="118"/>
      <c r="G561" s="118"/>
      <c r="H561" s="118"/>
    </row>
    <row r="562" spans="1:8">
      <c r="A562" s="104"/>
      <c r="B562" s="307"/>
      <c r="C562" s="307"/>
      <c r="D562" s="179"/>
      <c r="E562" s="153"/>
      <c r="F562" s="118"/>
      <c r="G562" s="118"/>
      <c r="H562" s="118"/>
    </row>
    <row r="563" spans="1:8">
      <c r="A563" s="104"/>
      <c r="B563" s="307"/>
      <c r="C563" s="307"/>
      <c r="D563" s="179"/>
      <c r="E563" s="153"/>
      <c r="F563" s="118"/>
      <c r="G563" s="118"/>
      <c r="H563" s="118"/>
    </row>
    <row r="564" spans="1:8">
      <c r="A564" s="104"/>
      <c r="B564" s="307"/>
      <c r="C564" s="307"/>
      <c r="D564" s="179"/>
      <c r="E564" s="153"/>
      <c r="F564" s="118"/>
      <c r="G564" s="118"/>
      <c r="H564" s="118"/>
    </row>
    <row r="565" spans="1:8">
      <c r="A565" s="104"/>
      <c r="B565" s="307"/>
      <c r="C565" s="307"/>
      <c r="D565" s="179"/>
      <c r="E565" s="153"/>
      <c r="F565" s="118"/>
      <c r="G565" s="118"/>
      <c r="H565" s="118"/>
    </row>
    <row r="566" spans="1:8">
      <c r="A566" s="104"/>
      <c r="B566" s="307"/>
      <c r="C566" s="307"/>
      <c r="D566" s="179"/>
      <c r="E566" s="153"/>
      <c r="F566" s="118"/>
      <c r="G566" s="118"/>
      <c r="H566" s="118"/>
    </row>
    <row r="567" spans="1:8">
      <c r="A567" s="104"/>
      <c r="B567" s="307"/>
      <c r="C567" s="307"/>
      <c r="D567" s="179"/>
      <c r="E567" s="153"/>
      <c r="F567" s="118"/>
      <c r="G567" s="118"/>
      <c r="H567" s="118"/>
    </row>
    <row r="568" spans="1:8">
      <c r="A568" s="104"/>
      <c r="B568" s="307"/>
      <c r="C568" s="307"/>
      <c r="D568" s="179"/>
      <c r="E568" s="153"/>
      <c r="F568" s="118"/>
      <c r="G568" s="118"/>
      <c r="H568" s="118"/>
    </row>
    <row r="569" spans="1:8">
      <c r="A569" s="104"/>
      <c r="B569" s="307"/>
      <c r="C569" s="307"/>
      <c r="D569" s="179"/>
      <c r="E569" s="153"/>
      <c r="F569" s="118"/>
      <c r="G569" s="118"/>
      <c r="H569" s="118"/>
    </row>
    <row r="570" spans="1:8">
      <c r="A570" s="104"/>
      <c r="B570" s="307"/>
      <c r="C570" s="307"/>
      <c r="D570" s="179"/>
      <c r="E570" s="153"/>
      <c r="F570" s="118"/>
      <c r="G570" s="118"/>
      <c r="H570" s="118"/>
    </row>
    <row r="571" spans="1:8">
      <c r="A571" s="104"/>
      <c r="B571" s="307"/>
      <c r="C571" s="307"/>
      <c r="D571" s="179"/>
      <c r="E571" s="153"/>
      <c r="F571" s="118"/>
      <c r="G571" s="118"/>
      <c r="H571" s="118"/>
    </row>
    <row r="572" spans="1:8">
      <c r="A572" s="104"/>
      <c r="B572" s="307"/>
      <c r="C572" s="307"/>
      <c r="D572" s="179"/>
      <c r="E572" s="153"/>
      <c r="F572" s="118"/>
      <c r="G572" s="118"/>
      <c r="H572" s="118"/>
    </row>
    <row r="573" spans="1:8">
      <c r="A573" s="104"/>
      <c r="B573" s="307"/>
      <c r="C573" s="307"/>
      <c r="D573" s="179"/>
      <c r="E573" s="153"/>
      <c r="F573" s="118"/>
      <c r="G573" s="118"/>
      <c r="H573" s="118"/>
    </row>
    <row r="574" spans="1:8">
      <c r="A574" s="104"/>
      <c r="B574" s="307"/>
      <c r="C574" s="307"/>
      <c r="D574" s="179"/>
      <c r="E574" s="153"/>
      <c r="F574" s="118"/>
      <c r="G574" s="118"/>
      <c r="H574" s="118"/>
    </row>
    <row r="575" spans="1:8">
      <c r="A575" s="104"/>
      <c r="B575" s="307"/>
      <c r="C575" s="307"/>
      <c r="D575" s="179"/>
      <c r="E575" s="153"/>
      <c r="F575" s="118"/>
      <c r="G575" s="118"/>
      <c r="H575" s="118"/>
    </row>
    <row r="576" spans="1:8">
      <c r="A576" s="104"/>
      <c r="B576" s="307"/>
      <c r="C576" s="307"/>
      <c r="D576" s="179"/>
      <c r="E576" s="153"/>
      <c r="F576" s="118"/>
      <c r="G576" s="118"/>
      <c r="H576" s="118"/>
    </row>
    <row r="577" spans="1:8">
      <c r="A577" s="104"/>
      <c r="B577" s="307"/>
      <c r="C577" s="307"/>
      <c r="D577" s="179"/>
      <c r="E577" s="153"/>
      <c r="F577" s="118"/>
      <c r="G577" s="118"/>
      <c r="H577" s="118"/>
    </row>
    <row r="578" spans="1:8">
      <c r="A578" s="104"/>
      <c r="B578" s="307"/>
      <c r="C578" s="307"/>
      <c r="D578" s="179"/>
      <c r="E578" s="153"/>
      <c r="F578" s="118"/>
      <c r="G578" s="118"/>
      <c r="H578" s="118"/>
    </row>
    <row r="579" spans="1:8">
      <c r="A579" s="104"/>
      <c r="B579" s="307"/>
      <c r="C579" s="307"/>
      <c r="D579" s="179"/>
      <c r="E579" s="153"/>
      <c r="F579" s="118"/>
      <c r="G579" s="118"/>
      <c r="H579" s="118"/>
    </row>
    <row r="580" spans="1:8">
      <c r="A580" s="104"/>
      <c r="B580" s="307"/>
      <c r="C580" s="307"/>
      <c r="D580" s="179"/>
      <c r="E580" s="153"/>
      <c r="F580" s="118"/>
      <c r="G580" s="118"/>
      <c r="H580" s="118"/>
    </row>
    <row r="581" spans="1:8">
      <c r="A581" s="104"/>
      <c r="B581" s="307"/>
      <c r="C581" s="307"/>
      <c r="D581" s="179"/>
      <c r="E581" s="153"/>
      <c r="F581" s="118"/>
      <c r="G581" s="118"/>
      <c r="H581" s="118"/>
    </row>
    <row r="582" spans="1:8">
      <c r="A582" s="104"/>
      <c r="B582" s="307"/>
      <c r="C582" s="307"/>
      <c r="D582" s="179"/>
      <c r="E582" s="153"/>
      <c r="F582" s="118"/>
      <c r="G582" s="118"/>
      <c r="H582" s="118"/>
    </row>
    <row r="583" spans="1:8">
      <c r="A583" s="104"/>
      <c r="B583" s="307"/>
      <c r="C583" s="307"/>
      <c r="D583" s="179"/>
      <c r="E583" s="153"/>
      <c r="F583" s="118"/>
      <c r="G583" s="118"/>
      <c r="H583" s="118"/>
    </row>
    <row r="584" spans="1:8">
      <c r="A584" s="104"/>
      <c r="B584" s="307"/>
      <c r="C584" s="307"/>
      <c r="D584" s="179"/>
      <c r="E584" s="153"/>
      <c r="F584" s="118"/>
      <c r="G584" s="118"/>
      <c r="H584" s="118"/>
    </row>
    <row r="585" spans="1:8">
      <c r="A585" s="104"/>
      <c r="B585" s="307"/>
      <c r="C585" s="307"/>
      <c r="D585" s="179"/>
      <c r="E585" s="153"/>
      <c r="F585" s="118"/>
      <c r="G585" s="118"/>
      <c r="H585" s="118"/>
    </row>
    <row r="586" spans="1:8">
      <c r="A586" s="104"/>
      <c r="B586" s="307"/>
      <c r="C586" s="307"/>
      <c r="D586" s="179"/>
      <c r="E586" s="153"/>
      <c r="F586" s="118"/>
      <c r="G586" s="118"/>
      <c r="H586" s="118"/>
    </row>
    <row r="587" spans="1:8">
      <c r="A587" s="104"/>
      <c r="B587" s="307"/>
      <c r="C587" s="307"/>
      <c r="D587" s="179"/>
      <c r="E587" s="153"/>
      <c r="F587" s="118"/>
      <c r="G587" s="118"/>
      <c r="H587" s="118"/>
    </row>
    <row r="588" spans="1:8">
      <c r="A588" s="104"/>
      <c r="B588" s="307"/>
      <c r="C588" s="307"/>
      <c r="D588" s="179"/>
      <c r="E588" s="153"/>
      <c r="F588" s="118"/>
      <c r="G588" s="118"/>
      <c r="H588" s="118"/>
    </row>
    <row r="589" spans="1:8">
      <c r="A589" s="104"/>
      <c r="B589" s="307"/>
      <c r="C589" s="307"/>
      <c r="D589" s="179"/>
      <c r="E589" s="153"/>
      <c r="F589" s="118"/>
      <c r="G589" s="118"/>
      <c r="H589" s="118"/>
    </row>
    <row r="590" spans="1:8">
      <c r="A590" s="104"/>
      <c r="B590" s="307"/>
      <c r="C590" s="307"/>
      <c r="D590" s="179"/>
      <c r="E590" s="153"/>
      <c r="F590" s="118"/>
      <c r="G590" s="118"/>
      <c r="H590" s="118"/>
    </row>
    <row r="591" spans="1:8">
      <c r="A591" s="104"/>
      <c r="B591" s="307"/>
      <c r="C591" s="307"/>
      <c r="D591" s="179"/>
      <c r="E591" s="153"/>
      <c r="F591" s="118"/>
      <c r="G591" s="118"/>
      <c r="H591" s="118"/>
    </row>
    <row r="592" spans="1:8">
      <c r="A592" s="104"/>
      <c r="B592" s="307"/>
      <c r="C592" s="307"/>
      <c r="D592" s="179"/>
      <c r="E592" s="153"/>
      <c r="F592" s="118"/>
      <c r="G592" s="118"/>
      <c r="H592" s="118"/>
    </row>
    <row r="593" spans="1:8">
      <c r="A593" s="104"/>
      <c r="B593" s="307"/>
      <c r="C593" s="307"/>
      <c r="D593" s="179"/>
      <c r="E593" s="153"/>
      <c r="F593" s="118"/>
      <c r="G593" s="118"/>
      <c r="H593" s="118"/>
    </row>
    <row r="594" spans="1:8">
      <c r="A594" s="104"/>
      <c r="B594" s="307"/>
      <c r="C594" s="307"/>
      <c r="D594" s="179"/>
      <c r="E594" s="153"/>
      <c r="F594" s="118"/>
      <c r="G594" s="118"/>
      <c r="H594" s="118"/>
    </row>
    <row r="595" spans="1:8">
      <c r="A595" s="104"/>
      <c r="B595" s="307"/>
      <c r="C595" s="307"/>
      <c r="D595" s="179"/>
      <c r="E595" s="153"/>
      <c r="F595" s="118"/>
      <c r="G595" s="118"/>
      <c r="H595" s="118"/>
    </row>
    <row r="596" spans="1:8">
      <c r="A596" s="104"/>
      <c r="B596" s="307"/>
      <c r="C596" s="307"/>
      <c r="D596" s="179"/>
      <c r="E596" s="153"/>
      <c r="F596" s="118"/>
      <c r="G596" s="118"/>
      <c r="H596" s="118"/>
    </row>
    <row r="597" spans="1:8">
      <c r="A597" s="104"/>
      <c r="B597" s="307"/>
      <c r="C597" s="307"/>
      <c r="D597" s="179"/>
      <c r="E597" s="153"/>
      <c r="F597" s="118"/>
      <c r="G597" s="118"/>
      <c r="H597" s="118"/>
    </row>
    <row r="598" spans="1:8">
      <c r="A598" s="104"/>
      <c r="B598" s="307"/>
      <c r="C598" s="307"/>
      <c r="D598" s="179"/>
      <c r="E598" s="153"/>
      <c r="F598" s="118"/>
      <c r="G598" s="118"/>
      <c r="H598" s="118"/>
    </row>
    <row r="599" spans="1:8">
      <c r="A599" s="104"/>
      <c r="B599" s="307"/>
      <c r="C599" s="307"/>
      <c r="D599" s="179"/>
      <c r="E599" s="153"/>
      <c r="F599" s="118"/>
      <c r="G599" s="118"/>
      <c r="H599" s="118"/>
    </row>
    <row r="600" spans="1:8">
      <c r="A600" s="104"/>
      <c r="B600" s="307"/>
      <c r="C600" s="307"/>
      <c r="D600" s="179"/>
      <c r="E600" s="153"/>
      <c r="F600" s="118"/>
      <c r="G600" s="118"/>
      <c r="H600" s="118"/>
    </row>
    <row r="601" spans="1:8">
      <c r="A601" s="104"/>
      <c r="B601" s="307"/>
      <c r="C601" s="307"/>
      <c r="D601" s="179"/>
      <c r="E601" s="153"/>
      <c r="F601" s="118"/>
      <c r="G601" s="118"/>
      <c r="H601" s="118"/>
    </row>
    <row r="602" spans="1:8">
      <c r="A602" s="104"/>
      <c r="B602" s="307"/>
      <c r="C602" s="307"/>
      <c r="D602" s="179"/>
      <c r="E602" s="153"/>
      <c r="F602" s="118"/>
      <c r="G602" s="118"/>
      <c r="H602" s="118"/>
    </row>
    <row r="603" spans="1:8">
      <c r="A603" s="104"/>
      <c r="B603" s="307"/>
      <c r="C603" s="307"/>
      <c r="D603" s="179"/>
      <c r="E603" s="153"/>
      <c r="F603" s="118"/>
      <c r="G603" s="118"/>
      <c r="H603" s="118"/>
    </row>
    <row r="604" spans="1:8">
      <c r="A604" s="104"/>
      <c r="B604" s="307"/>
      <c r="C604" s="307"/>
      <c r="D604" s="179"/>
      <c r="E604" s="153"/>
      <c r="F604" s="118"/>
      <c r="G604" s="118"/>
      <c r="H604" s="118"/>
    </row>
    <row r="605" spans="1:8">
      <c r="A605" s="104"/>
      <c r="B605" s="307"/>
      <c r="C605" s="307"/>
      <c r="D605" s="179"/>
      <c r="E605" s="153"/>
      <c r="F605" s="118"/>
      <c r="G605" s="118"/>
      <c r="H605" s="118"/>
    </row>
    <row r="606" spans="1:8">
      <c r="A606" s="104"/>
      <c r="B606" s="307"/>
      <c r="C606" s="307"/>
      <c r="D606" s="179"/>
      <c r="E606" s="153"/>
      <c r="F606" s="118"/>
      <c r="G606" s="118"/>
      <c r="H606" s="118"/>
    </row>
    <row r="607" spans="1:8">
      <c r="A607" s="104"/>
      <c r="B607" s="307"/>
      <c r="C607" s="307"/>
      <c r="D607" s="179"/>
      <c r="E607" s="153"/>
      <c r="F607" s="118"/>
      <c r="G607" s="118"/>
      <c r="H607" s="118"/>
    </row>
    <row r="608" spans="1:8">
      <c r="A608" s="104"/>
      <c r="B608" s="307"/>
      <c r="C608" s="307"/>
      <c r="D608" s="179"/>
      <c r="E608" s="153"/>
      <c r="F608" s="118"/>
      <c r="G608" s="118"/>
      <c r="H608" s="118"/>
    </row>
    <row r="609" spans="1:8">
      <c r="A609" s="104"/>
      <c r="B609" s="307"/>
      <c r="C609" s="307"/>
      <c r="D609" s="179"/>
      <c r="E609" s="153"/>
      <c r="F609" s="118"/>
      <c r="G609" s="118"/>
      <c r="H609" s="118"/>
    </row>
    <row r="610" spans="1:8">
      <c r="A610" s="104"/>
      <c r="B610" s="307"/>
      <c r="C610" s="307"/>
      <c r="D610" s="179"/>
      <c r="E610" s="153"/>
      <c r="F610" s="118"/>
      <c r="G610" s="118"/>
      <c r="H610" s="118"/>
    </row>
    <row r="611" spans="1:8">
      <c r="A611" s="104"/>
      <c r="B611" s="307"/>
      <c r="C611" s="307"/>
      <c r="D611" s="179"/>
      <c r="E611" s="153"/>
      <c r="F611" s="118"/>
      <c r="G611" s="118"/>
      <c r="H611" s="118"/>
    </row>
    <row r="612" spans="1:8">
      <c r="A612" s="104"/>
      <c r="B612" s="307"/>
      <c r="C612" s="307"/>
      <c r="D612" s="179"/>
      <c r="E612" s="153"/>
      <c r="F612" s="118"/>
      <c r="G612" s="118"/>
      <c r="H612" s="118"/>
    </row>
    <row r="613" spans="1:8">
      <c r="A613" s="104"/>
      <c r="B613" s="307"/>
      <c r="C613" s="307"/>
      <c r="D613" s="179"/>
      <c r="E613" s="153"/>
      <c r="F613" s="118"/>
      <c r="G613" s="118"/>
      <c r="H613" s="118"/>
    </row>
    <row r="614" spans="1:8">
      <c r="A614" s="104"/>
      <c r="B614" s="307"/>
      <c r="C614" s="307"/>
      <c r="D614" s="179"/>
      <c r="E614" s="153"/>
      <c r="F614" s="118"/>
      <c r="G614" s="118"/>
      <c r="H614" s="118"/>
    </row>
    <row r="615" spans="1:8">
      <c r="A615" s="104"/>
      <c r="B615" s="307"/>
      <c r="C615" s="307"/>
      <c r="D615" s="179"/>
      <c r="E615" s="153"/>
      <c r="F615" s="118"/>
      <c r="G615" s="118"/>
      <c r="H615" s="118"/>
    </row>
    <row r="616" spans="1:8">
      <c r="A616" s="104"/>
      <c r="B616" s="307"/>
      <c r="C616" s="307"/>
      <c r="D616" s="179"/>
      <c r="E616" s="153"/>
      <c r="F616" s="118"/>
      <c r="G616" s="118"/>
      <c r="H616" s="118"/>
    </row>
    <row r="617" spans="1:8">
      <c r="A617" s="104"/>
      <c r="B617" s="307"/>
      <c r="C617" s="307"/>
      <c r="D617" s="179"/>
      <c r="E617" s="153"/>
      <c r="F617" s="118"/>
      <c r="G617" s="118"/>
      <c r="H617" s="118"/>
    </row>
    <row r="618" spans="1:8">
      <c r="A618" s="104"/>
      <c r="B618" s="307"/>
      <c r="C618" s="307"/>
      <c r="D618" s="179"/>
      <c r="E618" s="153"/>
      <c r="F618" s="118"/>
      <c r="G618" s="118"/>
      <c r="H618" s="118"/>
    </row>
    <row r="619" spans="1:8">
      <c r="A619" s="104"/>
      <c r="B619" s="307"/>
      <c r="C619" s="307"/>
      <c r="D619" s="179"/>
      <c r="E619" s="153"/>
      <c r="F619" s="118"/>
      <c r="G619" s="118"/>
      <c r="H619" s="118"/>
    </row>
    <row r="620" spans="1:8">
      <c r="A620" s="104"/>
      <c r="B620" s="307"/>
      <c r="C620" s="307"/>
      <c r="D620" s="179"/>
      <c r="E620" s="153"/>
      <c r="F620" s="118"/>
      <c r="G620" s="118"/>
      <c r="H620" s="118"/>
    </row>
    <row r="621" spans="1:8">
      <c r="A621" s="104"/>
      <c r="B621" s="307"/>
      <c r="C621" s="307"/>
      <c r="D621" s="179"/>
      <c r="E621" s="153"/>
      <c r="F621" s="118"/>
      <c r="G621" s="118"/>
      <c r="H621" s="118"/>
    </row>
    <row r="622" spans="1:8">
      <c r="A622" s="104"/>
      <c r="B622" s="307"/>
      <c r="C622" s="307"/>
      <c r="D622" s="179"/>
      <c r="E622" s="153"/>
      <c r="F622" s="118"/>
      <c r="G622" s="118"/>
      <c r="H622" s="118"/>
    </row>
    <row r="623" spans="1:8">
      <c r="A623" s="104"/>
      <c r="B623" s="307"/>
      <c r="C623" s="307"/>
      <c r="D623" s="179"/>
      <c r="E623" s="153"/>
      <c r="F623" s="118"/>
      <c r="G623" s="118"/>
      <c r="H623" s="118"/>
    </row>
    <row r="624" spans="1:8">
      <c r="A624" s="104"/>
      <c r="B624" s="307"/>
      <c r="C624" s="307"/>
      <c r="D624" s="179"/>
      <c r="E624" s="153"/>
      <c r="F624" s="118"/>
      <c r="G624" s="118"/>
      <c r="H624" s="118"/>
    </row>
    <row r="625" spans="1:8">
      <c r="A625" s="104"/>
      <c r="B625" s="307"/>
      <c r="C625" s="307"/>
      <c r="D625" s="179"/>
      <c r="E625" s="153"/>
      <c r="F625" s="118"/>
      <c r="G625" s="118"/>
      <c r="H625" s="118"/>
    </row>
    <row r="626" spans="1:8">
      <c r="A626" s="104"/>
      <c r="B626" s="307"/>
      <c r="C626" s="307"/>
      <c r="D626" s="179"/>
      <c r="E626" s="153"/>
      <c r="F626" s="118"/>
      <c r="G626" s="118"/>
      <c r="H626" s="118"/>
    </row>
    <row r="627" spans="1:8">
      <c r="A627" s="104"/>
      <c r="B627" s="307"/>
      <c r="C627" s="307"/>
      <c r="D627" s="179"/>
      <c r="E627" s="153"/>
      <c r="F627" s="118"/>
      <c r="G627" s="118"/>
      <c r="H627" s="118"/>
    </row>
    <row r="628" spans="1:8">
      <c r="A628" s="104"/>
      <c r="B628" s="307"/>
      <c r="C628" s="307"/>
      <c r="D628" s="179"/>
      <c r="E628" s="153"/>
      <c r="F628" s="118"/>
      <c r="G628" s="118"/>
      <c r="H628" s="118"/>
    </row>
    <row r="629" spans="1:8">
      <c r="A629" s="104"/>
      <c r="B629" s="307"/>
      <c r="C629" s="307"/>
      <c r="D629" s="179"/>
      <c r="E629" s="153"/>
      <c r="F629" s="118"/>
      <c r="G629" s="118"/>
      <c r="H629" s="118"/>
    </row>
    <row r="630" spans="1:8">
      <c r="A630" s="104"/>
      <c r="B630" s="307"/>
      <c r="C630" s="307"/>
      <c r="D630" s="179"/>
      <c r="E630" s="153"/>
      <c r="F630" s="118"/>
      <c r="G630" s="118"/>
      <c r="H630" s="118"/>
    </row>
    <row r="631" spans="1:8">
      <c r="A631" s="104"/>
      <c r="B631" s="307"/>
      <c r="C631" s="307"/>
      <c r="D631" s="179"/>
      <c r="E631" s="153"/>
      <c r="F631" s="118"/>
      <c r="G631" s="118"/>
      <c r="H631" s="118"/>
    </row>
    <row r="632" spans="1:8">
      <c r="A632" s="104"/>
      <c r="B632" s="307"/>
      <c r="C632" s="307"/>
      <c r="D632" s="179"/>
      <c r="E632" s="153"/>
      <c r="F632" s="118"/>
      <c r="G632" s="118"/>
      <c r="H632" s="118"/>
    </row>
    <row r="633" spans="1:8">
      <c r="A633" s="104"/>
      <c r="B633" s="307"/>
      <c r="C633" s="307"/>
      <c r="D633" s="179"/>
      <c r="E633" s="153"/>
      <c r="F633" s="118"/>
      <c r="G633" s="118"/>
      <c r="H633" s="118"/>
    </row>
    <row r="634" spans="1:8">
      <c r="A634" s="104"/>
      <c r="B634" s="307"/>
      <c r="C634" s="307"/>
      <c r="D634" s="179"/>
      <c r="E634" s="153"/>
      <c r="F634" s="118"/>
      <c r="G634" s="118"/>
      <c r="H634" s="118"/>
    </row>
    <row r="635" spans="1:8">
      <c r="A635" s="104"/>
      <c r="B635" s="307"/>
      <c r="C635" s="307"/>
      <c r="D635" s="179"/>
      <c r="E635" s="153"/>
      <c r="F635" s="118"/>
      <c r="G635" s="118"/>
      <c r="H635" s="118"/>
    </row>
    <row r="636" spans="1:8">
      <c r="A636" s="104"/>
      <c r="B636" s="307"/>
      <c r="C636" s="307"/>
      <c r="D636" s="179"/>
      <c r="E636" s="153"/>
      <c r="F636" s="118"/>
      <c r="G636" s="118"/>
      <c r="H636" s="118"/>
    </row>
    <row r="637" spans="1:8">
      <c r="A637" s="104"/>
      <c r="B637" s="307"/>
      <c r="C637" s="307"/>
      <c r="D637" s="179"/>
      <c r="E637" s="153"/>
      <c r="F637" s="118"/>
      <c r="G637" s="118"/>
      <c r="H637" s="118"/>
    </row>
    <row r="638" spans="1:8">
      <c r="A638" s="104"/>
      <c r="B638" s="307"/>
      <c r="C638" s="307"/>
      <c r="D638" s="179"/>
      <c r="E638" s="153"/>
      <c r="F638" s="118"/>
      <c r="G638" s="118"/>
      <c r="H638" s="118"/>
    </row>
    <row r="639" spans="1:8">
      <c r="A639" s="104"/>
      <c r="B639" s="307"/>
      <c r="C639" s="307"/>
      <c r="D639" s="179"/>
      <c r="E639" s="153"/>
      <c r="F639" s="118"/>
      <c r="G639" s="118"/>
      <c r="H639" s="118"/>
    </row>
    <row r="640" spans="1:8">
      <c r="A640" s="104"/>
      <c r="B640" s="307"/>
      <c r="C640" s="307"/>
      <c r="D640" s="179"/>
      <c r="E640" s="153"/>
      <c r="F640" s="118"/>
      <c r="G640" s="118"/>
      <c r="H640" s="118"/>
    </row>
    <row r="641" spans="1:8">
      <c r="A641" s="104"/>
      <c r="B641" s="307"/>
      <c r="C641" s="307"/>
      <c r="D641" s="179"/>
      <c r="E641" s="153"/>
      <c r="F641" s="118"/>
      <c r="G641" s="118"/>
      <c r="H641" s="118"/>
    </row>
    <row r="642" spans="1:8">
      <c r="A642" s="104"/>
      <c r="B642" s="307"/>
      <c r="C642" s="307"/>
      <c r="D642" s="179"/>
      <c r="E642" s="153"/>
      <c r="F642" s="118"/>
      <c r="G642" s="118"/>
      <c r="H642" s="118"/>
    </row>
    <row r="643" spans="1:8">
      <c r="A643" s="104"/>
      <c r="B643" s="307"/>
      <c r="C643" s="307"/>
      <c r="D643" s="179"/>
      <c r="E643" s="153"/>
      <c r="F643" s="118"/>
      <c r="G643" s="118"/>
      <c r="H643" s="118"/>
    </row>
    <row r="644" spans="1:8">
      <c r="A644" s="104"/>
      <c r="B644" s="307"/>
      <c r="C644" s="307"/>
      <c r="D644" s="179"/>
      <c r="E644" s="153"/>
      <c r="F644" s="118"/>
      <c r="G644" s="118"/>
      <c r="H644" s="118"/>
    </row>
    <row r="645" spans="1:8">
      <c r="A645" s="104"/>
      <c r="B645" s="307"/>
      <c r="C645" s="307"/>
      <c r="D645" s="179"/>
      <c r="E645" s="153"/>
      <c r="F645" s="118"/>
      <c r="G645" s="118"/>
      <c r="H645" s="118"/>
    </row>
    <row r="646" spans="1:8">
      <c r="A646" s="104"/>
      <c r="B646" s="307"/>
      <c r="C646" s="307"/>
      <c r="D646" s="179"/>
      <c r="E646" s="153"/>
      <c r="F646" s="118"/>
      <c r="G646" s="118"/>
      <c r="H646" s="118"/>
    </row>
    <row r="647" spans="1:8">
      <c r="A647" s="104"/>
      <c r="B647" s="307"/>
      <c r="C647" s="307"/>
      <c r="D647" s="179"/>
      <c r="E647" s="153"/>
      <c r="F647" s="118"/>
      <c r="G647" s="118"/>
      <c r="H647" s="118"/>
    </row>
    <row r="648" spans="1:8">
      <c r="A648" s="104"/>
      <c r="B648" s="307"/>
      <c r="C648" s="307"/>
      <c r="D648" s="179"/>
      <c r="E648" s="153"/>
      <c r="F648" s="118"/>
      <c r="G648" s="118"/>
      <c r="H648" s="118"/>
    </row>
    <row r="649" spans="1:8">
      <c r="A649" s="104"/>
      <c r="B649" s="307"/>
      <c r="C649" s="307"/>
      <c r="D649" s="179"/>
      <c r="E649" s="153"/>
      <c r="F649" s="118"/>
      <c r="G649" s="118"/>
      <c r="H649" s="118"/>
    </row>
    <row r="650" spans="1:8">
      <c r="A650" s="104"/>
      <c r="B650" s="307"/>
      <c r="C650" s="307"/>
      <c r="D650" s="179"/>
      <c r="E650" s="153"/>
      <c r="F650" s="118"/>
      <c r="G650" s="118"/>
      <c r="H650" s="118"/>
    </row>
    <row r="651" spans="1:8">
      <c r="A651" s="104"/>
      <c r="B651" s="307"/>
      <c r="C651" s="307"/>
      <c r="D651" s="179"/>
      <c r="E651" s="153"/>
      <c r="F651" s="118"/>
      <c r="G651" s="118"/>
      <c r="H651" s="118"/>
    </row>
    <row r="652" spans="1:8">
      <c r="A652" s="104"/>
      <c r="B652" s="307"/>
      <c r="C652" s="307"/>
      <c r="D652" s="179"/>
      <c r="E652" s="153"/>
      <c r="F652" s="118"/>
      <c r="G652" s="118"/>
      <c r="H652" s="118"/>
    </row>
    <row r="653" spans="1:8">
      <c r="A653" s="104"/>
      <c r="B653" s="307"/>
      <c r="C653" s="307"/>
      <c r="D653" s="179"/>
      <c r="E653" s="153"/>
      <c r="F653" s="118"/>
      <c r="G653" s="118"/>
      <c r="H653" s="118"/>
    </row>
    <row r="654" spans="1:8">
      <c r="A654" s="104"/>
      <c r="B654" s="307"/>
      <c r="C654" s="307"/>
      <c r="D654" s="179"/>
      <c r="E654" s="153"/>
      <c r="F654" s="118"/>
      <c r="G654" s="118"/>
      <c r="H654" s="118"/>
    </row>
    <row r="655" spans="1:8">
      <c r="A655" s="104"/>
      <c r="B655" s="307"/>
      <c r="C655" s="307"/>
      <c r="D655" s="179"/>
      <c r="E655" s="153"/>
      <c r="F655" s="118"/>
      <c r="G655" s="118"/>
      <c r="H655" s="118"/>
    </row>
    <row r="656" spans="1:8">
      <c r="A656" s="104"/>
      <c r="B656" s="307"/>
      <c r="C656" s="307"/>
      <c r="D656" s="179"/>
      <c r="E656" s="153"/>
      <c r="F656" s="118"/>
      <c r="G656" s="118"/>
      <c r="H656" s="118"/>
    </row>
    <row r="657" spans="1:8">
      <c r="A657" s="104"/>
      <c r="B657" s="307"/>
      <c r="C657" s="307"/>
      <c r="D657" s="179"/>
      <c r="E657" s="153"/>
      <c r="F657" s="118"/>
      <c r="G657" s="118"/>
      <c r="H657" s="118"/>
    </row>
    <row r="658" spans="1:8">
      <c r="A658" s="104"/>
      <c r="B658" s="307"/>
      <c r="C658" s="307"/>
      <c r="D658" s="179"/>
      <c r="E658" s="153"/>
      <c r="F658" s="118"/>
      <c r="G658" s="118"/>
      <c r="H658" s="118"/>
    </row>
    <row r="659" spans="1:8">
      <c r="A659" s="104"/>
      <c r="B659" s="307"/>
      <c r="C659" s="307"/>
      <c r="D659" s="179"/>
      <c r="E659" s="153"/>
      <c r="F659" s="118"/>
      <c r="G659" s="118"/>
      <c r="H659" s="118"/>
    </row>
    <row r="660" spans="1:8">
      <c r="A660" s="104"/>
      <c r="B660" s="307"/>
      <c r="C660" s="307"/>
      <c r="D660" s="179"/>
      <c r="E660" s="153"/>
      <c r="F660" s="118"/>
      <c r="G660" s="118"/>
      <c r="H660" s="118"/>
    </row>
    <row r="661" spans="1:8">
      <c r="A661" s="104"/>
      <c r="B661" s="307"/>
      <c r="C661" s="307"/>
      <c r="D661" s="179"/>
      <c r="E661" s="153"/>
      <c r="F661" s="118"/>
      <c r="G661" s="118"/>
      <c r="H661" s="118"/>
    </row>
    <row r="662" spans="1:8">
      <c r="A662" s="104"/>
      <c r="B662" s="307"/>
      <c r="C662" s="307"/>
      <c r="D662" s="179"/>
      <c r="E662" s="153"/>
      <c r="F662" s="118"/>
      <c r="G662" s="118"/>
      <c r="H662" s="118"/>
    </row>
    <row r="663" spans="1:8">
      <c r="A663" s="104"/>
      <c r="B663" s="307"/>
      <c r="C663" s="307"/>
      <c r="D663" s="179"/>
      <c r="E663" s="153"/>
      <c r="F663" s="118"/>
      <c r="G663" s="118"/>
      <c r="H663" s="118"/>
    </row>
    <row r="664" spans="1:8">
      <c r="A664" s="104"/>
      <c r="B664" s="307"/>
      <c r="C664" s="307"/>
      <c r="D664" s="179"/>
      <c r="E664" s="153"/>
      <c r="F664" s="118"/>
      <c r="G664" s="118"/>
      <c r="H664" s="118"/>
    </row>
    <row r="665" spans="1:8">
      <c r="A665" s="104"/>
      <c r="B665" s="307"/>
      <c r="C665" s="307"/>
      <c r="D665" s="179"/>
      <c r="E665" s="153"/>
      <c r="F665" s="118"/>
      <c r="G665" s="118"/>
      <c r="H665" s="118"/>
    </row>
    <row r="666" spans="1:8">
      <c r="A666" s="104"/>
      <c r="B666" s="307"/>
      <c r="C666" s="307"/>
      <c r="D666" s="179"/>
      <c r="E666" s="153"/>
      <c r="F666" s="118"/>
      <c r="G666" s="118"/>
      <c r="H666" s="118"/>
    </row>
    <row r="667" spans="1:8">
      <c r="A667" s="104"/>
      <c r="B667" s="307"/>
      <c r="C667" s="307"/>
      <c r="D667" s="179"/>
      <c r="E667" s="153"/>
      <c r="F667" s="118"/>
      <c r="G667" s="118"/>
      <c r="H667" s="118"/>
    </row>
    <row r="668" spans="1:8">
      <c r="A668" s="104"/>
      <c r="B668" s="307"/>
      <c r="C668" s="307"/>
      <c r="D668" s="179"/>
      <c r="E668" s="153"/>
      <c r="F668" s="118"/>
      <c r="G668" s="118"/>
      <c r="H668" s="118"/>
    </row>
    <row r="669" spans="1:8">
      <c r="A669" s="104"/>
      <c r="B669" s="307"/>
      <c r="C669" s="307"/>
      <c r="D669" s="179"/>
      <c r="E669" s="153"/>
      <c r="F669" s="118"/>
      <c r="G669" s="118"/>
      <c r="H669" s="118"/>
    </row>
    <row r="670" spans="1:8">
      <c r="A670" s="104"/>
      <c r="B670" s="307"/>
      <c r="C670" s="307"/>
      <c r="D670" s="179"/>
      <c r="E670" s="153"/>
      <c r="F670" s="118"/>
      <c r="G670" s="118"/>
      <c r="H670" s="118"/>
    </row>
    <row r="671" spans="1:8">
      <c r="A671" s="104"/>
      <c r="B671" s="307"/>
      <c r="C671" s="307"/>
      <c r="D671" s="179"/>
      <c r="E671" s="153"/>
      <c r="F671" s="118"/>
      <c r="G671" s="118"/>
      <c r="H671" s="118"/>
    </row>
    <row r="672" spans="1:8">
      <c r="A672" s="104"/>
      <c r="B672" s="307"/>
      <c r="C672" s="307"/>
      <c r="D672" s="179"/>
      <c r="E672" s="153"/>
      <c r="F672" s="118"/>
      <c r="G672" s="118"/>
      <c r="H672" s="118"/>
    </row>
    <row r="673" spans="1:8">
      <c r="A673" s="104"/>
      <c r="B673" s="307"/>
      <c r="C673" s="307"/>
      <c r="D673" s="179"/>
      <c r="E673" s="153"/>
      <c r="F673" s="118"/>
      <c r="G673" s="118"/>
      <c r="H673" s="118"/>
    </row>
    <row r="674" spans="1:8">
      <c r="A674" s="104"/>
      <c r="B674" s="307"/>
      <c r="C674" s="307"/>
      <c r="D674" s="179"/>
      <c r="E674" s="153"/>
      <c r="F674" s="118"/>
      <c r="G674" s="118"/>
      <c r="H674" s="118"/>
    </row>
    <row r="675" spans="1:8">
      <c r="A675" s="104"/>
      <c r="B675" s="307"/>
      <c r="C675" s="307"/>
      <c r="D675" s="179"/>
      <c r="E675" s="153"/>
      <c r="F675" s="118"/>
      <c r="G675" s="118"/>
      <c r="H675" s="118"/>
    </row>
    <row r="676" spans="1:8">
      <c r="A676" s="104"/>
      <c r="B676" s="307"/>
      <c r="C676" s="307"/>
      <c r="D676" s="179"/>
      <c r="E676" s="153"/>
      <c r="F676" s="118"/>
      <c r="G676" s="118"/>
      <c r="H676" s="118"/>
    </row>
    <row r="677" spans="1:8">
      <c r="A677" s="104"/>
      <c r="B677" s="307"/>
      <c r="C677" s="307"/>
      <c r="D677" s="179"/>
      <c r="E677" s="153"/>
      <c r="F677" s="118"/>
      <c r="G677" s="118"/>
      <c r="H677" s="118"/>
    </row>
    <row r="678" spans="1:8">
      <c r="A678" s="104"/>
      <c r="B678" s="307"/>
      <c r="C678" s="307"/>
      <c r="D678" s="179"/>
      <c r="E678" s="153"/>
      <c r="F678" s="118"/>
      <c r="G678" s="118"/>
      <c r="H678" s="118"/>
    </row>
    <row r="679" spans="1:8">
      <c r="A679" s="104"/>
      <c r="B679" s="307"/>
      <c r="C679" s="307"/>
      <c r="D679" s="179"/>
      <c r="E679" s="153"/>
      <c r="F679" s="118"/>
      <c r="G679" s="118"/>
      <c r="H679" s="118"/>
    </row>
    <row r="680" spans="1:8">
      <c r="A680" s="104"/>
      <c r="B680" s="307"/>
      <c r="C680" s="307"/>
      <c r="D680" s="179"/>
      <c r="E680" s="153"/>
      <c r="F680" s="118"/>
      <c r="G680" s="118"/>
      <c r="H680" s="118"/>
    </row>
    <row r="681" spans="1:8">
      <c r="A681" s="104"/>
      <c r="B681" s="307"/>
      <c r="C681" s="307"/>
      <c r="D681" s="179"/>
      <c r="E681" s="153"/>
      <c r="F681" s="118"/>
      <c r="G681" s="118"/>
      <c r="H681" s="118"/>
    </row>
    <row r="682" spans="1:8">
      <c r="A682" s="104"/>
      <c r="B682" s="307"/>
      <c r="C682" s="307"/>
      <c r="D682" s="179"/>
      <c r="E682" s="153"/>
      <c r="F682" s="118"/>
      <c r="G682" s="118"/>
      <c r="H682" s="118"/>
    </row>
    <row r="683" spans="1:8">
      <c r="A683" s="104"/>
      <c r="B683" s="307"/>
      <c r="C683" s="307"/>
      <c r="D683" s="179"/>
      <c r="E683" s="153"/>
      <c r="F683" s="118"/>
      <c r="G683" s="118"/>
      <c r="H683" s="118"/>
    </row>
    <row r="684" spans="1:8">
      <c r="A684" s="104"/>
      <c r="B684" s="307"/>
      <c r="C684" s="307"/>
      <c r="D684" s="179"/>
      <c r="E684" s="153"/>
      <c r="F684" s="118"/>
      <c r="G684" s="118"/>
      <c r="H684" s="118"/>
    </row>
    <row r="685" spans="1:8">
      <c r="A685" s="104"/>
      <c r="B685" s="307"/>
      <c r="C685" s="307"/>
      <c r="D685" s="179"/>
      <c r="E685" s="153"/>
      <c r="F685" s="118"/>
      <c r="G685" s="118"/>
      <c r="H685" s="118"/>
    </row>
    <row r="686" spans="1:8">
      <c r="A686" s="104"/>
      <c r="B686" s="307"/>
      <c r="C686" s="307"/>
      <c r="D686" s="179"/>
      <c r="E686" s="153"/>
      <c r="F686" s="118"/>
      <c r="G686" s="118"/>
      <c r="H686" s="118"/>
    </row>
    <row r="687" spans="1:8">
      <c r="A687" s="104"/>
      <c r="B687" s="307"/>
      <c r="C687" s="307"/>
      <c r="D687" s="179"/>
      <c r="E687" s="153"/>
      <c r="F687" s="118"/>
      <c r="G687" s="118"/>
      <c r="H687" s="118"/>
    </row>
    <row r="688" spans="1:8">
      <c r="A688" s="104"/>
      <c r="B688" s="307"/>
      <c r="C688" s="307"/>
      <c r="D688" s="179"/>
      <c r="E688" s="153"/>
      <c r="F688" s="118"/>
      <c r="G688" s="118"/>
      <c r="H688" s="118"/>
    </row>
    <row r="689" spans="1:8">
      <c r="A689" s="104"/>
      <c r="B689" s="307"/>
      <c r="C689" s="307"/>
      <c r="D689" s="179"/>
      <c r="E689" s="153"/>
      <c r="F689" s="118"/>
      <c r="G689" s="118"/>
      <c r="H689" s="118"/>
    </row>
    <row r="690" spans="1:8">
      <c r="A690" s="104"/>
      <c r="B690" s="307"/>
      <c r="C690" s="307"/>
      <c r="D690" s="179"/>
      <c r="E690" s="153"/>
      <c r="F690" s="118"/>
      <c r="G690" s="118"/>
      <c r="H690" s="118"/>
    </row>
    <row r="691" spans="1:8">
      <c r="A691" s="104"/>
      <c r="B691" s="307"/>
      <c r="C691" s="307"/>
      <c r="D691" s="179"/>
      <c r="E691" s="153"/>
      <c r="F691" s="118"/>
      <c r="G691" s="118"/>
      <c r="H691" s="118"/>
    </row>
    <row r="692" spans="1:8">
      <c r="A692" s="104"/>
      <c r="B692" s="307"/>
      <c r="C692" s="307"/>
      <c r="D692" s="179"/>
      <c r="E692" s="153"/>
      <c r="F692" s="118"/>
      <c r="G692" s="118"/>
      <c r="H692" s="118"/>
    </row>
    <row r="693" spans="1:8">
      <c r="A693" s="104"/>
      <c r="B693" s="307"/>
      <c r="C693" s="307"/>
      <c r="D693" s="179"/>
      <c r="E693" s="153"/>
      <c r="F693" s="118"/>
      <c r="G693" s="118"/>
      <c r="H693" s="118"/>
    </row>
    <row r="694" spans="1:8">
      <c r="A694" s="104"/>
      <c r="B694" s="307"/>
      <c r="C694" s="307"/>
      <c r="D694" s="179"/>
      <c r="E694" s="153"/>
      <c r="F694" s="118"/>
      <c r="G694" s="118"/>
      <c r="H694" s="118"/>
    </row>
    <row r="695" spans="1:8">
      <c r="A695" s="104"/>
      <c r="B695" s="307"/>
      <c r="C695" s="307"/>
      <c r="D695" s="179"/>
      <c r="E695" s="153"/>
      <c r="F695" s="118"/>
      <c r="G695" s="118"/>
      <c r="H695" s="118"/>
    </row>
    <row r="696" spans="1:8">
      <c r="A696" s="104"/>
      <c r="B696" s="307"/>
      <c r="C696" s="307"/>
      <c r="D696" s="179"/>
      <c r="E696" s="153"/>
      <c r="F696" s="118"/>
      <c r="G696" s="118"/>
      <c r="H696" s="118"/>
    </row>
    <row r="697" spans="1:8">
      <c r="A697" s="104"/>
      <c r="B697" s="307"/>
      <c r="C697" s="307"/>
      <c r="D697" s="179"/>
      <c r="E697" s="153"/>
      <c r="F697" s="118"/>
      <c r="G697" s="118"/>
      <c r="H697" s="118"/>
    </row>
    <row r="698" spans="1:8">
      <c r="A698" s="104"/>
      <c r="B698" s="307"/>
      <c r="C698" s="307"/>
      <c r="D698" s="179"/>
      <c r="E698" s="153"/>
      <c r="F698" s="118"/>
      <c r="G698" s="118"/>
      <c r="H698" s="118"/>
    </row>
    <row r="699" spans="1:8">
      <c r="A699" s="104"/>
      <c r="B699" s="307"/>
      <c r="C699" s="307"/>
      <c r="D699" s="179"/>
      <c r="E699" s="153"/>
      <c r="F699" s="118"/>
      <c r="G699" s="118"/>
      <c r="H699" s="118"/>
    </row>
    <row r="700" spans="1:8">
      <c r="A700" s="104"/>
      <c r="B700" s="307"/>
      <c r="C700" s="307"/>
      <c r="D700" s="179"/>
      <c r="E700" s="153"/>
      <c r="F700" s="118"/>
      <c r="G700" s="118"/>
      <c r="H700" s="118"/>
    </row>
    <row r="701" spans="1:8">
      <c r="A701" s="104"/>
      <c r="B701" s="307"/>
      <c r="C701" s="307"/>
      <c r="D701" s="179"/>
      <c r="E701" s="153"/>
      <c r="F701" s="118"/>
      <c r="G701" s="118"/>
      <c r="H701" s="118"/>
    </row>
    <row r="702" spans="1:8">
      <c r="A702" s="104"/>
      <c r="B702" s="307"/>
      <c r="C702" s="307"/>
      <c r="D702" s="179"/>
      <c r="E702" s="153"/>
      <c r="F702" s="118"/>
      <c r="G702" s="118"/>
      <c r="H702" s="118"/>
    </row>
    <row r="703" spans="1:8">
      <c r="A703" s="104"/>
      <c r="B703" s="307"/>
      <c r="C703" s="307"/>
      <c r="D703" s="179"/>
      <c r="E703" s="153"/>
      <c r="F703" s="118"/>
      <c r="G703" s="118"/>
      <c r="H703" s="118"/>
    </row>
    <row r="704" spans="1:8">
      <c r="A704" s="104"/>
      <c r="B704" s="307"/>
      <c r="C704" s="307"/>
      <c r="D704" s="179"/>
      <c r="E704" s="153"/>
      <c r="F704" s="118"/>
      <c r="G704" s="118"/>
      <c r="H704" s="118"/>
    </row>
    <row r="705" spans="1:8">
      <c r="A705" s="104"/>
      <c r="B705" s="307"/>
      <c r="C705" s="307"/>
      <c r="D705" s="179"/>
      <c r="E705" s="153"/>
      <c r="F705" s="118"/>
      <c r="G705" s="118"/>
      <c r="H705" s="118"/>
    </row>
    <row r="706" spans="1:8">
      <c r="A706" s="104"/>
      <c r="B706" s="307"/>
      <c r="C706" s="307"/>
      <c r="D706" s="179"/>
      <c r="E706" s="153"/>
      <c r="F706" s="118"/>
      <c r="G706" s="118"/>
      <c r="H706" s="118"/>
    </row>
    <row r="707" spans="1:8">
      <c r="A707" s="104"/>
      <c r="B707" s="307"/>
      <c r="C707" s="307"/>
      <c r="D707" s="179"/>
      <c r="E707" s="153"/>
      <c r="F707" s="118"/>
      <c r="G707" s="118"/>
      <c r="H707" s="118"/>
    </row>
    <row r="708" spans="1:8">
      <c r="A708" s="104"/>
      <c r="B708" s="307"/>
      <c r="C708" s="307"/>
      <c r="D708" s="179"/>
      <c r="E708" s="153"/>
      <c r="F708" s="118"/>
      <c r="G708" s="118"/>
      <c r="H708" s="118"/>
    </row>
    <row r="709" spans="1:8">
      <c r="A709" s="104"/>
      <c r="B709" s="307"/>
      <c r="C709" s="307"/>
      <c r="D709" s="179"/>
      <c r="E709" s="153"/>
      <c r="F709" s="118"/>
      <c r="G709" s="118"/>
      <c r="H709" s="118"/>
    </row>
    <row r="710" spans="1:8">
      <c r="A710" s="104"/>
      <c r="B710" s="307"/>
      <c r="C710" s="307"/>
      <c r="D710" s="179"/>
      <c r="E710" s="153"/>
      <c r="F710" s="118"/>
      <c r="G710" s="118"/>
      <c r="H710" s="118"/>
    </row>
    <row r="711" spans="1:8">
      <c r="A711" s="104"/>
      <c r="B711" s="307"/>
      <c r="C711" s="307"/>
      <c r="D711" s="179"/>
      <c r="E711" s="153"/>
      <c r="F711" s="118"/>
      <c r="G711" s="118"/>
      <c r="H711" s="118"/>
    </row>
    <row r="712" spans="1:8">
      <c r="A712" s="104"/>
      <c r="B712" s="307"/>
      <c r="C712" s="307"/>
      <c r="D712" s="179"/>
      <c r="E712" s="153"/>
      <c r="F712" s="118"/>
      <c r="G712" s="118"/>
      <c r="H712" s="118"/>
    </row>
    <row r="713" spans="1:8">
      <c r="A713" s="104"/>
      <c r="B713" s="307"/>
      <c r="C713" s="307"/>
      <c r="D713" s="179"/>
      <c r="E713" s="153"/>
      <c r="F713" s="118"/>
      <c r="G713" s="118"/>
      <c r="H713" s="118"/>
    </row>
    <row r="714" spans="1:8">
      <c r="A714" s="104"/>
      <c r="B714" s="307"/>
      <c r="C714" s="307"/>
      <c r="D714" s="179"/>
      <c r="E714" s="153"/>
      <c r="F714" s="118"/>
      <c r="G714" s="118"/>
      <c r="H714" s="118"/>
    </row>
    <row r="715" spans="1:8">
      <c r="A715" s="104"/>
      <c r="B715" s="307"/>
      <c r="C715" s="307"/>
      <c r="D715" s="179"/>
      <c r="E715" s="153"/>
      <c r="F715" s="118"/>
      <c r="G715" s="118"/>
      <c r="H715" s="118"/>
    </row>
    <row r="716" spans="1:8">
      <c r="A716" s="104"/>
      <c r="B716" s="307"/>
      <c r="C716" s="307"/>
      <c r="D716" s="179"/>
      <c r="E716" s="153"/>
      <c r="F716" s="118"/>
      <c r="G716" s="118"/>
      <c r="H716" s="118"/>
    </row>
    <row r="717" spans="1:8">
      <c r="A717" s="104"/>
      <c r="B717" s="307"/>
      <c r="C717" s="307"/>
      <c r="D717" s="179"/>
      <c r="E717" s="153"/>
      <c r="F717" s="118"/>
      <c r="G717" s="118"/>
      <c r="H717" s="118"/>
    </row>
    <row r="718" spans="1:8">
      <c r="A718" s="104"/>
      <c r="B718" s="307"/>
      <c r="C718" s="307"/>
      <c r="D718" s="179"/>
      <c r="E718" s="153"/>
      <c r="F718" s="118"/>
      <c r="G718" s="118"/>
      <c r="H718" s="118"/>
    </row>
    <row r="719" spans="1:8">
      <c r="A719" s="104"/>
      <c r="B719" s="307"/>
      <c r="C719" s="307"/>
      <c r="D719" s="179"/>
      <c r="E719" s="153"/>
      <c r="F719" s="118"/>
      <c r="G719" s="118"/>
      <c r="H719" s="118"/>
    </row>
    <row r="720" spans="1:8">
      <c r="A720" s="104"/>
      <c r="B720" s="307"/>
      <c r="C720" s="307"/>
      <c r="D720" s="179"/>
      <c r="E720" s="153"/>
      <c r="F720" s="118"/>
      <c r="G720" s="118"/>
      <c r="H720" s="118"/>
    </row>
    <row r="721" spans="1:8">
      <c r="A721" s="104"/>
      <c r="B721" s="307"/>
      <c r="C721" s="307"/>
      <c r="D721" s="179"/>
      <c r="E721" s="153"/>
      <c r="F721" s="118"/>
      <c r="G721" s="118"/>
      <c r="H721" s="118"/>
    </row>
    <row r="722" spans="1:8">
      <c r="A722" s="104"/>
      <c r="B722" s="307"/>
      <c r="C722" s="307"/>
      <c r="D722" s="179"/>
      <c r="E722" s="153"/>
      <c r="F722" s="118"/>
      <c r="G722" s="118"/>
      <c r="H722" s="118"/>
    </row>
    <row r="723" spans="1:8">
      <c r="A723" s="104"/>
      <c r="B723" s="307"/>
      <c r="C723" s="307"/>
      <c r="D723" s="179"/>
      <c r="E723" s="153"/>
      <c r="F723" s="118"/>
      <c r="G723" s="118"/>
      <c r="H723" s="118"/>
    </row>
    <row r="724" spans="1:8">
      <c r="A724" s="104"/>
      <c r="B724" s="307"/>
      <c r="C724" s="307"/>
      <c r="D724" s="179"/>
      <c r="E724" s="153"/>
      <c r="F724" s="118"/>
      <c r="G724" s="118"/>
      <c r="H724" s="118"/>
    </row>
    <row r="725" spans="1:8">
      <c r="A725" s="104"/>
      <c r="B725" s="307"/>
      <c r="C725" s="307"/>
      <c r="D725" s="179"/>
      <c r="E725" s="153"/>
      <c r="F725" s="118"/>
      <c r="G725" s="118"/>
      <c r="H725" s="118"/>
    </row>
    <row r="726" spans="1:8">
      <c r="A726" s="104"/>
      <c r="B726" s="307"/>
      <c r="C726" s="307"/>
      <c r="D726" s="179"/>
      <c r="E726" s="153"/>
      <c r="F726" s="118"/>
      <c r="G726" s="118"/>
      <c r="H726" s="118"/>
    </row>
    <row r="727" spans="1:8">
      <c r="A727" s="104"/>
      <c r="B727" s="307"/>
      <c r="C727" s="307"/>
      <c r="D727" s="179"/>
      <c r="E727" s="153"/>
      <c r="F727" s="118"/>
      <c r="G727" s="118"/>
      <c r="H727" s="118"/>
    </row>
    <row r="728" spans="1:8">
      <c r="A728" s="104"/>
      <c r="B728" s="307"/>
      <c r="C728" s="307"/>
      <c r="D728" s="179"/>
      <c r="E728" s="153"/>
      <c r="F728" s="118"/>
      <c r="G728" s="118"/>
      <c r="H728" s="118"/>
    </row>
    <row r="729" spans="1:8">
      <c r="A729" s="104"/>
      <c r="B729" s="307"/>
      <c r="C729" s="307"/>
      <c r="D729" s="179"/>
      <c r="E729" s="153"/>
      <c r="F729" s="118"/>
      <c r="G729" s="118"/>
      <c r="H729" s="118"/>
    </row>
    <row r="730" spans="1:8">
      <c r="A730" s="104"/>
      <c r="B730" s="307"/>
      <c r="C730" s="307"/>
      <c r="D730" s="179"/>
      <c r="E730" s="153"/>
      <c r="F730" s="118"/>
      <c r="G730" s="118"/>
      <c r="H730" s="118"/>
    </row>
    <row r="731" spans="1:8">
      <c r="A731" s="104"/>
      <c r="B731" s="307"/>
      <c r="C731" s="307"/>
      <c r="D731" s="179"/>
      <c r="E731" s="153"/>
      <c r="F731" s="118"/>
      <c r="G731" s="118"/>
      <c r="H731" s="118"/>
    </row>
    <row r="732" spans="1:8">
      <c r="A732" s="104"/>
      <c r="B732" s="307"/>
      <c r="C732" s="307"/>
      <c r="D732" s="179"/>
      <c r="E732" s="153"/>
      <c r="F732" s="118"/>
      <c r="G732" s="118"/>
      <c r="H732" s="118"/>
    </row>
    <row r="733" spans="1:8">
      <c r="A733" s="104"/>
      <c r="B733" s="307"/>
      <c r="C733" s="307"/>
      <c r="D733" s="179"/>
      <c r="E733" s="153"/>
      <c r="F733" s="118"/>
      <c r="G733" s="118"/>
      <c r="H733" s="118"/>
    </row>
    <row r="734" spans="1:8">
      <c r="A734" s="104"/>
      <c r="B734" s="307"/>
      <c r="C734" s="307"/>
      <c r="D734" s="179"/>
      <c r="E734" s="153"/>
      <c r="F734" s="118"/>
      <c r="G734" s="118"/>
      <c r="H734" s="118"/>
    </row>
    <row r="735" spans="1:8">
      <c r="A735" s="104"/>
      <c r="B735" s="307"/>
      <c r="C735" s="307"/>
      <c r="D735" s="179"/>
      <c r="E735" s="153"/>
      <c r="F735" s="118"/>
      <c r="G735" s="118"/>
      <c r="H735" s="118"/>
    </row>
    <row r="736" spans="1:8">
      <c r="A736" s="104"/>
      <c r="B736" s="307"/>
      <c r="C736" s="307"/>
      <c r="D736" s="179"/>
      <c r="E736" s="153"/>
      <c r="F736" s="118"/>
      <c r="G736" s="118"/>
      <c r="H736" s="118"/>
    </row>
    <row r="737" spans="1:8">
      <c r="A737" s="104"/>
      <c r="B737" s="307"/>
      <c r="C737" s="307"/>
      <c r="D737" s="179"/>
      <c r="E737" s="153"/>
      <c r="F737" s="118"/>
      <c r="G737" s="118"/>
      <c r="H737" s="118"/>
    </row>
    <row r="738" spans="1:8">
      <c r="A738" s="104"/>
      <c r="B738" s="307"/>
      <c r="C738" s="307"/>
      <c r="D738" s="179"/>
      <c r="E738" s="153"/>
      <c r="F738" s="118"/>
      <c r="G738" s="118"/>
      <c r="H738" s="118"/>
    </row>
    <row r="739" spans="1:8">
      <c r="A739" s="104"/>
      <c r="B739" s="307"/>
      <c r="C739" s="307"/>
      <c r="D739" s="179"/>
      <c r="E739" s="153"/>
      <c r="F739" s="118"/>
      <c r="G739" s="118"/>
      <c r="H739" s="118"/>
    </row>
    <row r="740" spans="1:8">
      <c r="A740" s="104"/>
      <c r="B740" s="307"/>
      <c r="C740" s="307"/>
      <c r="D740" s="179"/>
      <c r="E740" s="153"/>
      <c r="F740" s="118"/>
      <c r="G740" s="118"/>
      <c r="H740" s="118"/>
    </row>
    <row r="741" spans="1:8">
      <c r="A741" s="104"/>
      <c r="B741" s="307"/>
      <c r="C741" s="307"/>
      <c r="D741" s="179"/>
      <c r="E741" s="153"/>
      <c r="F741" s="118"/>
      <c r="G741" s="118"/>
      <c r="H741" s="118"/>
    </row>
    <row r="742" spans="1:8">
      <c r="A742" s="104"/>
      <c r="B742" s="307"/>
      <c r="C742" s="307"/>
      <c r="D742" s="179"/>
      <c r="E742" s="153"/>
      <c r="F742" s="118"/>
      <c r="G742" s="118"/>
      <c r="H742" s="118"/>
    </row>
    <row r="743" spans="1:8">
      <c r="A743" s="104"/>
      <c r="B743" s="307"/>
      <c r="C743" s="307"/>
      <c r="D743" s="179"/>
      <c r="E743" s="153"/>
      <c r="F743" s="118"/>
      <c r="G743" s="118"/>
      <c r="H743" s="118"/>
    </row>
    <row r="744" spans="1:8">
      <c r="A744" s="104"/>
      <c r="B744" s="307"/>
      <c r="C744" s="307"/>
      <c r="D744" s="179"/>
      <c r="E744" s="153"/>
      <c r="F744" s="118"/>
      <c r="G744" s="118"/>
      <c r="H744" s="118"/>
    </row>
    <row r="745" spans="1:8">
      <c r="A745" s="104"/>
      <c r="B745" s="307"/>
      <c r="C745" s="307"/>
      <c r="D745" s="179"/>
      <c r="E745" s="153"/>
      <c r="F745" s="118"/>
      <c r="G745" s="118"/>
      <c r="H745" s="118"/>
    </row>
    <row r="746" spans="1:8">
      <c r="A746" s="104"/>
      <c r="B746" s="307"/>
      <c r="C746" s="307"/>
      <c r="D746" s="179"/>
      <c r="E746" s="153"/>
      <c r="F746" s="118"/>
      <c r="G746" s="118"/>
      <c r="H746" s="118"/>
    </row>
    <row r="747" spans="1:8">
      <c r="A747" s="104"/>
      <c r="B747" s="307"/>
      <c r="C747" s="307"/>
      <c r="D747" s="179"/>
      <c r="E747" s="153"/>
      <c r="F747" s="118"/>
      <c r="G747" s="118"/>
      <c r="H747" s="118"/>
    </row>
    <row r="748" spans="1:8">
      <c r="A748" s="104"/>
      <c r="B748" s="307"/>
      <c r="C748" s="307"/>
      <c r="D748" s="179"/>
      <c r="E748" s="153"/>
      <c r="F748" s="118"/>
      <c r="G748" s="118"/>
      <c r="H748" s="118"/>
    </row>
    <row r="749" spans="1:8">
      <c r="A749" s="104"/>
      <c r="B749" s="307"/>
      <c r="C749" s="307"/>
      <c r="D749" s="179"/>
      <c r="E749" s="153"/>
      <c r="F749" s="118"/>
      <c r="G749" s="118"/>
      <c r="H749" s="118"/>
    </row>
    <row r="750" spans="1:8">
      <c r="A750" s="104"/>
      <c r="B750" s="307"/>
      <c r="C750" s="307"/>
      <c r="D750" s="179"/>
      <c r="E750" s="153"/>
      <c r="F750" s="118"/>
      <c r="G750" s="118"/>
      <c r="H750" s="118"/>
    </row>
    <row r="751" spans="1:8">
      <c r="A751" s="104"/>
      <c r="B751" s="307"/>
      <c r="C751" s="307"/>
      <c r="D751" s="179"/>
      <c r="E751" s="153"/>
      <c r="F751" s="118"/>
      <c r="G751" s="118"/>
      <c r="H751" s="118"/>
    </row>
    <row r="752" spans="1:8">
      <c r="A752" s="104"/>
      <c r="B752" s="307"/>
      <c r="C752" s="307"/>
      <c r="D752" s="179"/>
      <c r="E752" s="153"/>
      <c r="F752" s="118"/>
      <c r="G752" s="118"/>
      <c r="H752" s="118"/>
    </row>
    <row r="753" spans="1:8">
      <c r="A753" s="104"/>
      <c r="B753" s="307"/>
      <c r="C753" s="307"/>
      <c r="D753" s="179"/>
      <c r="E753" s="153"/>
      <c r="F753" s="118"/>
      <c r="G753" s="118"/>
      <c r="H753" s="118"/>
    </row>
    <row r="754" spans="1:8">
      <c r="A754" s="104"/>
      <c r="B754" s="307"/>
      <c r="C754" s="307"/>
      <c r="D754" s="179"/>
      <c r="E754" s="153"/>
      <c r="F754" s="118"/>
      <c r="G754" s="118"/>
      <c r="H754" s="118"/>
    </row>
    <row r="755" spans="1:8">
      <c r="A755" s="104"/>
      <c r="B755" s="307"/>
      <c r="C755" s="307"/>
      <c r="D755" s="179"/>
      <c r="E755" s="153"/>
      <c r="F755" s="118"/>
      <c r="G755" s="118"/>
      <c r="H755" s="118"/>
    </row>
    <row r="756" spans="1:8">
      <c r="A756" s="104"/>
      <c r="B756" s="307"/>
      <c r="C756" s="307"/>
      <c r="D756" s="179"/>
      <c r="E756" s="153"/>
      <c r="F756" s="118"/>
      <c r="G756" s="118"/>
      <c r="H756" s="118"/>
    </row>
    <row r="757" spans="1:8">
      <c r="A757" s="104"/>
      <c r="B757" s="307"/>
      <c r="C757" s="307"/>
      <c r="D757" s="179"/>
      <c r="E757" s="153"/>
      <c r="F757" s="118"/>
      <c r="G757" s="118"/>
      <c r="H757" s="118"/>
    </row>
    <row r="758" spans="1:8">
      <c r="A758" s="104"/>
      <c r="B758" s="307"/>
      <c r="C758" s="307"/>
      <c r="D758" s="179"/>
      <c r="E758" s="153"/>
      <c r="F758" s="118"/>
      <c r="G758" s="118"/>
      <c r="H758" s="118"/>
    </row>
    <row r="759" spans="1:8">
      <c r="A759" s="104"/>
      <c r="B759" s="307"/>
      <c r="C759" s="307"/>
      <c r="D759" s="179"/>
      <c r="E759" s="153"/>
      <c r="F759" s="118"/>
      <c r="G759" s="118"/>
      <c r="H759" s="118"/>
    </row>
    <row r="760" spans="1:8">
      <c r="A760" s="104"/>
      <c r="B760" s="307"/>
      <c r="C760" s="307"/>
      <c r="D760" s="179"/>
      <c r="E760" s="153"/>
      <c r="F760" s="118"/>
      <c r="G760" s="118"/>
      <c r="H760" s="118"/>
    </row>
    <row r="761" spans="1:8">
      <c r="A761" s="104"/>
      <c r="B761" s="307"/>
      <c r="C761" s="307"/>
      <c r="D761" s="179"/>
      <c r="E761" s="153"/>
      <c r="F761" s="118"/>
      <c r="G761" s="118"/>
      <c r="H761" s="118"/>
    </row>
    <row r="762" spans="1:8">
      <c r="A762" s="104"/>
      <c r="B762" s="307"/>
      <c r="C762" s="307"/>
      <c r="D762" s="179"/>
      <c r="E762" s="153"/>
      <c r="F762" s="118"/>
      <c r="G762" s="118"/>
      <c r="H762" s="118"/>
    </row>
    <row r="763" spans="1:8">
      <c r="A763" s="104"/>
      <c r="B763" s="307"/>
      <c r="C763" s="307"/>
      <c r="D763" s="179"/>
      <c r="E763" s="153"/>
      <c r="F763" s="118"/>
      <c r="G763" s="118"/>
      <c r="H763" s="118"/>
    </row>
    <row r="764" spans="1:8">
      <c r="A764" s="104"/>
      <c r="B764" s="307"/>
      <c r="C764" s="307"/>
      <c r="D764" s="179"/>
      <c r="E764" s="153"/>
      <c r="F764" s="118"/>
      <c r="G764" s="118"/>
      <c r="H764" s="118"/>
    </row>
    <row r="765" spans="1:8">
      <c r="A765" s="104"/>
      <c r="B765" s="307"/>
      <c r="C765" s="307"/>
      <c r="D765" s="179"/>
      <c r="E765" s="153"/>
      <c r="F765" s="118"/>
      <c r="G765" s="118"/>
      <c r="H765" s="118"/>
    </row>
    <row r="766" spans="1:8">
      <c r="A766" s="104"/>
      <c r="B766" s="307"/>
      <c r="C766" s="307"/>
      <c r="D766" s="179"/>
      <c r="E766" s="153"/>
      <c r="F766" s="118"/>
      <c r="G766" s="118"/>
      <c r="H766" s="118"/>
    </row>
    <row r="767" spans="1:8">
      <c r="A767" s="104"/>
      <c r="B767" s="307"/>
      <c r="C767" s="307"/>
      <c r="D767" s="179"/>
      <c r="E767" s="153"/>
      <c r="F767" s="118"/>
      <c r="G767" s="118"/>
      <c r="H767" s="118"/>
    </row>
    <row r="768" spans="1:8">
      <c r="A768" s="104"/>
      <c r="B768" s="307"/>
      <c r="C768" s="307"/>
      <c r="D768" s="179"/>
      <c r="E768" s="153"/>
      <c r="F768" s="118"/>
      <c r="G768" s="118"/>
      <c r="H768" s="118"/>
    </row>
    <row r="769" spans="1:8">
      <c r="A769" s="104"/>
      <c r="B769" s="307"/>
      <c r="C769" s="307"/>
      <c r="D769" s="179"/>
      <c r="E769" s="153"/>
      <c r="F769" s="118"/>
      <c r="G769" s="118"/>
      <c r="H769" s="118"/>
    </row>
    <row r="770" spans="1:8">
      <c r="A770" s="104"/>
      <c r="B770" s="307"/>
      <c r="C770" s="307"/>
      <c r="D770" s="179"/>
      <c r="E770" s="153"/>
      <c r="F770" s="118"/>
      <c r="G770" s="118"/>
      <c r="H770" s="118"/>
    </row>
    <row r="771" spans="1:8">
      <c r="A771" s="104"/>
      <c r="B771" s="307"/>
      <c r="C771" s="307"/>
      <c r="D771" s="179"/>
      <c r="E771" s="153"/>
      <c r="F771" s="118"/>
      <c r="G771" s="118"/>
      <c r="H771" s="118"/>
    </row>
    <row r="772" spans="1:8">
      <c r="A772" s="104"/>
      <c r="B772" s="307"/>
      <c r="C772" s="307"/>
      <c r="D772" s="179"/>
      <c r="E772" s="153"/>
      <c r="F772" s="118"/>
      <c r="G772" s="118"/>
      <c r="H772" s="118"/>
    </row>
    <row r="773" spans="1:8">
      <c r="A773" s="104"/>
      <c r="B773" s="307"/>
      <c r="C773" s="307"/>
      <c r="D773" s="179"/>
      <c r="E773" s="153"/>
      <c r="F773" s="118"/>
      <c r="G773" s="118"/>
      <c r="H773" s="118"/>
    </row>
    <row r="774" spans="1:8">
      <c r="A774" s="104"/>
      <c r="B774" s="307"/>
      <c r="C774" s="307"/>
      <c r="D774" s="179"/>
      <c r="E774" s="153"/>
      <c r="F774" s="118"/>
      <c r="G774" s="118"/>
      <c r="H774" s="118"/>
    </row>
    <row r="775" spans="1:8">
      <c r="A775" s="104"/>
      <c r="B775" s="307"/>
      <c r="C775" s="307"/>
      <c r="D775" s="179"/>
      <c r="E775" s="153"/>
      <c r="F775" s="118"/>
      <c r="G775" s="118"/>
      <c r="H775" s="118"/>
    </row>
    <row r="776" spans="1:8">
      <c r="A776" s="104"/>
      <c r="B776" s="307"/>
      <c r="C776" s="307"/>
      <c r="D776" s="179"/>
      <c r="E776" s="153"/>
      <c r="F776" s="118"/>
      <c r="G776" s="118"/>
      <c r="H776" s="118"/>
    </row>
    <row r="777" spans="1:8">
      <c r="A777" s="104"/>
      <c r="B777" s="307"/>
      <c r="C777" s="307"/>
      <c r="D777" s="179"/>
      <c r="E777" s="153"/>
      <c r="F777" s="118"/>
      <c r="G777" s="118"/>
      <c r="H777" s="118"/>
    </row>
    <row r="778" spans="1:8">
      <c r="A778" s="104"/>
      <c r="B778" s="307"/>
      <c r="C778" s="307"/>
      <c r="D778" s="179"/>
      <c r="E778" s="153"/>
      <c r="F778" s="118"/>
      <c r="G778" s="118"/>
      <c r="H778" s="118"/>
    </row>
    <row r="779" spans="1:8">
      <c r="A779" s="104"/>
      <c r="B779" s="307"/>
      <c r="C779" s="307"/>
      <c r="D779" s="179"/>
      <c r="E779" s="153"/>
      <c r="F779" s="118"/>
      <c r="G779" s="118"/>
      <c r="H779" s="118"/>
    </row>
    <row r="780" spans="1:8">
      <c r="A780" s="104"/>
      <c r="B780" s="307"/>
      <c r="C780" s="307"/>
      <c r="D780" s="179"/>
      <c r="E780" s="153"/>
      <c r="F780" s="118"/>
      <c r="G780" s="118"/>
      <c r="H780" s="118"/>
    </row>
    <row r="781" spans="1:8">
      <c r="A781" s="104"/>
      <c r="B781" s="307"/>
      <c r="C781" s="307"/>
      <c r="D781" s="179"/>
      <c r="E781" s="153"/>
      <c r="F781" s="118"/>
      <c r="G781" s="118"/>
      <c r="H781" s="118"/>
    </row>
    <row r="782" spans="1:8">
      <c r="A782" s="104"/>
      <c r="B782" s="307"/>
      <c r="C782" s="307"/>
      <c r="D782" s="179"/>
      <c r="E782" s="153"/>
      <c r="F782" s="118"/>
      <c r="G782" s="118"/>
      <c r="H782" s="118"/>
    </row>
    <row r="783" spans="1:8">
      <c r="A783" s="104"/>
      <c r="B783" s="307"/>
      <c r="C783" s="307"/>
      <c r="D783" s="179"/>
      <c r="E783" s="153"/>
      <c r="F783" s="118"/>
      <c r="G783" s="118"/>
      <c r="H783" s="118"/>
    </row>
    <row r="784" spans="1:8">
      <c r="A784" s="104"/>
      <c r="B784" s="307"/>
      <c r="C784" s="307"/>
      <c r="D784" s="179"/>
      <c r="E784" s="153"/>
      <c r="F784" s="118"/>
      <c r="G784" s="118"/>
      <c r="H784" s="118"/>
    </row>
    <row r="785" spans="1:8">
      <c r="A785" s="104"/>
      <c r="B785" s="307"/>
      <c r="C785" s="307"/>
      <c r="D785" s="179"/>
      <c r="E785" s="153"/>
      <c r="F785" s="118"/>
      <c r="G785" s="118"/>
      <c r="H785" s="118"/>
    </row>
    <row r="786" spans="1:8">
      <c r="A786" s="104"/>
      <c r="B786" s="307"/>
      <c r="C786" s="307"/>
      <c r="D786" s="179"/>
      <c r="E786" s="153"/>
      <c r="F786" s="118"/>
      <c r="G786" s="118"/>
      <c r="H786" s="118"/>
    </row>
    <row r="787" spans="1:8">
      <c r="A787" s="104"/>
      <c r="B787" s="307"/>
      <c r="C787" s="307"/>
      <c r="D787" s="179"/>
      <c r="E787" s="153"/>
      <c r="F787" s="118"/>
      <c r="G787" s="118"/>
      <c r="H787" s="118"/>
    </row>
    <row r="788" spans="1:8">
      <c r="A788" s="104"/>
      <c r="B788" s="307"/>
      <c r="C788" s="307"/>
      <c r="D788" s="179"/>
      <c r="E788" s="153"/>
      <c r="F788" s="118"/>
      <c r="G788" s="118"/>
      <c r="H788" s="118"/>
    </row>
    <row r="789" spans="1:8">
      <c r="A789" s="104"/>
      <c r="B789" s="307"/>
      <c r="C789" s="307"/>
      <c r="D789" s="179"/>
      <c r="E789" s="153"/>
      <c r="F789" s="118"/>
      <c r="G789" s="118"/>
      <c r="H789" s="118"/>
    </row>
    <row r="790" spans="1:8">
      <c r="A790" s="104"/>
      <c r="B790" s="307"/>
      <c r="C790" s="307"/>
      <c r="D790" s="179"/>
      <c r="E790" s="153"/>
      <c r="F790" s="118"/>
      <c r="G790" s="118"/>
      <c r="H790" s="118"/>
    </row>
    <row r="791" spans="1:8">
      <c r="A791" s="104"/>
      <c r="B791" s="307"/>
      <c r="C791" s="307"/>
      <c r="D791" s="179"/>
      <c r="E791" s="153"/>
      <c r="F791" s="118"/>
      <c r="G791" s="118"/>
      <c r="H791" s="118"/>
    </row>
    <row r="792" spans="1:8">
      <c r="A792" s="104"/>
      <c r="B792" s="307"/>
      <c r="C792" s="307"/>
      <c r="D792" s="179"/>
      <c r="E792" s="153"/>
      <c r="F792" s="118"/>
      <c r="G792" s="118"/>
      <c r="H792" s="118"/>
    </row>
    <row r="793" spans="1:8">
      <c r="A793" s="104"/>
      <c r="B793" s="307"/>
      <c r="C793" s="307"/>
      <c r="D793" s="179"/>
      <c r="E793" s="153"/>
      <c r="F793" s="118"/>
      <c r="G793" s="118"/>
      <c r="H793" s="118"/>
    </row>
    <row r="794" spans="1:8">
      <c r="A794" s="104"/>
      <c r="B794" s="307"/>
      <c r="C794" s="307"/>
      <c r="D794" s="179"/>
      <c r="E794" s="153"/>
      <c r="F794" s="118"/>
      <c r="G794" s="118"/>
      <c r="H794" s="118"/>
    </row>
    <row r="795" spans="1:8">
      <c r="A795" s="104"/>
      <c r="B795" s="307"/>
      <c r="C795" s="307"/>
      <c r="D795" s="179"/>
      <c r="E795" s="153"/>
      <c r="F795" s="118"/>
      <c r="G795" s="118"/>
      <c r="H795" s="118"/>
    </row>
    <row r="796" spans="1:8">
      <c r="A796" s="104"/>
      <c r="B796" s="307"/>
      <c r="C796" s="307"/>
      <c r="D796" s="179"/>
      <c r="E796" s="153"/>
      <c r="F796" s="118"/>
      <c r="G796" s="118"/>
      <c r="H796" s="118"/>
    </row>
    <row r="797" spans="1:8">
      <c r="A797" s="104"/>
      <c r="B797" s="307"/>
      <c r="C797" s="307"/>
      <c r="D797" s="179"/>
      <c r="E797" s="153"/>
      <c r="F797" s="118"/>
      <c r="G797" s="118"/>
      <c r="H797" s="118"/>
    </row>
    <row r="798" spans="1:8">
      <c r="A798" s="104"/>
      <c r="B798" s="307"/>
      <c r="C798" s="307"/>
      <c r="D798" s="179"/>
      <c r="E798" s="153"/>
      <c r="F798" s="118"/>
      <c r="G798" s="118"/>
      <c r="H798" s="118"/>
    </row>
    <row r="799" spans="1:8">
      <c r="A799" s="104"/>
      <c r="B799" s="307"/>
      <c r="C799" s="307"/>
      <c r="D799" s="179"/>
      <c r="E799" s="153"/>
      <c r="F799" s="118"/>
      <c r="G799" s="118"/>
      <c r="H799" s="118"/>
    </row>
    <row r="800" spans="1:8">
      <c r="A800" s="104"/>
      <c r="B800" s="307"/>
      <c r="C800" s="307"/>
      <c r="D800" s="179"/>
      <c r="E800" s="153"/>
      <c r="F800" s="118"/>
      <c r="G800" s="118"/>
      <c r="H800" s="118"/>
    </row>
    <row r="801" spans="1:8">
      <c r="A801" s="104"/>
      <c r="B801" s="307"/>
      <c r="C801" s="307"/>
      <c r="D801" s="179"/>
      <c r="E801" s="153"/>
      <c r="F801" s="118"/>
      <c r="G801" s="118"/>
      <c r="H801" s="118"/>
    </row>
    <row r="802" spans="1:8">
      <c r="A802" s="104"/>
      <c r="B802" s="307"/>
      <c r="C802" s="307"/>
      <c r="D802" s="179"/>
      <c r="E802" s="153"/>
      <c r="F802" s="118"/>
      <c r="G802" s="118"/>
      <c r="H802" s="118"/>
    </row>
    <row r="803" spans="1:8">
      <c r="A803" s="104"/>
      <c r="B803" s="307"/>
      <c r="C803" s="307"/>
      <c r="D803" s="179"/>
      <c r="E803" s="153"/>
      <c r="F803" s="118"/>
      <c r="G803" s="118"/>
      <c r="H803" s="118"/>
    </row>
    <row r="804" spans="1:8">
      <c r="A804" s="104"/>
      <c r="B804" s="307"/>
      <c r="C804" s="307"/>
      <c r="D804" s="179"/>
      <c r="E804" s="153"/>
      <c r="F804" s="118"/>
      <c r="G804" s="118"/>
      <c r="H804" s="118"/>
    </row>
    <row r="805" spans="1:8">
      <c r="A805" s="104"/>
      <c r="B805" s="307"/>
      <c r="C805" s="307"/>
      <c r="D805" s="179"/>
      <c r="E805" s="153"/>
      <c r="F805" s="118"/>
      <c r="G805" s="118"/>
      <c r="H805" s="118"/>
    </row>
    <row r="806" spans="1:8">
      <c r="A806" s="104"/>
      <c r="B806" s="307"/>
      <c r="C806" s="307"/>
      <c r="D806" s="179"/>
      <c r="E806" s="153"/>
      <c r="F806" s="118"/>
      <c r="G806" s="118"/>
      <c r="H806" s="118"/>
    </row>
    <row r="807" spans="1:8">
      <c r="A807" s="104"/>
      <c r="B807" s="307"/>
      <c r="C807" s="307"/>
      <c r="D807" s="179"/>
      <c r="E807" s="153"/>
      <c r="F807" s="118"/>
      <c r="G807" s="118"/>
      <c r="H807" s="118"/>
    </row>
    <row r="808" spans="1:8">
      <c r="A808" s="104"/>
      <c r="B808" s="307"/>
      <c r="C808" s="307"/>
      <c r="D808" s="179"/>
      <c r="E808" s="153"/>
      <c r="F808" s="118"/>
      <c r="G808" s="118"/>
      <c r="H808" s="118"/>
    </row>
    <row r="809" spans="1:8">
      <c r="A809" s="104"/>
      <c r="B809" s="307"/>
      <c r="C809" s="307"/>
      <c r="D809" s="179"/>
      <c r="E809" s="153"/>
      <c r="F809" s="118"/>
      <c r="G809" s="118"/>
      <c r="H809" s="118"/>
    </row>
    <row r="810" spans="1:8">
      <c r="A810" s="104"/>
      <c r="B810" s="307"/>
      <c r="C810" s="307"/>
      <c r="D810" s="179"/>
      <c r="E810" s="153"/>
      <c r="F810" s="118"/>
      <c r="G810" s="118"/>
      <c r="H810" s="118"/>
    </row>
    <row r="811" spans="1:8">
      <c r="A811" s="104"/>
      <c r="B811" s="307"/>
      <c r="C811" s="307"/>
      <c r="D811" s="179"/>
      <c r="E811" s="153"/>
      <c r="F811" s="118"/>
      <c r="G811" s="118"/>
      <c r="H811" s="118"/>
    </row>
    <row r="812" spans="1:8">
      <c r="A812" s="104"/>
      <c r="B812" s="307"/>
      <c r="C812" s="307"/>
      <c r="D812" s="179"/>
      <c r="E812" s="153"/>
      <c r="F812" s="118"/>
      <c r="G812" s="118"/>
      <c r="H812" s="118"/>
    </row>
    <row r="813" spans="1:8">
      <c r="A813" s="104"/>
      <c r="B813" s="307"/>
      <c r="C813" s="307"/>
      <c r="D813" s="179"/>
      <c r="E813" s="153"/>
      <c r="F813" s="118"/>
      <c r="G813" s="118"/>
      <c r="H813" s="118"/>
    </row>
    <row r="814" spans="1:8">
      <c r="A814" s="104"/>
      <c r="B814" s="307"/>
      <c r="C814" s="307"/>
      <c r="D814" s="179"/>
      <c r="E814" s="153"/>
      <c r="F814" s="118"/>
      <c r="G814" s="118"/>
      <c r="H814" s="118"/>
    </row>
    <row r="815" spans="1:8">
      <c r="A815" s="104"/>
      <c r="B815" s="307"/>
      <c r="C815" s="307"/>
      <c r="D815" s="179"/>
      <c r="E815" s="153"/>
      <c r="F815" s="118"/>
      <c r="G815" s="118"/>
      <c r="H815" s="118"/>
    </row>
    <row r="816" spans="1:8">
      <c r="A816" s="104"/>
      <c r="B816" s="307"/>
      <c r="C816" s="307"/>
      <c r="D816" s="179"/>
      <c r="E816" s="153"/>
      <c r="F816" s="118"/>
      <c r="G816" s="118"/>
      <c r="H816" s="118"/>
    </row>
    <row r="817" spans="1:8">
      <c r="A817" s="104"/>
      <c r="B817" s="307"/>
      <c r="C817" s="307"/>
      <c r="D817" s="179"/>
      <c r="E817" s="153"/>
      <c r="F817" s="118"/>
      <c r="G817" s="118"/>
      <c r="H817" s="118"/>
    </row>
    <row r="818" spans="1:8">
      <c r="A818" s="104"/>
      <c r="B818" s="307"/>
      <c r="C818" s="307"/>
      <c r="D818" s="179"/>
      <c r="E818" s="153"/>
      <c r="F818" s="118"/>
      <c r="G818" s="118"/>
      <c r="H818" s="118"/>
    </row>
    <row r="819" spans="1:8">
      <c r="A819" s="104"/>
      <c r="B819" s="307"/>
      <c r="C819" s="307"/>
      <c r="D819" s="179"/>
      <c r="E819" s="153"/>
      <c r="F819" s="118"/>
      <c r="G819" s="118"/>
      <c r="H819" s="118"/>
    </row>
    <row r="820" spans="1:8">
      <c r="A820" s="104"/>
      <c r="B820" s="307"/>
      <c r="C820" s="307"/>
      <c r="D820" s="179"/>
      <c r="E820" s="153"/>
      <c r="F820" s="118"/>
      <c r="G820" s="118"/>
      <c r="H820" s="118"/>
    </row>
    <row r="821" spans="1:8">
      <c r="A821" s="104"/>
      <c r="B821" s="307"/>
      <c r="C821" s="307"/>
      <c r="D821" s="179"/>
      <c r="E821" s="153"/>
      <c r="F821" s="118"/>
      <c r="G821" s="118"/>
      <c r="H821" s="118"/>
    </row>
    <row r="822" spans="1:8">
      <c r="A822" s="104"/>
      <c r="B822" s="307"/>
      <c r="C822" s="307"/>
      <c r="D822" s="179"/>
      <c r="E822" s="153"/>
      <c r="F822" s="118"/>
      <c r="G822" s="118"/>
      <c r="H822" s="118"/>
    </row>
    <row r="823" spans="1:8">
      <c r="A823" s="104"/>
      <c r="B823" s="307"/>
      <c r="C823" s="307"/>
      <c r="D823" s="179"/>
      <c r="E823" s="153"/>
      <c r="F823" s="118"/>
      <c r="G823" s="118"/>
      <c r="H823" s="118"/>
    </row>
    <row r="824" spans="1:8">
      <c r="A824" s="104"/>
      <c r="B824" s="307"/>
      <c r="C824" s="307"/>
      <c r="D824" s="179"/>
      <c r="E824" s="153"/>
      <c r="F824" s="118"/>
      <c r="G824" s="118"/>
      <c r="H824" s="118"/>
    </row>
    <row r="825" spans="1:8">
      <c r="A825" s="104"/>
      <c r="B825" s="307"/>
      <c r="C825" s="307"/>
      <c r="D825" s="179"/>
      <c r="E825" s="153"/>
      <c r="F825" s="118"/>
      <c r="G825" s="118"/>
      <c r="H825" s="118"/>
    </row>
    <row r="826" spans="1:8">
      <c r="A826" s="104"/>
      <c r="B826" s="307"/>
      <c r="C826" s="307"/>
      <c r="D826" s="179"/>
      <c r="E826" s="153"/>
      <c r="F826" s="118"/>
      <c r="G826" s="118"/>
      <c r="H826" s="118"/>
    </row>
    <row r="827" spans="1:8">
      <c r="A827" s="104"/>
      <c r="B827" s="307"/>
      <c r="C827" s="307"/>
      <c r="D827" s="179"/>
      <c r="E827" s="153"/>
      <c r="F827" s="118"/>
      <c r="G827" s="118"/>
      <c r="H827" s="118"/>
    </row>
    <row r="828" spans="1:8">
      <c r="A828" s="104"/>
      <c r="B828" s="307"/>
      <c r="C828" s="307"/>
      <c r="D828" s="179"/>
      <c r="E828" s="153"/>
      <c r="F828" s="118"/>
      <c r="G828" s="118"/>
      <c r="H828" s="118"/>
    </row>
    <row r="829" spans="1:8">
      <c r="A829" s="104"/>
      <c r="B829" s="307"/>
      <c r="C829" s="307"/>
      <c r="D829" s="179"/>
      <c r="E829" s="153"/>
      <c r="F829" s="118"/>
      <c r="G829" s="118"/>
      <c r="H829" s="118"/>
    </row>
    <row r="830" spans="1:8">
      <c r="A830" s="104"/>
      <c r="B830" s="307"/>
      <c r="C830" s="307"/>
      <c r="D830" s="179"/>
      <c r="E830" s="153"/>
      <c r="F830" s="118"/>
      <c r="G830" s="118"/>
      <c r="H830" s="118"/>
    </row>
    <row r="831" spans="1:8">
      <c r="A831" s="104"/>
      <c r="B831" s="307"/>
      <c r="C831" s="307"/>
      <c r="D831" s="179"/>
      <c r="E831" s="153"/>
      <c r="F831" s="118"/>
      <c r="G831" s="118"/>
      <c r="H831" s="118"/>
    </row>
    <row r="832" spans="1:8">
      <c r="A832" s="104"/>
      <c r="B832" s="307"/>
      <c r="C832" s="307"/>
      <c r="D832" s="179"/>
      <c r="E832" s="153"/>
      <c r="F832" s="118"/>
      <c r="G832" s="118"/>
      <c r="H832" s="118"/>
    </row>
    <row r="833" spans="1:8">
      <c r="A833" s="104"/>
      <c r="B833" s="307"/>
      <c r="C833" s="307"/>
      <c r="D833" s="179"/>
      <c r="E833" s="153"/>
      <c r="F833" s="118"/>
      <c r="G833" s="118"/>
      <c r="H833" s="118"/>
    </row>
    <row r="834" spans="1:8">
      <c r="A834" s="104"/>
      <c r="B834" s="307"/>
      <c r="C834" s="307"/>
      <c r="D834" s="179"/>
      <c r="E834" s="153"/>
      <c r="F834" s="118"/>
      <c r="G834" s="118"/>
      <c r="H834" s="118"/>
    </row>
    <row r="835" spans="1:8">
      <c r="A835" s="104"/>
      <c r="B835" s="307"/>
      <c r="C835" s="307"/>
      <c r="D835" s="179"/>
      <c r="E835" s="153"/>
      <c r="F835" s="118"/>
      <c r="G835" s="118"/>
      <c r="H835" s="118"/>
    </row>
    <row r="836" spans="1:8">
      <c r="A836" s="104"/>
      <c r="B836" s="307"/>
      <c r="C836" s="307"/>
      <c r="D836" s="179"/>
      <c r="E836" s="153"/>
      <c r="F836" s="118"/>
      <c r="G836" s="118"/>
      <c r="H836" s="118"/>
    </row>
    <row r="837" spans="1:8">
      <c r="A837" s="104"/>
      <c r="B837" s="307"/>
      <c r="C837" s="307"/>
      <c r="D837" s="179"/>
      <c r="E837" s="153"/>
      <c r="F837" s="118"/>
      <c r="G837" s="118"/>
      <c r="H837" s="118"/>
    </row>
    <row r="838" spans="1:8">
      <c r="A838" s="104"/>
      <c r="B838" s="307"/>
      <c r="C838" s="307"/>
      <c r="D838" s="179"/>
      <c r="E838" s="153"/>
      <c r="F838" s="118"/>
      <c r="G838" s="118"/>
      <c r="H838" s="118"/>
    </row>
    <row r="839" spans="1:8">
      <c r="A839" s="104"/>
      <c r="B839" s="307"/>
      <c r="C839" s="307"/>
      <c r="D839" s="179"/>
      <c r="E839" s="153"/>
      <c r="F839" s="118"/>
      <c r="G839" s="118"/>
      <c r="H839" s="118"/>
    </row>
    <row r="840" spans="1:8">
      <c r="A840" s="104"/>
      <c r="B840" s="307"/>
      <c r="C840" s="307"/>
      <c r="D840" s="179"/>
      <c r="E840" s="153"/>
      <c r="F840" s="118"/>
      <c r="G840" s="118"/>
      <c r="H840" s="118"/>
    </row>
    <row r="841" spans="1:8">
      <c r="A841" s="104"/>
      <c r="B841" s="307"/>
      <c r="C841" s="307"/>
      <c r="D841" s="179"/>
      <c r="E841" s="153"/>
      <c r="F841" s="118"/>
      <c r="G841" s="118"/>
      <c r="H841" s="118"/>
    </row>
    <row r="842" spans="1:8">
      <c r="A842" s="104"/>
      <c r="B842" s="307"/>
      <c r="C842" s="307"/>
      <c r="D842" s="179"/>
      <c r="E842" s="153"/>
      <c r="F842" s="118"/>
      <c r="G842" s="118"/>
      <c r="H842" s="118"/>
    </row>
    <row r="843" spans="1:8">
      <c r="A843" s="104"/>
      <c r="B843" s="307"/>
      <c r="C843" s="307"/>
      <c r="D843" s="179"/>
      <c r="E843" s="153"/>
      <c r="F843" s="118"/>
      <c r="G843" s="118"/>
      <c r="H843" s="118"/>
    </row>
    <row r="844" spans="1:8">
      <c r="A844" s="104"/>
      <c r="B844" s="307"/>
      <c r="C844" s="307"/>
      <c r="D844" s="179"/>
      <c r="E844" s="153"/>
      <c r="F844" s="118"/>
      <c r="G844" s="118"/>
      <c r="H844" s="118"/>
    </row>
    <row r="845" spans="1:8">
      <c r="A845" s="104"/>
      <c r="B845" s="307"/>
      <c r="C845" s="307"/>
      <c r="D845" s="179"/>
      <c r="E845" s="153"/>
      <c r="F845" s="118"/>
      <c r="G845" s="118"/>
      <c r="H845" s="118"/>
    </row>
    <row r="846" spans="1:8">
      <c r="A846" s="104"/>
      <c r="B846" s="307"/>
      <c r="C846" s="307"/>
      <c r="D846" s="179"/>
      <c r="E846" s="153"/>
      <c r="F846" s="118"/>
      <c r="G846" s="118"/>
      <c r="H846" s="118"/>
    </row>
    <row r="847" spans="1:8">
      <c r="A847" s="104"/>
      <c r="B847" s="307"/>
      <c r="C847" s="307"/>
      <c r="D847" s="179"/>
      <c r="E847" s="153"/>
      <c r="F847" s="118"/>
      <c r="G847" s="118"/>
      <c r="H847" s="118"/>
    </row>
    <row r="848" spans="1:8">
      <c r="A848" s="104"/>
      <c r="B848" s="307"/>
      <c r="C848" s="307"/>
      <c r="D848" s="179"/>
      <c r="E848" s="153"/>
      <c r="F848" s="118"/>
      <c r="G848" s="118"/>
      <c r="H848" s="118"/>
    </row>
    <row r="849" spans="1:8">
      <c r="A849" s="104"/>
      <c r="B849" s="307"/>
      <c r="C849" s="307"/>
      <c r="D849" s="179"/>
      <c r="E849" s="153"/>
      <c r="F849" s="118"/>
      <c r="G849" s="118"/>
      <c r="H849" s="118"/>
    </row>
    <row r="850" spans="1:8">
      <c r="A850" s="104"/>
      <c r="B850" s="307"/>
      <c r="C850" s="307"/>
      <c r="D850" s="179"/>
      <c r="E850" s="153"/>
      <c r="F850" s="118"/>
      <c r="G850" s="118"/>
      <c r="H850" s="118"/>
    </row>
  </sheetData>
  <mergeCells count="132">
    <mergeCell ref="A146:D146"/>
    <mergeCell ref="A147:D150"/>
    <mergeCell ref="A1:E2"/>
    <mergeCell ref="F1:F26"/>
    <mergeCell ref="I1:I26"/>
    <mergeCell ref="A3:C3"/>
    <mergeCell ref="A4:C4"/>
    <mergeCell ref="D4:E4"/>
    <mergeCell ref="A5:C5"/>
    <mergeCell ref="D5:E5"/>
    <mergeCell ref="B6:E6"/>
    <mergeCell ref="A7:E7"/>
    <mergeCell ref="A14:B16"/>
    <mergeCell ref="C14:C16"/>
    <mergeCell ref="D14:E16"/>
    <mergeCell ref="G15:H15"/>
    <mergeCell ref="A17:E17"/>
    <mergeCell ref="A18:E18"/>
    <mergeCell ref="C8:E8"/>
    <mergeCell ref="C9:E9"/>
    <mergeCell ref="C10:E10"/>
    <mergeCell ref="C11:E11"/>
    <mergeCell ref="A12:E12"/>
    <mergeCell ref="A13:B13"/>
    <mergeCell ref="D13:E13"/>
    <mergeCell ref="B23:C23"/>
    <mergeCell ref="D23:E23"/>
    <mergeCell ref="B24:C24"/>
    <mergeCell ref="D24:E24"/>
    <mergeCell ref="A25:D25"/>
    <mergeCell ref="B26:C26"/>
    <mergeCell ref="A19:D19"/>
    <mergeCell ref="B20:C20"/>
    <mergeCell ref="D20:E20"/>
    <mergeCell ref="B21:C21"/>
    <mergeCell ref="D21:E21"/>
    <mergeCell ref="B22:C22"/>
    <mergeCell ref="D22:E22"/>
    <mergeCell ref="C33:D33"/>
    <mergeCell ref="A34:D34"/>
    <mergeCell ref="A35:D35"/>
    <mergeCell ref="A36:D36"/>
    <mergeCell ref="B37:E37"/>
    <mergeCell ref="B38:C38"/>
    <mergeCell ref="C27:D27"/>
    <mergeCell ref="C28:D28"/>
    <mergeCell ref="C29:D29"/>
    <mergeCell ref="C30:D30"/>
    <mergeCell ref="C31:D31"/>
    <mergeCell ref="C32:D32"/>
    <mergeCell ref="B49:C49"/>
    <mergeCell ref="B50:C50"/>
    <mergeCell ref="G50:H50"/>
    <mergeCell ref="B51:C51"/>
    <mergeCell ref="G51:H51"/>
    <mergeCell ref="B52:C52"/>
    <mergeCell ref="A41:C41"/>
    <mergeCell ref="A42:D42"/>
    <mergeCell ref="A43:C45"/>
    <mergeCell ref="B46:D46"/>
    <mergeCell ref="B47:C47"/>
    <mergeCell ref="B48:C48"/>
    <mergeCell ref="G61:H70"/>
    <mergeCell ref="B62:C62"/>
    <mergeCell ref="B63:C63"/>
    <mergeCell ref="B64:C64"/>
    <mergeCell ref="B65:C65"/>
    <mergeCell ref="B53:C53"/>
    <mergeCell ref="G53:G55"/>
    <mergeCell ref="H53:H55"/>
    <mergeCell ref="B54:C54"/>
    <mergeCell ref="B55:C55"/>
    <mergeCell ref="A56:C56"/>
    <mergeCell ref="A66:D66"/>
    <mergeCell ref="A67:E67"/>
    <mergeCell ref="B68:D68"/>
    <mergeCell ref="A73:E73"/>
    <mergeCell ref="B74:D74"/>
    <mergeCell ref="B75:C75"/>
    <mergeCell ref="B57:E57"/>
    <mergeCell ref="B58:C58"/>
    <mergeCell ref="B59:C59"/>
    <mergeCell ref="B60:C60"/>
    <mergeCell ref="B61:C61"/>
    <mergeCell ref="A82:C85"/>
    <mergeCell ref="A86:D86"/>
    <mergeCell ref="A87:E87"/>
    <mergeCell ref="B89:C89"/>
    <mergeCell ref="B90:C90"/>
    <mergeCell ref="B91:C91"/>
    <mergeCell ref="B76:C76"/>
    <mergeCell ref="B77:C77"/>
    <mergeCell ref="B78:C78"/>
    <mergeCell ref="B79:C79"/>
    <mergeCell ref="B80:C80"/>
    <mergeCell ref="A81:D81"/>
    <mergeCell ref="A99:C99"/>
    <mergeCell ref="A100:E100"/>
    <mergeCell ref="B101:D101"/>
    <mergeCell ref="A105:D105"/>
    <mergeCell ref="A106:D106"/>
    <mergeCell ref="B107:C107"/>
    <mergeCell ref="B92:C92"/>
    <mergeCell ref="B93:C93"/>
    <mergeCell ref="B94:C94"/>
    <mergeCell ref="A95:C95"/>
    <mergeCell ref="A96:E96"/>
    <mergeCell ref="B98:C98"/>
    <mergeCell ref="A113:C118"/>
    <mergeCell ref="A119:D119"/>
    <mergeCell ref="B120:C120"/>
    <mergeCell ref="C121:D121"/>
    <mergeCell ref="C122:D122"/>
    <mergeCell ref="C123:D123"/>
    <mergeCell ref="C108:D108"/>
    <mergeCell ref="O108:O111"/>
    <mergeCell ref="C109:D109"/>
    <mergeCell ref="C110:D110"/>
    <mergeCell ref="C111:D111"/>
    <mergeCell ref="A112:D112"/>
    <mergeCell ref="B138:D138"/>
    <mergeCell ref="B139:D139"/>
    <mergeCell ref="A141:C141"/>
    <mergeCell ref="B142:D142"/>
    <mergeCell ref="A143:D143"/>
    <mergeCell ref="J143:K143"/>
    <mergeCell ref="A132:D132"/>
    <mergeCell ref="A133:D133"/>
    <mergeCell ref="A134:E134"/>
    <mergeCell ref="A135:D135"/>
    <mergeCell ref="B136:D136"/>
    <mergeCell ref="B137:D137"/>
  </mergeCells>
  <hyperlinks>
    <hyperlink ref="B78" location="Plan2!A1" display="Aviso Prévio Trabalhado"/>
    <hyperlink ref="B53" r:id="rId1"/>
    <hyperlink ref="I78" location="Plan2!A1" display="M APÓS PRORROGAÇÃO = 0.194%"/>
  </hyperlinks>
  <pageMargins left="1.1811023622047245" right="0.11811023622047245" top="0.78740157480314965" bottom="0.78740157480314965" header="0.31496062992125984" footer="0.31496062992125984"/>
  <pageSetup scale="64" orientation="portrait" r:id="rId2"/>
  <rowBreaks count="3" manualBreakCount="3">
    <brk id="45" max="16383" man="1"/>
    <brk id="95" max="16383" man="1"/>
    <brk id="143" max="16383" man="1"/>
  </rowBreaks>
  <colBreaks count="1" manualBreakCount="1">
    <brk id="14" max="1048575" man="1"/>
  </colBreaks>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VV850"/>
  <sheetViews>
    <sheetView showGridLines="0" topLeftCell="D24" zoomScaleNormal="100" workbookViewId="0">
      <selection activeCell="Q32" sqref="Q32"/>
    </sheetView>
  </sheetViews>
  <sheetFormatPr defaultColWidth="9" defaultRowHeight="15"/>
  <cols>
    <col min="1" max="1" width="4.7109375" style="308" customWidth="1"/>
    <col min="2" max="2" width="33.42578125" style="309" customWidth="1"/>
    <col min="3" max="3" width="31.42578125" style="309" customWidth="1"/>
    <col min="4" max="4" width="23.140625" style="225" customWidth="1"/>
    <col min="5" max="5" width="31.28515625" style="310" customWidth="1"/>
    <col min="6" max="6" width="31.28515625" style="149" hidden="1" customWidth="1"/>
    <col min="7" max="7" width="49.28515625" style="149" hidden="1" customWidth="1"/>
    <col min="8" max="8" width="41.140625" style="149" hidden="1" customWidth="1"/>
    <col min="9" max="9" width="31.28515625" style="118" hidden="1" customWidth="1"/>
    <col min="10" max="11" width="31.28515625" style="104" hidden="1" customWidth="1"/>
    <col min="12" max="12" width="29.140625" style="104" hidden="1" customWidth="1"/>
    <col min="13" max="14" width="31.28515625" style="104" hidden="1" customWidth="1"/>
    <col min="15" max="16" width="31.28515625" style="104" customWidth="1"/>
    <col min="17" max="17" width="9" style="104"/>
    <col min="18" max="18" width="15.85546875" style="104" customWidth="1"/>
    <col min="19" max="256" width="9" style="104"/>
    <col min="257" max="257" width="4.7109375" style="104" customWidth="1"/>
    <col min="258" max="258" width="33.42578125" style="104" customWidth="1"/>
    <col min="259" max="259" width="31.42578125" style="104" customWidth="1"/>
    <col min="260" max="260" width="23.140625" style="104" customWidth="1"/>
    <col min="261" max="261" width="31.28515625" style="104" customWidth="1"/>
    <col min="262" max="270" width="9" style="104" hidden="1" customWidth="1"/>
    <col min="271" max="272" width="31.28515625" style="104" customWidth="1"/>
    <col min="273" max="273" width="9" style="104"/>
    <col min="274" max="274" width="15.85546875" style="104" customWidth="1"/>
    <col min="275" max="512" width="9" style="104"/>
    <col min="513" max="513" width="4.7109375" style="104" customWidth="1"/>
    <col min="514" max="514" width="33.42578125" style="104" customWidth="1"/>
    <col min="515" max="515" width="31.42578125" style="104" customWidth="1"/>
    <col min="516" max="516" width="23.140625" style="104" customWidth="1"/>
    <col min="517" max="517" width="31.28515625" style="104" customWidth="1"/>
    <col min="518" max="526" width="9" style="104" hidden="1" customWidth="1"/>
    <col min="527" max="528" width="31.28515625" style="104" customWidth="1"/>
    <col min="529" max="529" width="9" style="104"/>
    <col min="530" max="530" width="15.85546875" style="104" customWidth="1"/>
    <col min="531" max="768" width="9" style="104"/>
    <col min="769" max="769" width="4.7109375" style="104" customWidth="1"/>
    <col min="770" max="770" width="33.42578125" style="104" customWidth="1"/>
    <col min="771" max="771" width="31.42578125" style="104" customWidth="1"/>
    <col min="772" max="772" width="23.140625" style="104" customWidth="1"/>
    <col min="773" max="773" width="31.28515625" style="104" customWidth="1"/>
    <col min="774" max="782" width="9" style="104" hidden="1" customWidth="1"/>
    <col min="783" max="784" width="31.28515625" style="104" customWidth="1"/>
    <col min="785" max="785" width="9" style="104"/>
    <col min="786" max="786" width="15.85546875" style="104" customWidth="1"/>
    <col min="787" max="1024" width="9" style="104"/>
    <col min="1025" max="1025" width="4.7109375" style="104" customWidth="1"/>
    <col min="1026" max="1026" width="33.42578125" style="104" customWidth="1"/>
    <col min="1027" max="1027" width="31.42578125" style="104" customWidth="1"/>
    <col min="1028" max="1028" width="23.140625" style="104" customWidth="1"/>
    <col min="1029" max="1029" width="31.28515625" style="104" customWidth="1"/>
    <col min="1030" max="1038" width="9" style="104" hidden="1" customWidth="1"/>
    <col min="1039" max="1040" width="31.28515625" style="104" customWidth="1"/>
    <col min="1041" max="1041" width="9" style="104"/>
    <col min="1042" max="1042" width="15.85546875" style="104" customWidth="1"/>
    <col min="1043" max="1280" width="9" style="104"/>
    <col min="1281" max="1281" width="4.7109375" style="104" customWidth="1"/>
    <col min="1282" max="1282" width="33.42578125" style="104" customWidth="1"/>
    <col min="1283" max="1283" width="31.42578125" style="104" customWidth="1"/>
    <col min="1284" max="1284" width="23.140625" style="104" customWidth="1"/>
    <col min="1285" max="1285" width="31.28515625" style="104" customWidth="1"/>
    <col min="1286" max="1294" width="9" style="104" hidden="1" customWidth="1"/>
    <col min="1295" max="1296" width="31.28515625" style="104" customWidth="1"/>
    <col min="1297" max="1297" width="9" style="104"/>
    <col min="1298" max="1298" width="15.85546875" style="104" customWidth="1"/>
    <col min="1299" max="1536" width="9" style="104"/>
    <col min="1537" max="1537" width="4.7109375" style="104" customWidth="1"/>
    <col min="1538" max="1538" width="33.42578125" style="104" customWidth="1"/>
    <col min="1539" max="1539" width="31.42578125" style="104" customWidth="1"/>
    <col min="1540" max="1540" width="23.140625" style="104" customWidth="1"/>
    <col min="1541" max="1541" width="31.28515625" style="104" customWidth="1"/>
    <col min="1542" max="1550" width="9" style="104" hidden="1" customWidth="1"/>
    <col min="1551" max="1552" width="31.28515625" style="104" customWidth="1"/>
    <col min="1553" max="1553" width="9" style="104"/>
    <col min="1554" max="1554" width="15.85546875" style="104" customWidth="1"/>
    <col min="1555" max="1792" width="9" style="104"/>
    <col min="1793" max="1793" width="4.7109375" style="104" customWidth="1"/>
    <col min="1794" max="1794" width="33.42578125" style="104" customWidth="1"/>
    <col min="1795" max="1795" width="31.42578125" style="104" customWidth="1"/>
    <col min="1796" max="1796" width="23.140625" style="104" customWidth="1"/>
    <col min="1797" max="1797" width="31.28515625" style="104" customWidth="1"/>
    <col min="1798" max="1806" width="9" style="104" hidden="1" customWidth="1"/>
    <col min="1807" max="1808" width="31.28515625" style="104" customWidth="1"/>
    <col min="1809" max="1809" width="9" style="104"/>
    <col min="1810" max="1810" width="15.85546875" style="104" customWidth="1"/>
    <col min="1811" max="2048" width="9" style="104"/>
    <col min="2049" max="2049" width="4.7109375" style="104" customWidth="1"/>
    <col min="2050" max="2050" width="33.42578125" style="104" customWidth="1"/>
    <col min="2051" max="2051" width="31.42578125" style="104" customWidth="1"/>
    <col min="2052" max="2052" width="23.140625" style="104" customWidth="1"/>
    <col min="2053" max="2053" width="31.28515625" style="104" customWidth="1"/>
    <col min="2054" max="2062" width="9" style="104" hidden="1" customWidth="1"/>
    <col min="2063" max="2064" width="31.28515625" style="104" customWidth="1"/>
    <col min="2065" max="2065" width="9" style="104"/>
    <col min="2066" max="2066" width="15.85546875" style="104" customWidth="1"/>
    <col min="2067" max="2304" width="9" style="104"/>
    <col min="2305" max="2305" width="4.7109375" style="104" customWidth="1"/>
    <col min="2306" max="2306" width="33.42578125" style="104" customWidth="1"/>
    <col min="2307" max="2307" width="31.42578125" style="104" customWidth="1"/>
    <col min="2308" max="2308" width="23.140625" style="104" customWidth="1"/>
    <col min="2309" max="2309" width="31.28515625" style="104" customWidth="1"/>
    <col min="2310" max="2318" width="9" style="104" hidden="1" customWidth="1"/>
    <col min="2319" max="2320" width="31.28515625" style="104" customWidth="1"/>
    <col min="2321" max="2321" width="9" style="104"/>
    <col min="2322" max="2322" width="15.85546875" style="104" customWidth="1"/>
    <col min="2323" max="2560" width="9" style="104"/>
    <col min="2561" max="2561" width="4.7109375" style="104" customWidth="1"/>
    <col min="2562" max="2562" width="33.42578125" style="104" customWidth="1"/>
    <col min="2563" max="2563" width="31.42578125" style="104" customWidth="1"/>
    <col min="2564" max="2564" width="23.140625" style="104" customWidth="1"/>
    <col min="2565" max="2565" width="31.28515625" style="104" customWidth="1"/>
    <col min="2566" max="2574" width="9" style="104" hidden="1" customWidth="1"/>
    <col min="2575" max="2576" width="31.28515625" style="104" customWidth="1"/>
    <col min="2577" max="2577" width="9" style="104"/>
    <col min="2578" max="2578" width="15.85546875" style="104" customWidth="1"/>
    <col min="2579" max="2816" width="9" style="104"/>
    <col min="2817" max="2817" width="4.7109375" style="104" customWidth="1"/>
    <col min="2818" max="2818" width="33.42578125" style="104" customWidth="1"/>
    <col min="2819" max="2819" width="31.42578125" style="104" customWidth="1"/>
    <col min="2820" max="2820" width="23.140625" style="104" customWidth="1"/>
    <col min="2821" max="2821" width="31.28515625" style="104" customWidth="1"/>
    <col min="2822" max="2830" width="9" style="104" hidden="1" customWidth="1"/>
    <col min="2831" max="2832" width="31.28515625" style="104" customWidth="1"/>
    <col min="2833" max="2833" width="9" style="104"/>
    <col min="2834" max="2834" width="15.85546875" style="104" customWidth="1"/>
    <col min="2835" max="3072" width="9" style="104"/>
    <col min="3073" max="3073" width="4.7109375" style="104" customWidth="1"/>
    <col min="3074" max="3074" width="33.42578125" style="104" customWidth="1"/>
    <col min="3075" max="3075" width="31.42578125" style="104" customWidth="1"/>
    <col min="3076" max="3076" width="23.140625" style="104" customWidth="1"/>
    <col min="3077" max="3077" width="31.28515625" style="104" customWidth="1"/>
    <col min="3078" max="3086" width="9" style="104" hidden="1" customWidth="1"/>
    <col min="3087" max="3088" width="31.28515625" style="104" customWidth="1"/>
    <col min="3089" max="3089" width="9" style="104"/>
    <col min="3090" max="3090" width="15.85546875" style="104" customWidth="1"/>
    <col min="3091" max="3328" width="9" style="104"/>
    <col min="3329" max="3329" width="4.7109375" style="104" customWidth="1"/>
    <col min="3330" max="3330" width="33.42578125" style="104" customWidth="1"/>
    <col min="3331" max="3331" width="31.42578125" style="104" customWidth="1"/>
    <col min="3332" max="3332" width="23.140625" style="104" customWidth="1"/>
    <col min="3333" max="3333" width="31.28515625" style="104" customWidth="1"/>
    <col min="3334" max="3342" width="9" style="104" hidden="1" customWidth="1"/>
    <col min="3343" max="3344" width="31.28515625" style="104" customWidth="1"/>
    <col min="3345" max="3345" width="9" style="104"/>
    <col min="3346" max="3346" width="15.85546875" style="104" customWidth="1"/>
    <col min="3347" max="3584" width="9" style="104"/>
    <col min="3585" max="3585" width="4.7109375" style="104" customWidth="1"/>
    <col min="3586" max="3586" width="33.42578125" style="104" customWidth="1"/>
    <col min="3587" max="3587" width="31.42578125" style="104" customWidth="1"/>
    <col min="3588" max="3588" width="23.140625" style="104" customWidth="1"/>
    <col min="3589" max="3589" width="31.28515625" style="104" customWidth="1"/>
    <col min="3590" max="3598" width="9" style="104" hidden="1" customWidth="1"/>
    <col min="3599" max="3600" width="31.28515625" style="104" customWidth="1"/>
    <col min="3601" max="3601" width="9" style="104"/>
    <col min="3602" max="3602" width="15.85546875" style="104" customWidth="1"/>
    <col min="3603" max="3840" width="9" style="104"/>
    <col min="3841" max="3841" width="4.7109375" style="104" customWidth="1"/>
    <col min="3842" max="3842" width="33.42578125" style="104" customWidth="1"/>
    <col min="3843" max="3843" width="31.42578125" style="104" customWidth="1"/>
    <col min="3844" max="3844" width="23.140625" style="104" customWidth="1"/>
    <col min="3845" max="3845" width="31.28515625" style="104" customWidth="1"/>
    <col min="3846" max="3854" width="9" style="104" hidden="1" customWidth="1"/>
    <col min="3855" max="3856" width="31.28515625" style="104" customWidth="1"/>
    <col min="3857" max="3857" width="9" style="104"/>
    <col min="3858" max="3858" width="15.85546875" style="104" customWidth="1"/>
    <col min="3859" max="4096" width="9" style="104"/>
    <col min="4097" max="4097" width="4.7109375" style="104" customWidth="1"/>
    <col min="4098" max="4098" width="33.42578125" style="104" customWidth="1"/>
    <col min="4099" max="4099" width="31.42578125" style="104" customWidth="1"/>
    <col min="4100" max="4100" width="23.140625" style="104" customWidth="1"/>
    <col min="4101" max="4101" width="31.28515625" style="104" customWidth="1"/>
    <col min="4102" max="4110" width="9" style="104" hidden="1" customWidth="1"/>
    <col min="4111" max="4112" width="31.28515625" style="104" customWidth="1"/>
    <col min="4113" max="4113" width="9" style="104"/>
    <col min="4114" max="4114" width="15.85546875" style="104" customWidth="1"/>
    <col min="4115" max="4352" width="9" style="104"/>
    <col min="4353" max="4353" width="4.7109375" style="104" customWidth="1"/>
    <col min="4354" max="4354" width="33.42578125" style="104" customWidth="1"/>
    <col min="4355" max="4355" width="31.42578125" style="104" customWidth="1"/>
    <col min="4356" max="4356" width="23.140625" style="104" customWidth="1"/>
    <col min="4357" max="4357" width="31.28515625" style="104" customWidth="1"/>
    <col min="4358" max="4366" width="9" style="104" hidden="1" customWidth="1"/>
    <col min="4367" max="4368" width="31.28515625" style="104" customWidth="1"/>
    <col min="4369" max="4369" width="9" style="104"/>
    <col min="4370" max="4370" width="15.85546875" style="104" customWidth="1"/>
    <col min="4371" max="4608" width="9" style="104"/>
    <col min="4609" max="4609" width="4.7109375" style="104" customWidth="1"/>
    <col min="4610" max="4610" width="33.42578125" style="104" customWidth="1"/>
    <col min="4611" max="4611" width="31.42578125" style="104" customWidth="1"/>
    <col min="4612" max="4612" width="23.140625" style="104" customWidth="1"/>
    <col min="4613" max="4613" width="31.28515625" style="104" customWidth="1"/>
    <col min="4614" max="4622" width="9" style="104" hidden="1" customWidth="1"/>
    <col min="4623" max="4624" width="31.28515625" style="104" customWidth="1"/>
    <col min="4625" max="4625" width="9" style="104"/>
    <col min="4626" max="4626" width="15.85546875" style="104" customWidth="1"/>
    <col min="4627" max="4864" width="9" style="104"/>
    <col min="4865" max="4865" width="4.7109375" style="104" customWidth="1"/>
    <col min="4866" max="4866" width="33.42578125" style="104" customWidth="1"/>
    <col min="4867" max="4867" width="31.42578125" style="104" customWidth="1"/>
    <col min="4868" max="4868" width="23.140625" style="104" customWidth="1"/>
    <col min="4869" max="4869" width="31.28515625" style="104" customWidth="1"/>
    <col min="4870" max="4878" width="9" style="104" hidden="1" customWidth="1"/>
    <col min="4879" max="4880" width="31.28515625" style="104" customWidth="1"/>
    <col min="4881" max="4881" width="9" style="104"/>
    <col min="4882" max="4882" width="15.85546875" style="104" customWidth="1"/>
    <col min="4883" max="5120" width="9" style="104"/>
    <col min="5121" max="5121" width="4.7109375" style="104" customWidth="1"/>
    <col min="5122" max="5122" width="33.42578125" style="104" customWidth="1"/>
    <col min="5123" max="5123" width="31.42578125" style="104" customWidth="1"/>
    <col min="5124" max="5124" width="23.140625" style="104" customWidth="1"/>
    <col min="5125" max="5125" width="31.28515625" style="104" customWidth="1"/>
    <col min="5126" max="5134" width="9" style="104" hidden="1" customWidth="1"/>
    <col min="5135" max="5136" width="31.28515625" style="104" customWidth="1"/>
    <col min="5137" max="5137" width="9" style="104"/>
    <col min="5138" max="5138" width="15.85546875" style="104" customWidth="1"/>
    <col min="5139" max="5376" width="9" style="104"/>
    <col min="5377" max="5377" width="4.7109375" style="104" customWidth="1"/>
    <col min="5378" max="5378" width="33.42578125" style="104" customWidth="1"/>
    <col min="5379" max="5379" width="31.42578125" style="104" customWidth="1"/>
    <col min="5380" max="5380" width="23.140625" style="104" customWidth="1"/>
    <col min="5381" max="5381" width="31.28515625" style="104" customWidth="1"/>
    <col min="5382" max="5390" width="9" style="104" hidden="1" customWidth="1"/>
    <col min="5391" max="5392" width="31.28515625" style="104" customWidth="1"/>
    <col min="5393" max="5393" width="9" style="104"/>
    <col min="5394" max="5394" width="15.85546875" style="104" customWidth="1"/>
    <col min="5395" max="5632" width="9" style="104"/>
    <col min="5633" max="5633" width="4.7109375" style="104" customWidth="1"/>
    <col min="5634" max="5634" width="33.42578125" style="104" customWidth="1"/>
    <col min="5635" max="5635" width="31.42578125" style="104" customWidth="1"/>
    <col min="5636" max="5636" width="23.140625" style="104" customWidth="1"/>
    <col min="5637" max="5637" width="31.28515625" style="104" customWidth="1"/>
    <col min="5638" max="5646" width="9" style="104" hidden="1" customWidth="1"/>
    <col min="5647" max="5648" width="31.28515625" style="104" customWidth="1"/>
    <col min="5649" max="5649" width="9" style="104"/>
    <col min="5650" max="5650" width="15.85546875" style="104" customWidth="1"/>
    <col min="5651" max="5888" width="9" style="104"/>
    <col min="5889" max="5889" width="4.7109375" style="104" customWidth="1"/>
    <col min="5890" max="5890" width="33.42578125" style="104" customWidth="1"/>
    <col min="5891" max="5891" width="31.42578125" style="104" customWidth="1"/>
    <col min="5892" max="5892" width="23.140625" style="104" customWidth="1"/>
    <col min="5893" max="5893" width="31.28515625" style="104" customWidth="1"/>
    <col min="5894" max="5902" width="9" style="104" hidden="1" customWidth="1"/>
    <col min="5903" max="5904" width="31.28515625" style="104" customWidth="1"/>
    <col min="5905" max="5905" width="9" style="104"/>
    <col min="5906" max="5906" width="15.85546875" style="104" customWidth="1"/>
    <col min="5907" max="6144" width="9" style="104"/>
    <col min="6145" max="6145" width="4.7109375" style="104" customWidth="1"/>
    <col min="6146" max="6146" width="33.42578125" style="104" customWidth="1"/>
    <col min="6147" max="6147" width="31.42578125" style="104" customWidth="1"/>
    <col min="6148" max="6148" width="23.140625" style="104" customWidth="1"/>
    <col min="6149" max="6149" width="31.28515625" style="104" customWidth="1"/>
    <col min="6150" max="6158" width="9" style="104" hidden="1" customWidth="1"/>
    <col min="6159" max="6160" width="31.28515625" style="104" customWidth="1"/>
    <col min="6161" max="6161" width="9" style="104"/>
    <col min="6162" max="6162" width="15.85546875" style="104" customWidth="1"/>
    <col min="6163" max="6400" width="9" style="104"/>
    <col min="6401" max="6401" width="4.7109375" style="104" customWidth="1"/>
    <col min="6402" max="6402" width="33.42578125" style="104" customWidth="1"/>
    <col min="6403" max="6403" width="31.42578125" style="104" customWidth="1"/>
    <col min="6404" max="6404" width="23.140625" style="104" customWidth="1"/>
    <col min="6405" max="6405" width="31.28515625" style="104" customWidth="1"/>
    <col min="6406" max="6414" width="9" style="104" hidden="1" customWidth="1"/>
    <col min="6415" max="6416" width="31.28515625" style="104" customWidth="1"/>
    <col min="6417" max="6417" width="9" style="104"/>
    <col min="6418" max="6418" width="15.85546875" style="104" customWidth="1"/>
    <col min="6419" max="6656" width="9" style="104"/>
    <col min="6657" max="6657" width="4.7109375" style="104" customWidth="1"/>
    <col min="6658" max="6658" width="33.42578125" style="104" customWidth="1"/>
    <col min="6659" max="6659" width="31.42578125" style="104" customWidth="1"/>
    <col min="6660" max="6660" width="23.140625" style="104" customWidth="1"/>
    <col min="6661" max="6661" width="31.28515625" style="104" customWidth="1"/>
    <col min="6662" max="6670" width="9" style="104" hidden="1" customWidth="1"/>
    <col min="6671" max="6672" width="31.28515625" style="104" customWidth="1"/>
    <col min="6673" max="6673" width="9" style="104"/>
    <col min="6674" max="6674" width="15.85546875" style="104" customWidth="1"/>
    <col min="6675" max="6912" width="9" style="104"/>
    <col min="6913" max="6913" width="4.7109375" style="104" customWidth="1"/>
    <col min="6914" max="6914" width="33.42578125" style="104" customWidth="1"/>
    <col min="6915" max="6915" width="31.42578125" style="104" customWidth="1"/>
    <col min="6916" max="6916" width="23.140625" style="104" customWidth="1"/>
    <col min="6917" max="6917" width="31.28515625" style="104" customWidth="1"/>
    <col min="6918" max="6926" width="9" style="104" hidden="1" customWidth="1"/>
    <col min="6927" max="6928" width="31.28515625" style="104" customWidth="1"/>
    <col min="6929" max="6929" width="9" style="104"/>
    <col min="6930" max="6930" width="15.85546875" style="104" customWidth="1"/>
    <col min="6931" max="7168" width="9" style="104"/>
    <col min="7169" max="7169" width="4.7109375" style="104" customWidth="1"/>
    <col min="7170" max="7170" width="33.42578125" style="104" customWidth="1"/>
    <col min="7171" max="7171" width="31.42578125" style="104" customWidth="1"/>
    <col min="7172" max="7172" width="23.140625" style="104" customWidth="1"/>
    <col min="7173" max="7173" width="31.28515625" style="104" customWidth="1"/>
    <col min="7174" max="7182" width="9" style="104" hidden="1" customWidth="1"/>
    <col min="7183" max="7184" width="31.28515625" style="104" customWidth="1"/>
    <col min="7185" max="7185" width="9" style="104"/>
    <col min="7186" max="7186" width="15.85546875" style="104" customWidth="1"/>
    <col min="7187" max="7424" width="9" style="104"/>
    <col min="7425" max="7425" width="4.7109375" style="104" customWidth="1"/>
    <col min="7426" max="7426" width="33.42578125" style="104" customWidth="1"/>
    <col min="7427" max="7427" width="31.42578125" style="104" customWidth="1"/>
    <col min="7428" max="7428" width="23.140625" style="104" customWidth="1"/>
    <col min="7429" max="7429" width="31.28515625" style="104" customWidth="1"/>
    <col min="7430" max="7438" width="9" style="104" hidden="1" customWidth="1"/>
    <col min="7439" max="7440" width="31.28515625" style="104" customWidth="1"/>
    <col min="7441" max="7441" width="9" style="104"/>
    <col min="7442" max="7442" width="15.85546875" style="104" customWidth="1"/>
    <col min="7443" max="7680" width="9" style="104"/>
    <col min="7681" max="7681" width="4.7109375" style="104" customWidth="1"/>
    <col min="7682" max="7682" width="33.42578125" style="104" customWidth="1"/>
    <col min="7683" max="7683" width="31.42578125" style="104" customWidth="1"/>
    <col min="7684" max="7684" width="23.140625" style="104" customWidth="1"/>
    <col min="7685" max="7685" width="31.28515625" style="104" customWidth="1"/>
    <col min="7686" max="7694" width="9" style="104" hidden="1" customWidth="1"/>
    <col min="7695" max="7696" width="31.28515625" style="104" customWidth="1"/>
    <col min="7697" max="7697" width="9" style="104"/>
    <col min="7698" max="7698" width="15.85546875" style="104" customWidth="1"/>
    <col min="7699" max="7936" width="9" style="104"/>
    <col min="7937" max="7937" width="4.7109375" style="104" customWidth="1"/>
    <col min="7938" max="7938" width="33.42578125" style="104" customWidth="1"/>
    <col min="7939" max="7939" width="31.42578125" style="104" customWidth="1"/>
    <col min="7940" max="7940" width="23.140625" style="104" customWidth="1"/>
    <col min="7941" max="7941" width="31.28515625" style="104" customWidth="1"/>
    <col min="7942" max="7950" width="9" style="104" hidden="1" customWidth="1"/>
    <col min="7951" max="7952" width="31.28515625" style="104" customWidth="1"/>
    <col min="7953" max="7953" width="9" style="104"/>
    <col min="7954" max="7954" width="15.85546875" style="104" customWidth="1"/>
    <col min="7955" max="8192" width="9" style="104"/>
    <col min="8193" max="8193" width="4.7109375" style="104" customWidth="1"/>
    <col min="8194" max="8194" width="33.42578125" style="104" customWidth="1"/>
    <col min="8195" max="8195" width="31.42578125" style="104" customWidth="1"/>
    <col min="8196" max="8196" width="23.140625" style="104" customWidth="1"/>
    <col min="8197" max="8197" width="31.28515625" style="104" customWidth="1"/>
    <col min="8198" max="8206" width="9" style="104" hidden="1" customWidth="1"/>
    <col min="8207" max="8208" width="31.28515625" style="104" customWidth="1"/>
    <col min="8209" max="8209" width="9" style="104"/>
    <col min="8210" max="8210" width="15.85546875" style="104" customWidth="1"/>
    <col min="8211" max="8448" width="9" style="104"/>
    <col min="8449" max="8449" width="4.7109375" style="104" customWidth="1"/>
    <col min="8450" max="8450" width="33.42578125" style="104" customWidth="1"/>
    <col min="8451" max="8451" width="31.42578125" style="104" customWidth="1"/>
    <col min="8452" max="8452" width="23.140625" style="104" customWidth="1"/>
    <col min="8453" max="8453" width="31.28515625" style="104" customWidth="1"/>
    <col min="8454" max="8462" width="9" style="104" hidden="1" customWidth="1"/>
    <col min="8463" max="8464" width="31.28515625" style="104" customWidth="1"/>
    <col min="8465" max="8465" width="9" style="104"/>
    <col min="8466" max="8466" width="15.85546875" style="104" customWidth="1"/>
    <col min="8467" max="8704" width="9" style="104"/>
    <col min="8705" max="8705" width="4.7109375" style="104" customWidth="1"/>
    <col min="8706" max="8706" width="33.42578125" style="104" customWidth="1"/>
    <col min="8707" max="8707" width="31.42578125" style="104" customWidth="1"/>
    <col min="8708" max="8708" width="23.140625" style="104" customWidth="1"/>
    <col min="8709" max="8709" width="31.28515625" style="104" customWidth="1"/>
    <col min="8710" max="8718" width="9" style="104" hidden="1" customWidth="1"/>
    <col min="8719" max="8720" width="31.28515625" style="104" customWidth="1"/>
    <col min="8721" max="8721" width="9" style="104"/>
    <col min="8722" max="8722" width="15.85546875" style="104" customWidth="1"/>
    <col min="8723" max="8960" width="9" style="104"/>
    <col min="8961" max="8961" width="4.7109375" style="104" customWidth="1"/>
    <col min="8962" max="8962" width="33.42578125" style="104" customWidth="1"/>
    <col min="8963" max="8963" width="31.42578125" style="104" customWidth="1"/>
    <col min="8964" max="8964" width="23.140625" style="104" customWidth="1"/>
    <col min="8965" max="8965" width="31.28515625" style="104" customWidth="1"/>
    <col min="8966" max="8974" width="9" style="104" hidden="1" customWidth="1"/>
    <col min="8975" max="8976" width="31.28515625" style="104" customWidth="1"/>
    <col min="8977" max="8977" width="9" style="104"/>
    <col min="8978" max="8978" width="15.85546875" style="104" customWidth="1"/>
    <col min="8979" max="9216" width="9" style="104"/>
    <col min="9217" max="9217" width="4.7109375" style="104" customWidth="1"/>
    <col min="9218" max="9218" width="33.42578125" style="104" customWidth="1"/>
    <col min="9219" max="9219" width="31.42578125" style="104" customWidth="1"/>
    <col min="9220" max="9220" width="23.140625" style="104" customWidth="1"/>
    <col min="9221" max="9221" width="31.28515625" style="104" customWidth="1"/>
    <col min="9222" max="9230" width="9" style="104" hidden="1" customWidth="1"/>
    <col min="9231" max="9232" width="31.28515625" style="104" customWidth="1"/>
    <col min="9233" max="9233" width="9" style="104"/>
    <col min="9234" max="9234" width="15.85546875" style="104" customWidth="1"/>
    <col min="9235" max="9472" width="9" style="104"/>
    <col min="9473" max="9473" width="4.7109375" style="104" customWidth="1"/>
    <col min="9474" max="9474" width="33.42578125" style="104" customWidth="1"/>
    <col min="9475" max="9475" width="31.42578125" style="104" customWidth="1"/>
    <col min="9476" max="9476" width="23.140625" style="104" customWidth="1"/>
    <col min="9477" max="9477" width="31.28515625" style="104" customWidth="1"/>
    <col min="9478" max="9486" width="9" style="104" hidden="1" customWidth="1"/>
    <col min="9487" max="9488" width="31.28515625" style="104" customWidth="1"/>
    <col min="9489" max="9489" width="9" style="104"/>
    <col min="9490" max="9490" width="15.85546875" style="104" customWidth="1"/>
    <col min="9491" max="9728" width="9" style="104"/>
    <col min="9729" max="9729" width="4.7109375" style="104" customWidth="1"/>
    <col min="9730" max="9730" width="33.42578125" style="104" customWidth="1"/>
    <col min="9731" max="9731" width="31.42578125" style="104" customWidth="1"/>
    <col min="9732" max="9732" width="23.140625" style="104" customWidth="1"/>
    <col min="9733" max="9733" width="31.28515625" style="104" customWidth="1"/>
    <col min="9734" max="9742" width="9" style="104" hidden="1" customWidth="1"/>
    <col min="9743" max="9744" width="31.28515625" style="104" customWidth="1"/>
    <col min="9745" max="9745" width="9" style="104"/>
    <col min="9746" max="9746" width="15.85546875" style="104" customWidth="1"/>
    <col min="9747" max="9984" width="9" style="104"/>
    <col min="9985" max="9985" width="4.7109375" style="104" customWidth="1"/>
    <col min="9986" max="9986" width="33.42578125" style="104" customWidth="1"/>
    <col min="9987" max="9987" width="31.42578125" style="104" customWidth="1"/>
    <col min="9988" max="9988" width="23.140625" style="104" customWidth="1"/>
    <col min="9989" max="9989" width="31.28515625" style="104" customWidth="1"/>
    <col min="9990" max="9998" width="9" style="104" hidden="1" customWidth="1"/>
    <col min="9999" max="10000" width="31.28515625" style="104" customWidth="1"/>
    <col min="10001" max="10001" width="9" style="104"/>
    <col min="10002" max="10002" width="15.85546875" style="104" customWidth="1"/>
    <col min="10003" max="10240" width="9" style="104"/>
    <col min="10241" max="10241" width="4.7109375" style="104" customWidth="1"/>
    <col min="10242" max="10242" width="33.42578125" style="104" customWidth="1"/>
    <col min="10243" max="10243" width="31.42578125" style="104" customWidth="1"/>
    <col min="10244" max="10244" width="23.140625" style="104" customWidth="1"/>
    <col min="10245" max="10245" width="31.28515625" style="104" customWidth="1"/>
    <col min="10246" max="10254" width="9" style="104" hidden="1" customWidth="1"/>
    <col min="10255" max="10256" width="31.28515625" style="104" customWidth="1"/>
    <col min="10257" max="10257" width="9" style="104"/>
    <col min="10258" max="10258" width="15.85546875" style="104" customWidth="1"/>
    <col min="10259" max="10496" width="9" style="104"/>
    <col min="10497" max="10497" width="4.7109375" style="104" customWidth="1"/>
    <col min="10498" max="10498" width="33.42578125" style="104" customWidth="1"/>
    <col min="10499" max="10499" width="31.42578125" style="104" customWidth="1"/>
    <col min="10500" max="10500" width="23.140625" style="104" customWidth="1"/>
    <col min="10501" max="10501" width="31.28515625" style="104" customWidth="1"/>
    <col min="10502" max="10510" width="9" style="104" hidden="1" customWidth="1"/>
    <col min="10511" max="10512" width="31.28515625" style="104" customWidth="1"/>
    <col min="10513" max="10513" width="9" style="104"/>
    <col min="10514" max="10514" width="15.85546875" style="104" customWidth="1"/>
    <col min="10515" max="10752" width="9" style="104"/>
    <col min="10753" max="10753" width="4.7109375" style="104" customWidth="1"/>
    <col min="10754" max="10754" width="33.42578125" style="104" customWidth="1"/>
    <col min="10755" max="10755" width="31.42578125" style="104" customWidth="1"/>
    <col min="10756" max="10756" width="23.140625" style="104" customWidth="1"/>
    <col min="10757" max="10757" width="31.28515625" style="104" customWidth="1"/>
    <col min="10758" max="10766" width="9" style="104" hidden="1" customWidth="1"/>
    <col min="10767" max="10768" width="31.28515625" style="104" customWidth="1"/>
    <col min="10769" max="10769" width="9" style="104"/>
    <col min="10770" max="10770" width="15.85546875" style="104" customWidth="1"/>
    <col min="10771" max="11008" width="9" style="104"/>
    <col min="11009" max="11009" width="4.7109375" style="104" customWidth="1"/>
    <col min="11010" max="11010" width="33.42578125" style="104" customWidth="1"/>
    <col min="11011" max="11011" width="31.42578125" style="104" customWidth="1"/>
    <col min="11012" max="11012" width="23.140625" style="104" customWidth="1"/>
    <col min="11013" max="11013" width="31.28515625" style="104" customWidth="1"/>
    <col min="11014" max="11022" width="9" style="104" hidden="1" customWidth="1"/>
    <col min="11023" max="11024" width="31.28515625" style="104" customWidth="1"/>
    <col min="11025" max="11025" width="9" style="104"/>
    <col min="11026" max="11026" width="15.85546875" style="104" customWidth="1"/>
    <col min="11027" max="11264" width="9" style="104"/>
    <col min="11265" max="11265" width="4.7109375" style="104" customWidth="1"/>
    <col min="11266" max="11266" width="33.42578125" style="104" customWidth="1"/>
    <col min="11267" max="11267" width="31.42578125" style="104" customWidth="1"/>
    <col min="11268" max="11268" width="23.140625" style="104" customWidth="1"/>
    <col min="11269" max="11269" width="31.28515625" style="104" customWidth="1"/>
    <col min="11270" max="11278" width="9" style="104" hidden="1" customWidth="1"/>
    <col min="11279" max="11280" width="31.28515625" style="104" customWidth="1"/>
    <col min="11281" max="11281" width="9" style="104"/>
    <col min="11282" max="11282" width="15.85546875" style="104" customWidth="1"/>
    <col min="11283" max="11520" width="9" style="104"/>
    <col min="11521" max="11521" width="4.7109375" style="104" customWidth="1"/>
    <col min="11522" max="11522" width="33.42578125" style="104" customWidth="1"/>
    <col min="11523" max="11523" width="31.42578125" style="104" customWidth="1"/>
    <col min="11524" max="11524" width="23.140625" style="104" customWidth="1"/>
    <col min="11525" max="11525" width="31.28515625" style="104" customWidth="1"/>
    <col min="11526" max="11534" width="9" style="104" hidden="1" customWidth="1"/>
    <col min="11535" max="11536" width="31.28515625" style="104" customWidth="1"/>
    <col min="11537" max="11537" width="9" style="104"/>
    <col min="11538" max="11538" width="15.85546875" style="104" customWidth="1"/>
    <col min="11539" max="11776" width="9" style="104"/>
    <col min="11777" max="11777" width="4.7109375" style="104" customWidth="1"/>
    <col min="11778" max="11778" width="33.42578125" style="104" customWidth="1"/>
    <col min="11779" max="11779" width="31.42578125" style="104" customWidth="1"/>
    <col min="11780" max="11780" width="23.140625" style="104" customWidth="1"/>
    <col min="11781" max="11781" width="31.28515625" style="104" customWidth="1"/>
    <col min="11782" max="11790" width="9" style="104" hidden="1" customWidth="1"/>
    <col min="11791" max="11792" width="31.28515625" style="104" customWidth="1"/>
    <col min="11793" max="11793" width="9" style="104"/>
    <col min="11794" max="11794" width="15.85546875" style="104" customWidth="1"/>
    <col min="11795" max="12032" width="9" style="104"/>
    <col min="12033" max="12033" width="4.7109375" style="104" customWidth="1"/>
    <col min="12034" max="12034" width="33.42578125" style="104" customWidth="1"/>
    <col min="12035" max="12035" width="31.42578125" style="104" customWidth="1"/>
    <col min="12036" max="12036" width="23.140625" style="104" customWidth="1"/>
    <col min="12037" max="12037" width="31.28515625" style="104" customWidth="1"/>
    <col min="12038" max="12046" width="9" style="104" hidden="1" customWidth="1"/>
    <col min="12047" max="12048" width="31.28515625" style="104" customWidth="1"/>
    <col min="12049" max="12049" width="9" style="104"/>
    <col min="12050" max="12050" width="15.85546875" style="104" customWidth="1"/>
    <col min="12051" max="12288" width="9" style="104"/>
    <col min="12289" max="12289" width="4.7109375" style="104" customWidth="1"/>
    <col min="12290" max="12290" width="33.42578125" style="104" customWidth="1"/>
    <col min="12291" max="12291" width="31.42578125" style="104" customWidth="1"/>
    <col min="12292" max="12292" width="23.140625" style="104" customWidth="1"/>
    <col min="12293" max="12293" width="31.28515625" style="104" customWidth="1"/>
    <col min="12294" max="12302" width="9" style="104" hidden="1" customWidth="1"/>
    <col min="12303" max="12304" width="31.28515625" style="104" customWidth="1"/>
    <col min="12305" max="12305" width="9" style="104"/>
    <col min="12306" max="12306" width="15.85546875" style="104" customWidth="1"/>
    <col min="12307" max="12544" width="9" style="104"/>
    <col min="12545" max="12545" width="4.7109375" style="104" customWidth="1"/>
    <col min="12546" max="12546" width="33.42578125" style="104" customWidth="1"/>
    <col min="12547" max="12547" width="31.42578125" style="104" customWidth="1"/>
    <col min="12548" max="12548" width="23.140625" style="104" customWidth="1"/>
    <col min="12549" max="12549" width="31.28515625" style="104" customWidth="1"/>
    <col min="12550" max="12558" width="9" style="104" hidden="1" customWidth="1"/>
    <col min="12559" max="12560" width="31.28515625" style="104" customWidth="1"/>
    <col min="12561" max="12561" width="9" style="104"/>
    <col min="12562" max="12562" width="15.85546875" style="104" customWidth="1"/>
    <col min="12563" max="12800" width="9" style="104"/>
    <col min="12801" max="12801" width="4.7109375" style="104" customWidth="1"/>
    <col min="12802" max="12802" width="33.42578125" style="104" customWidth="1"/>
    <col min="12803" max="12803" width="31.42578125" style="104" customWidth="1"/>
    <col min="12804" max="12804" width="23.140625" style="104" customWidth="1"/>
    <col min="12805" max="12805" width="31.28515625" style="104" customWidth="1"/>
    <col min="12806" max="12814" width="9" style="104" hidden="1" customWidth="1"/>
    <col min="12815" max="12816" width="31.28515625" style="104" customWidth="1"/>
    <col min="12817" max="12817" width="9" style="104"/>
    <col min="12818" max="12818" width="15.85546875" style="104" customWidth="1"/>
    <col min="12819" max="13056" width="9" style="104"/>
    <col min="13057" max="13057" width="4.7109375" style="104" customWidth="1"/>
    <col min="13058" max="13058" width="33.42578125" style="104" customWidth="1"/>
    <col min="13059" max="13059" width="31.42578125" style="104" customWidth="1"/>
    <col min="13060" max="13060" width="23.140625" style="104" customWidth="1"/>
    <col min="13061" max="13061" width="31.28515625" style="104" customWidth="1"/>
    <col min="13062" max="13070" width="9" style="104" hidden="1" customWidth="1"/>
    <col min="13071" max="13072" width="31.28515625" style="104" customWidth="1"/>
    <col min="13073" max="13073" width="9" style="104"/>
    <col min="13074" max="13074" width="15.85546875" style="104" customWidth="1"/>
    <col min="13075" max="13312" width="9" style="104"/>
    <col min="13313" max="13313" width="4.7109375" style="104" customWidth="1"/>
    <col min="13314" max="13314" width="33.42578125" style="104" customWidth="1"/>
    <col min="13315" max="13315" width="31.42578125" style="104" customWidth="1"/>
    <col min="13316" max="13316" width="23.140625" style="104" customWidth="1"/>
    <col min="13317" max="13317" width="31.28515625" style="104" customWidth="1"/>
    <col min="13318" max="13326" width="9" style="104" hidden="1" customWidth="1"/>
    <col min="13327" max="13328" width="31.28515625" style="104" customWidth="1"/>
    <col min="13329" max="13329" width="9" style="104"/>
    <col min="13330" max="13330" width="15.85546875" style="104" customWidth="1"/>
    <col min="13331" max="13568" width="9" style="104"/>
    <col min="13569" max="13569" width="4.7109375" style="104" customWidth="1"/>
    <col min="13570" max="13570" width="33.42578125" style="104" customWidth="1"/>
    <col min="13571" max="13571" width="31.42578125" style="104" customWidth="1"/>
    <col min="13572" max="13572" width="23.140625" style="104" customWidth="1"/>
    <col min="13573" max="13573" width="31.28515625" style="104" customWidth="1"/>
    <col min="13574" max="13582" width="9" style="104" hidden="1" customWidth="1"/>
    <col min="13583" max="13584" width="31.28515625" style="104" customWidth="1"/>
    <col min="13585" max="13585" width="9" style="104"/>
    <col min="13586" max="13586" width="15.85546875" style="104" customWidth="1"/>
    <col min="13587" max="13824" width="9" style="104"/>
    <col min="13825" max="13825" width="4.7109375" style="104" customWidth="1"/>
    <col min="13826" max="13826" width="33.42578125" style="104" customWidth="1"/>
    <col min="13827" max="13827" width="31.42578125" style="104" customWidth="1"/>
    <col min="13828" max="13828" width="23.140625" style="104" customWidth="1"/>
    <col min="13829" max="13829" width="31.28515625" style="104" customWidth="1"/>
    <col min="13830" max="13838" width="9" style="104" hidden="1" customWidth="1"/>
    <col min="13839" max="13840" width="31.28515625" style="104" customWidth="1"/>
    <col min="13841" max="13841" width="9" style="104"/>
    <col min="13842" max="13842" width="15.85546875" style="104" customWidth="1"/>
    <col min="13843" max="14080" width="9" style="104"/>
    <col min="14081" max="14081" width="4.7109375" style="104" customWidth="1"/>
    <col min="14082" max="14082" width="33.42578125" style="104" customWidth="1"/>
    <col min="14083" max="14083" width="31.42578125" style="104" customWidth="1"/>
    <col min="14084" max="14084" width="23.140625" style="104" customWidth="1"/>
    <col min="14085" max="14085" width="31.28515625" style="104" customWidth="1"/>
    <col min="14086" max="14094" width="9" style="104" hidden="1" customWidth="1"/>
    <col min="14095" max="14096" width="31.28515625" style="104" customWidth="1"/>
    <col min="14097" max="14097" width="9" style="104"/>
    <col min="14098" max="14098" width="15.85546875" style="104" customWidth="1"/>
    <col min="14099" max="14336" width="9" style="104"/>
    <col min="14337" max="14337" width="4.7109375" style="104" customWidth="1"/>
    <col min="14338" max="14338" width="33.42578125" style="104" customWidth="1"/>
    <col min="14339" max="14339" width="31.42578125" style="104" customWidth="1"/>
    <col min="14340" max="14340" width="23.140625" style="104" customWidth="1"/>
    <col min="14341" max="14341" width="31.28515625" style="104" customWidth="1"/>
    <col min="14342" max="14350" width="9" style="104" hidden="1" customWidth="1"/>
    <col min="14351" max="14352" width="31.28515625" style="104" customWidth="1"/>
    <col min="14353" max="14353" width="9" style="104"/>
    <col min="14354" max="14354" width="15.85546875" style="104" customWidth="1"/>
    <col min="14355" max="14592" width="9" style="104"/>
    <col min="14593" max="14593" width="4.7109375" style="104" customWidth="1"/>
    <col min="14594" max="14594" width="33.42578125" style="104" customWidth="1"/>
    <col min="14595" max="14595" width="31.42578125" style="104" customWidth="1"/>
    <col min="14596" max="14596" width="23.140625" style="104" customWidth="1"/>
    <col min="14597" max="14597" width="31.28515625" style="104" customWidth="1"/>
    <col min="14598" max="14606" width="9" style="104" hidden="1" customWidth="1"/>
    <col min="14607" max="14608" width="31.28515625" style="104" customWidth="1"/>
    <col min="14609" max="14609" width="9" style="104"/>
    <col min="14610" max="14610" width="15.85546875" style="104" customWidth="1"/>
    <col min="14611" max="14848" width="9" style="104"/>
    <col min="14849" max="14849" width="4.7109375" style="104" customWidth="1"/>
    <col min="14850" max="14850" width="33.42578125" style="104" customWidth="1"/>
    <col min="14851" max="14851" width="31.42578125" style="104" customWidth="1"/>
    <col min="14852" max="14852" width="23.140625" style="104" customWidth="1"/>
    <col min="14853" max="14853" width="31.28515625" style="104" customWidth="1"/>
    <col min="14854" max="14862" width="9" style="104" hidden="1" customWidth="1"/>
    <col min="14863" max="14864" width="31.28515625" style="104" customWidth="1"/>
    <col min="14865" max="14865" width="9" style="104"/>
    <col min="14866" max="14866" width="15.85546875" style="104" customWidth="1"/>
    <col min="14867" max="15104" width="9" style="104"/>
    <col min="15105" max="15105" width="4.7109375" style="104" customWidth="1"/>
    <col min="15106" max="15106" width="33.42578125" style="104" customWidth="1"/>
    <col min="15107" max="15107" width="31.42578125" style="104" customWidth="1"/>
    <col min="15108" max="15108" width="23.140625" style="104" customWidth="1"/>
    <col min="15109" max="15109" width="31.28515625" style="104" customWidth="1"/>
    <col min="15110" max="15118" width="9" style="104" hidden="1" customWidth="1"/>
    <col min="15119" max="15120" width="31.28515625" style="104" customWidth="1"/>
    <col min="15121" max="15121" width="9" style="104"/>
    <col min="15122" max="15122" width="15.85546875" style="104" customWidth="1"/>
    <col min="15123" max="15360" width="9" style="104"/>
    <col min="15361" max="15361" width="4.7109375" style="104" customWidth="1"/>
    <col min="15362" max="15362" width="33.42578125" style="104" customWidth="1"/>
    <col min="15363" max="15363" width="31.42578125" style="104" customWidth="1"/>
    <col min="15364" max="15364" width="23.140625" style="104" customWidth="1"/>
    <col min="15365" max="15365" width="31.28515625" style="104" customWidth="1"/>
    <col min="15366" max="15374" width="9" style="104" hidden="1" customWidth="1"/>
    <col min="15375" max="15376" width="31.28515625" style="104" customWidth="1"/>
    <col min="15377" max="15377" width="9" style="104"/>
    <col min="15378" max="15378" width="15.85546875" style="104" customWidth="1"/>
    <col min="15379" max="15616" width="9" style="104"/>
    <col min="15617" max="15617" width="4.7109375" style="104" customWidth="1"/>
    <col min="15618" max="15618" width="33.42578125" style="104" customWidth="1"/>
    <col min="15619" max="15619" width="31.42578125" style="104" customWidth="1"/>
    <col min="15620" max="15620" width="23.140625" style="104" customWidth="1"/>
    <col min="15621" max="15621" width="31.28515625" style="104" customWidth="1"/>
    <col min="15622" max="15630" width="9" style="104" hidden="1" customWidth="1"/>
    <col min="15631" max="15632" width="31.28515625" style="104" customWidth="1"/>
    <col min="15633" max="15633" width="9" style="104"/>
    <col min="15634" max="15634" width="15.85546875" style="104" customWidth="1"/>
    <col min="15635" max="15872" width="9" style="104"/>
    <col min="15873" max="15873" width="4.7109375" style="104" customWidth="1"/>
    <col min="15874" max="15874" width="33.42578125" style="104" customWidth="1"/>
    <col min="15875" max="15875" width="31.42578125" style="104" customWidth="1"/>
    <col min="15876" max="15876" width="23.140625" style="104" customWidth="1"/>
    <col min="15877" max="15877" width="31.28515625" style="104" customWidth="1"/>
    <col min="15878" max="15886" width="9" style="104" hidden="1" customWidth="1"/>
    <col min="15887" max="15888" width="31.28515625" style="104" customWidth="1"/>
    <col min="15889" max="15889" width="9" style="104"/>
    <col min="15890" max="15890" width="15.85546875" style="104" customWidth="1"/>
    <col min="15891" max="16128" width="9" style="104"/>
    <col min="16129" max="16129" width="4.7109375" style="104" customWidth="1"/>
    <col min="16130" max="16130" width="33.42578125" style="104" customWidth="1"/>
    <col min="16131" max="16131" width="31.42578125" style="104" customWidth="1"/>
    <col min="16132" max="16132" width="23.140625" style="104" customWidth="1"/>
    <col min="16133" max="16133" width="31.28515625" style="104" customWidth="1"/>
    <col min="16134" max="16142" width="9" style="104" hidden="1" customWidth="1"/>
    <col min="16143" max="16144" width="31.28515625" style="104" customWidth="1"/>
    <col min="16145" max="16145" width="9" style="104"/>
    <col min="16146" max="16146" width="15.85546875" style="104" customWidth="1"/>
    <col min="16147" max="16384" width="9" style="104"/>
  </cols>
  <sheetData>
    <row r="1" spans="1:17">
      <c r="A1" s="619" t="s">
        <v>164</v>
      </c>
      <c r="B1" s="620"/>
      <c r="C1" s="620"/>
      <c r="D1" s="620"/>
      <c r="E1" s="621"/>
      <c r="F1" s="625" t="s">
        <v>189</v>
      </c>
      <c r="G1" s="103"/>
      <c r="H1" s="103"/>
      <c r="I1" s="626" t="s">
        <v>190</v>
      </c>
    </row>
    <row r="2" spans="1:17" ht="15.75" thickBot="1">
      <c r="A2" s="622"/>
      <c r="B2" s="623"/>
      <c r="C2" s="623"/>
      <c r="D2" s="623"/>
      <c r="E2" s="624"/>
      <c r="F2" s="625"/>
      <c r="G2" s="103"/>
      <c r="H2" s="103"/>
      <c r="I2" s="626"/>
    </row>
    <row r="3" spans="1:17">
      <c r="A3" s="627"/>
      <c r="B3" s="628"/>
      <c r="C3" s="629"/>
      <c r="D3" s="105" t="s">
        <v>191</v>
      </c>
      <c r="E3" s="106" t="s">
        <v>192</v>
      </c>
      <c r="F3" s="625"/>
      <c r="G3" s="103"/>
      <c r="H3" s="103"/>
      <c r="I3" s="626"/>
    </row>
    <row r="4" spans="1:17">
      <c r="A4" s="630" t="s">
        <v>193</v>
      </c>
      <c r="B4" s="631"/>
      <c r="C4" s="632"/>
      <c r="D4" s="633" t="s">
        <v>370</v>
      </c>
      <c r="E4" s="634"/>
      <c r="F4" s="625"/>
      <c r="G4" s="103"/>
      <c r="H4" s="103"/>
      <c r="I4" s="626"/>
    </row>
    <row r="5" spans="1:17">
      <c r="A5" s="630" t="s">
        <v>194</v>
      </c>
      <c r="B5" s="631"/>
      <c r="C5" s="632"/>
      <c r="D5" s="635"/>
      <c r="E5" s="636"/>
      <c r="F5" s="625"/>
      <c r="G5" s="103"/>
      <c r="H5" s="103"/>
      <c r="I5" s="626"/>
    </row>
    <row r="6" spans="1:17">
      <c r="A6" s="107"/>
      <c r="B6" s="631"/>
      <c r="C6" s="631"/>
      <c r="D6" s="631"/>
      <c r="E6" s="632"/>
      <c r="F6" s="625"/>
      <c r="G6" s="108"/>
      <c r="H6" s="108"/>
      <c r="I6" s="626"/>
    </row>
    <row r="7" spans="1:17" s="108" customFormat="1" ht="15.75" thickBot="1">
      <c r="A7" s="637" t="s">
        <v>195</v>
      </c>
      <c r="B7" s="638"/>
      <c r="C7" s="638"/>
      <c r="D7" s="638"/>
      <c r="E7" s="639"/>
      <c r="F7" s="625"/>
      <c r="G7" s="103"/>
      <c r="H7" s="103"/>
      <c r="I7" s="626"/>
    </row>
    <row r="8" spans="1:17" ht="30">
      <c r="A8" s="109" t="s">
        <v>57</v>
      </c>
      <c r="B8" s="110" t="s">
        <v>196</v>
      </c>
      <c r="C8" s="663">
        <v>44180</v>
      </c>
      <c r="D8" s="664"/>
      <c r="E8" s="665"/>
      <c r="F8" s="625"/>
      <c r="G8" s="111" t="s">
        <v>197</v>
      </c>
      <c r="H8" s="112"/>
      <c r="I8" s="626"/>
    </row>
    <row r="9" spans="1:17" ht="24" thickBot="1">
      <c r="A9" s="109" t="s">
        <v>58</v>
      </c>
      <c r="B9" s="110" t="s">
        <v>198</v>
      </c>
      <c r="C9" s="633" t="s">
        <v>368</v>
      </c>
      <c r="D9" s="666"/>
      <c r="E9" s="634"/>
      <c r="F9" s="625"/>
      <c r="G9" s="113" t="s">
        <v>199</v>
      </c>
      <c r="H9" s="114"/>
      <c r="I9" s="626"/>
    </row>
    <row r="10" spans="1:17" ht="30.75" thickBot="1">
      <c r="A10" s="109" t="s">
        <v>59</v>
      </c>
      <c r="B10" s="110" t="s">
        <v>369</v>
      </c>
      <c r="C10" s="633" t="s">
        <v>360</v>
      </c>
      <c r="D10" s="666"/>
      <c r="E10" s="634"/>
      <c r="F10" s="625"/>
      <c r="G10" s="115" t="s">
        <v>201</v>
      </c>
      <c r="H10" s="116">
        <f>F143</f>
        <v>2361.1473599999995</v>
      </c>
      <c r="I10" s="626"/>
      <c r="K10" s="117"/>
    </row>
    <row r="11" spans="1:17" ht="30.75" thickBot="1">
      <c r="A11" s="109" t="s">
        <v>60</v>
      </c>
      <c r="B11" s="110" t="s">
        <v>202</v>
      </c>
      <c r="C11" s="633" t="s">
        <v>203</v>
      </c>
      <c r="D11" s="666"/>
      <c r="E11" s="634"/>
      <c r="F11" s="625"/>
      <c r="G11" s="118"/>
      <c r="H11" s="118"/>
      <c r="I11" s="626"/>
    </row>
    <row r="12" spans="1:17" s="108" customFormat="1" ht="23.25">
      <c r="A12" s="637" t="s">
        <v>204</v>
      </c>
      <c r="B12" s="638"/>
      <c r="C12" s="638"/>
      <c r="D12" s="638"/>
      <c r="E12" s="639"/>
      <c r="F12" s="625"/>
      <c r="G12" s="111" t="s">
        <v>205</v>
      </c>
      <c r="H12" s="112"/>
      <c r="I12" s="626"/>
    </row>
    <row r="13" spans="1:17" ht="24" thickBot="1">
      <c r="A13" s="595" t="s">
        <v>206</v>
      </c>
      <c r="B13" s="596"/>
      <c r="C13" s="119" t="s">
        <v>207</v>
      </c>
      <c r="D13" s="597" t="s">
        <v>208</v>
      </c>
      <c r="E13" s="598"/>
      <c r="F13" s="625"/>
      <c r="G13" s="120" t="s">
        <v>209</v>
      </c>
      <c r="H13" s="121"/>
      <c r="I13" s="626"/>
    </row>
    <row r="14" spans="1:17" ht="24" thickBot="1">
      <c r="A14" s="640" t="s">
        <v>361</v>
      </c>
      <c r="B14" s="641"/>
      <c r="C14" s="646" t="s">
        <v>210</v>
      </c>
      <c r="D14" s="649" t="s">
        <v>372</v>
      </c>
      <c r="E14" s="650"/>
      <c r="F14" s="625"/>
      <c r="G14" s="122" t="s">
        <v>211</v>
      </c>
      <c r="H14" s="123">
        <v>0.11</v>
      </c>
      <c r="I14" s="626"/>
    </row>
    <row r="15" spans="1:17" ht="18.75">
      <c r="A15" s="642"/>
      <c r="B15" s="643"/>
      <c r="C15" s="647"/>
      <c r="D15" s="651"/>
      <c r="E15" s="652"/>
      <c r="F15" s="625"/>
      <c r="G15" s="655" t="s">
        <v>212</v>
      </c>
      <c r="H15" s="656"/>
      <c r="I15" s="626"/>
    </row>
    <row r="16" spans="1:17" ht="20.25">
      <c r="A16" s="644"/>
      <c r="B16" s="645"/>
      <c r="C16" s="668"/>
      <c r="D16" s="669"/>
      <c r="E16" s="654"/>
      <c r="F16" s="625"/>
      <c r="G16" s="124" t="s">
        <v>213</v>
      </c>
      <c r="H16" s="125">
        <f>E59</f>
        <v>0</v>
      </c>
      <c r="I16" s="626"/>
      <c r="Q16" s="126"/>
    </row>
    <row r="17" spans="1:18" s="108" customFormat="1" ht="18.75">
      <c r="A17" s="657" t="s">
        <v>214</v>
      </c>
      <c r="B17" s="658"/>
      <c r="C17" s="658"/>
      <c r="D17" s="658"/>
      <c r="E17" s="659"/>
      <c r="F17" s="625"/>
      <c r="G17" s="127" t="s">
        <v>215</v>
      </c>
      <c r="H17" s="125">
        <f>E60</f>
        <v>281.60000000000002</v>
      </c>
      <c r="I17" s="626"/>
      <c r="P17" s="104"/>
    </row>
    <row r="18" spans="1:18" s="108" customFormat="1" ht="18.75">
      <c r="A18" s="660" t="s">
        <v>216</v>
      </c>
      <c r="B18" s="661"/>
      <c r="C18" s="661"/>
      <c r="D18" s="661"/>
      <c r="E18" s="662"/>
      <c r="F18" s="625"/>
      <c r="G18" s="127" t="s">
        <v>217</v>
      </c>
      <c r="H18" s="125">
        <f>E109+E110+E111</f>
        <v>224.1960063492063</v>
      </c>
      <c r="I18" s="626"/>
    </row>
    <row r="19" spans="1:18" ht="18.75">
      <c r="A19" s="552" t="s">
        <v>218</v>
      </c>
      <c r="B19" s="604"/>
      <c r="C19" s="604"/>
      <c r="D19" s="605"/>
      <c r="E19" s="128" t="s">
        <v>56</v>
      </c>
      <c r="F19" s="625"/>
      <c r="G19" s="129" t="s">
        <v>219</v>
      </c>
      <c r="H19" s="130">
        <f>SUM(H16:H18)</f>
        <v>505.79600634920632</v>
      </c>
      <c r="I19" s="626"/>
      <c r="J19" s="108"/>
      <c r="Q19" s="131"/>
    </row>
    <row r="20" spans="1:18" ht="18.75">
      <c r="A20" s="109">
        <v>1</v>
      </c>
      <c r="B20" s="599" t="s">
        <v>220</v>
      </c>
      <c r="C20" s="599"/>
      <c r="D20" s="600" t="s">
        <v>373</v>
      </c>
      <c r="E20" s="600"/>
      <c r="F20" s="625"/>
      <c r="G20" s="127" t="s">
        <v>221</v>
      </c>
      <c r="H20" s="132">
        <f>E143</f>
        <v>4139.9051174603173</v>
      </c>
      <c r="I20" s="626"/>
      <c r="J20" s="133"/>
    </row>
    <row r="21" spans="1:18" ht="18.75">
      <c r="A21" s="109">
        <v>2</v>
      </c>
      <c r="B21" s="599" t="s">
        <v>222</v>
      </c>
      <c r="C21" s="599"/>
      <c r="D21" s="600" t="s">
        <v>223</v>
      </c>
      <c r="E21" s="600"/>
      <c r="F21" s="625"/>
      <c r="G21" s="134" t="s">
        <v>224</v>
      </c>
      <c r="H21" s="135">
        <f>H20-H19</f>
        <v>3634.1091111111109</v>
      </c>
      <c r="I21" s="626"/>
      <c r="J21" s="133"/>
    </row>
    <row r="22" spans="1:18" ht="24" thickBot="1">
      <c r="A22" s="109">
        <v>3</v>
      </c>
      <c r="B22" s="599" t="s">
        <v>225</v>
      </c>
      <c r="C22" s="599"/>
      <c r="D22" s="608">
        <v>1051.02</v>
      </c>
      <c r="E22" s="608"/>
      <c r="F22" s="625"/>
      <c r="G22" s="136" t="s">
        <v>226</v>
      </c>
      <c r="H22" s="137">
        <f>H21*11%</f>
        <v>399.75200222222219</v>
      </c>
      <c r="I22" s="626"/>
      <c r="J22" s="138"/>
    </row>
    <row r="23" spans="1:18" ht="24" thickBot="1">
      <c r="A23" s="109">
        <v>4</v>
      </c>
      <c r="B23" s="599" t="s">
        <v>227</v>
      </c>
      <c r="C23" s="599"/>
      <c r="D23" s="600" t="s">
        <v>228</v>
      </c>
      <c r="E23" s="600"/>
      <c r="F23" s="625"/>
      <c r="G23" s="122" t="s">
        <v>229</v>
      </c>
      <c r="H23" s="139"/>
      <c r="I23" s="626"/>
      <c r="J23" s="133"/>
    </row>
    <row r="24" spans="1:18" ht="18.75">
      <c r="A24" s="109">
        <v>5</v>
      </c>
      <c r="B24" s="601" t="s">
        <v>230</v>
      </c>
      <c r="C24" s="601"/>
      <c r="D24" s="667" t="s">
        <v>362</v>
      </c>
      <c r="E24" s="667"/>
      <c r="F24" s="625"/>
      <c r="G24" s="140" t="s">
        <v>231</v>
      </c>
      <c r="H24" s="141">
        <v>1.2E-2</v>
      </c>
      <c r="I24" s="626"/>
      <c r="J24" s="133"/>
    </row>
    <row r="25" spans="1:18" s="118" customFormat="1" ht="18.75">
      <c r="A25" s="508" t="s">
        <v>232</v>
      </c>
      <c r="B25" s="509"/>
      <c r="C25" s="509"/>
      <c r="D25" s="510"/>
      <c r="E25" s="142"/>
      <c r="F25" s="625"/>
      <c r="G25" s="127" t="s">
        <v>233</v>
      </c>
      <c r="H25" s="143">
        <v>4.8000000000000001E-2</v>
      </c>
      <c r="I25" s="626"/>
      <c r="J25" s="133"/>
    </row>
    <row r="26" spans="1:18" s="118" customFormat="1" ht="18.75">
      <c r="A26" s="144">
        <v>1</v>
      </c>
      <c r="B26" s="511" t="s">
        <v>55</v>
      </c>
      <c r="C26" s="512"/>
      <c r="D26" s="145" t="s">
        <v>234</v>
      </c>
      <c r="E26" s="128" t="s">
        <v>56</v>
      </c>
      <c r="F26" s="625"/>
      <c r="G26" s="127" t="s">
        <v>235</v>
      </c>
      <c r="H26" s="132">
        <f>H20</f>
        <v>4139.9051174603173</v>
      </c>
      <c r="I26" s="626"/>
      <c r="J26" s="133"/>
    </row>
    <row r="27" spans="1:18" ht="24" thickBot="1">
      <c r="A27" s="146" t="s">
        <v>57</v>
      </c>
      <c r="B27" s="147" t="s">
        <v>236</v>
      </c>
      <c r="C27" s="591"/>
      <c r="D27" s="592"/>
      <c r="E27" s="148">
        <f>D22</f>
        <v>1051.02</v>
      </c>
      <c r="G27" s="136" t="s">
        <v>237</v>
      </c>
      <c r="H27" s="137">
        <f>H26*H24</f>
        <v>49.678861409523812</v>
      </c>
      <c r="I27" s="150" t="s">
        <v>238</v>
      </c>
      <c r="J27" s="108"/>
    </row>
    <row r="28" spans="1:18" ht="23.25">
      <c r="A28" s="146" t="s">
        <v>58</v>
      </c>
      <c r="B28" s="151" t="s">
        <v>239</v>
      </c>
      <c r="C28" s="593" t="s">
        <v>240</v>
      </c>
      <c r="D28" s="587"/>
      <c r="E28" s="152">
        <v>0</v>
      </c>
      <c r="G28" s="122" t="s">
        <v>241</v>
      </c>
      <c r="H28" s="123">
        <v>0.01</v>
      </c>
      <c r="I28" s="150" t="s">
        <v>242</v>
      </c>
      <c r="J28" s="153"/>
      <c r="K28" s="153"/>
      <c r="L28" s="153"/>
    </row>
    <row r="29" spans="1:18" ht="21">
      <c r="A29" s="146" t="s">
        <v>59</v>
      </c>
      <c r="B29" s="151" t="s">
        <v>243</v>
      </c>
      <c r="C29" s="593" t="s">
        <v>244</v>
      </c>
      <c r="D29" s="587"/>
      <c r="E29" s="154">
        <f>E27*0.4</f>
        <v>420.40800000000002</v>
      </c>
      <c r="G29" s="134" t="s">
        <v>221</v>
      </c>
      <c r="H29" s="135">
        <f>H20</f>
        <v>4139.9051174603173</v>
      </c>
      <c r="I29" s="150" t="s">
        <v>242</v>
      </c>
      <c r="J29" s="153"/>
      <c r="K29" s="153"/>
      <c r="L29" s="153"/>
    </row>
    <row r="30" spans="1:18" ht="24" thickBot="1">
      <c r="A30" s="146" t="s">
        <v>60</v>
      </c>
      <c r="B30" s="151" t="s">
        <v>61</v>
      </c>
      <c r="C30" s="593" t="s">
        <v>245</v>
      </c>
      <c r="D30" s="587"/>
      <c r="E30" s="152">
        <v>0</v>
      </c>
      <c r="F30" s="155"/>
      <c r="G30" s="136" t="s">
        <v>226</v>
      </c>
      <c r="H30" s="137">
        <f>H29*H28</f>
        <v>41.399051174603173</v>
      </c>
      <c r="I30" s="150" t="s">
        <v>242</v>
      </c>
      <c r="J30" s="153"/>
      <c r="K30" s="153"/>
      <c r="L30" s="153"/>
      <c r="R30" s="153"/>
    </row>
    <row r="31" spans="1:18" ht="23.25">
      <c r="A31" s="146" t="s">
        <v>62</v>
      </c>
      <c r="B31" s="151" t="s">
        <v>246</v>
      </c>
      <c r="C31" s="594" t="s">
        <v>247</v>
      </c>
      <c r="D31" s="587"/>
      <c r="E31" s="152">
        <v>0</v>
      </c>
      <c r="F31" s="155"/>
      <c r="G31" s="122" t="s">
        <v>248</v>
      </c>
      <c r="H31" s="123">
        <v>0.03</v>
      </c>
      <c r="I31" s="150" t="s">
        <v>242</v>
      </c>
      <c r="J31" s="153"/>
      <c r="K31" s="153"/>
      <c r="L31" s="153"/>
      <c r="P31" s="156"/>
    </row>
    <row r="32" spans="1:18" ht="30">
      <c r="A32" s="146" t="s">
        <v>63</v>
      </c>
      <c r="B32" s="157" t="s">
        <v>249</v>
      </c>
      <c r="C32" s="593" t="s">
        <v>250</v>
      </c>
      <c r="D32" s="587"/>
      <c r="E32" s="152">
        <v>0</v>
      </c>
      <c r="F32" s="155"/>
      <c r="G32" s="134" t="s">
        <v>221</v>
      </c>
      <c r="H32" s="135">
        <f>H20</f>
        <v>4139.9051174603173</v>
      </c>
      <c r="I32" s="150" t="s">
        <v>242</v>
      </c>
      <c r="K32" s="153"/>
      <c r="L32" s="153"/>
    </row>
    <row r="33" spans="1:17" ht="30.75" thickBot="1">
      <c r="A33" s="146" t="s">
        <v>64</v>
      </c>
      <c r="B33" s="158" t="s">
        <v>251</v>
      </c>
      <c r="C33" s="593" t="s">
        <v>252</v>
      </c>
      <c r="D33" s="587"/>
      <c r="E33" s="152">
        <v>0</v>
      </c>
      <c r="F33" s="159"/>
      <c r="G33" s="136" t="s">
        <v>226</v>
      </c>
      <c r="H33" s="137">
        <f>H32*H31</f>
        <v>124.19715352380952</v>
      </c>
      <c r="I33" s="150" t="s">
        <v>242</v>
      </c>
      <c r="K33" s="153"/>
      <c r="L33" s="153"/>
    </row>
    <row r="34" spans="1:17" ht="23.25">
      <c r="A34" s="588" t="s">
        <v>66</v>
      </c>
      <c r="B34" s="589"/>
      <c r="C34" s="589"/>
      <c r="D34" s="590"/>
      <c r="E34" s="160">
        <f>SUM(E27:E33)</f>
        <v>1471.4279999999999</v>
      </c>
      <c r="G34" s="122" t="s">
        <v>253</v>
      </c>
      <c r="H34" s="123">
        <v>6.4999999999999997E-3</v>
      </c>
      <c r="I34" s="150"/>
      <c r="K34" s="153"/>
      <c r="L34" s="153"/>
    </row>
    <row r="35" spans="1:17" s="163" customFormat="1" ht="21">
      <c r="A35" s="524" t="s">
        <v>254</v>
      </c>
      <c r="B35" s="525"/>
      <c r="C35" s="525"/>
      <c r="D35" s="526"/>
      <c r="E35" s="160">
        <f>SUM(E34:E34)</f>
        <v>1471.4279999999999</v>
      </c>
      <c r="F35" s="161">
        <f>SUM(E27:E33)-(E27*6%)</f>
        <v>1408.3667999999998</v>
      </c>
      <c r="G35" s="134" t="s">
        <v>221</v>
      </c>
      <c r="H35" s="135">
        <f>H20</f>
        <v>4139.9051174603173</v>
      </c>
      <c r="I35" s="162"/>
      <c r="K35" s="153"/>
      <c r="L35" s="153"/>
    </row>
    <row r="36" spans="1:17" s="118" customFormat="1" ht="24" thickBot="1">
      <c r="A36" s="508" t="s">
        <v>255</v>
      </c>
      <c r="B36" s="509"/>
      <c r="C36" s="509"/>
      <c r="D36" s="510"/>
      <c r="E36" s="142"/>
      <c r="F36" s="164"/>
      <c r="G36" s="136" t="s">
        <v>226</v>
      </c>
      <c r="H36" s="137">
        <f>H35*H34</f>
        <v>26.90938326349206</v>
      </c>
      <c r="I36" s="150"/>
      <c r="K36" s="153"/>
      <c r="L36" s="153"/>
    </row>
    <row r="37" spans="1:17" s="118" customFormat="1" ht="23.25">
      <c r="A37" s="165"/>
      <c r="B37" s="538" t="s">
        <v>256</v>
      </c>
      <c r="C37" s="538"/>
      <c r="D37" s="538"/>
      <c r="E37" s="539"/>
      <c r="F37" s="166"/>
      <c r="G37" s="122" t="s">
        <v>257</v>
      </c>
      <c r="H37" s="123">
        <f>D130</f>
        <v>0.05</v>
      </c>
      <c r="I37" s="150"/>
      <c r="J37" s="167"/>
      <c r="K37" s="153"/>
      <c r="L37" s="153"/>
    </row>
    <row r="38" spans="1:17" s="118" customFormat="1" ht="21">
      <c r="A38" s="168" t="s">
        <v>258</v>
      </c>
      <c r="B38" s="511" t="s">
        <v>259</v>
      </c>
      <c r="C38" s="512"/>
      <c r="D38" s="169" t="s">
        <v>234</v>
      </c>
      <c r="E38" s="128" t="s">
        <v>56</v>
      </c>
      <c r="F38" s="170"/>
      <c r="G38" s="134" t="s">
        <v>221</v>
      </c>
      <c r="H38" s="135">
        <f>H20</f>
        <v>4139.9051174603173</v>
      </c>
      <c r="I38" s="150"/>
      <c r="K38" s="153"/>
      <c r="L38" s="153"/>
      <c r="Q38" s="171"/>
    </row>
    <row r="39" spans="1:17" s="118" customFormat="1" ht="24" thickBot="1">
      <c r="A39" s="172" t="s">
        <v>57</v>
      </c>
      <c r="B39" s="173" t="s">
        <v>65</v>
      </c>
      <c r="C39" s="174"/>
      <c r="D39" s="175">
        <f>1/12</f>
        <v>8.3333333333333329E-2</v>
      </c>
      <c r="E39" s="160">
        <f>TRUNC($E$35*D39,2)</f>
        <v>122.61</v>
      </c>
      <c r="F39" s="161">
        <f>E39+(E39*$D$56)</f>
        <v>171.40878000000001</v>
      </c>
      <c r="G39" s="136" t="s">
        <v>226</v>
      </c>
      <c r="H39" s="137">
        <f>H38*H37</f>
        <v>206.99525587301588</v>
      </c>
      <c r="I39" s="176" t="s">
        <v>242</v>
      </c>
      <c r="K39" s="153"/>
      <c r="L39" s="153"/>
    </row>
    <row r="40" spans="1:17" s="118" customFormat="1" ht="24" thickBot="1">
      <c r="A40" s="172" t="s">
        <v>58</v>
      </c>
      <c r="B40" s="173" t="s">
        <v>260</v>
      </c>
      <c r="C40" s="174"/>
      <c r="D40" s="175">
        <f>(((1+1/3)/12))</f>
        <v>0.1111111111111111</v>
      </c>
      <c r="E40" s="160">
        <f>TRUNC($E$35*D40,2)</f>
        <v>163.49</v>
      </c>
      <c r="F40" s="161">
        <f>E40+(E40*$D$56)</f>
        <v>228.55902000000003</v>
      </c>
      <c r="G40" s="177" t="s">
        <v>261</v>
      </c>
      <c r="H40" s="178">
        <f>H22+H27+H30+H33+H36+H39</f>
        <v>848.93170746666669</v>
      </c>
      <c r="I40" s="150" t="s">
        <v>242</v>
      </c>
      <c r="J40" s="179"/>
      <c r="K40" s="153"/>
      <c r="L40" s="153"/>
    </row>
    <row r="41" spans="1:17" s="118" customFormat="1" ht="21.75" thickBot="1">
      <c r="A41" s="569" t="s">
        <v>66</v>
      </c>
      <c r="B41" s="570"/>
      <c r="C41" s="571"/>
      <c r="D41" s="180">
        <f>SUM(D39:D40)</f>
        <v>0.19444444444444442</v>
      </c>
      <c r="E41" s="160">
        <f>SUM(E39:E40)</f>
        <v>286.10000000000002</v>
      </c>
      <c r="F41" s="164"/>
      <c r="G41" s="163"/>
      <c r="H41" s="163"/>
      <c r="I41" s="150"/>
      <c r="K41" s="153"/>
      <c r="L41" s="153"/>
    </row>
    <row r="42" spans="1:17" s="163" customFormat="1" ht="24" thickBot="1">
      <c r="A42" s="577" t="s">
        <v>262</v>
      </c>
      <c r="B42" s="578"/>
      <c r="C42" s="578"/>
      <c r="D42" s="579"/>
      <c r="E42" s="181">
        <f>SUM(E41:E41)</f>
        <v>286.10000000000002</v>
      </c>
      <c r="F42" s="182"/>
      <c r="G42" s="183" t="s">
        <v>263</v>
      </c>
      <c r="H42" s="184"/>
      <c r="I42" s="162"/>
      <c r="K42" s="153"/>
      <c r="L42" s="153"/>
    </row>
    <row r="43" spans="1:17" s="163" customFormat="1" ht="27.75" thickTop="1" thickBot="1">
      <c r="A43" s="580" t="s">
        <v>264</v>
      </c>
      <c r="B43" s="580"/>
      <c r="C43" s="581"/>
      <c r="D43" s="185" t="s">
        <v>265</v>
      </c>
      <c r="E43" s="186">
        <f>E35</f>
        <v>1471.4279999999999</v>
      </c>
      <c r="F43" s="182"/>
      <c r="G43" s="187" t="s">
        <v>266</v>
      </c>
      <c r="H43" s="188"/>
      <c r="I43" s="162"/>
      <c r="K43" s="153"/>
      <c r="L43" s="153"/>
    </row>
    <row r="44" spans="1:17" s="118" customFormat="1" ht="27.75" thickTop="1" thickBot="1">
      <c r="A44" s="582"/>
      <c r="B44" s="582"/>
      <c r="C44" s="583"/>
      <c r="D44" s="185" t="s">
        <v>267</v>
      </c>
      <c r="E44" s="189">
        <f>E42</f>
        <v>286.10000000000002</v>
      </c>
      <c r="F44" s="164"/>
      <c r="G44" s="190">
        <f>H10+H40</f>
        <v>3210.0790674666659</v>
      </c>
      <c r="H44" s="191"/>
      <c r="I44" s="150"/>
    </row>
    <row r="45" spans="1:17" s="118" customFormat="1" ht="24.75" thickTop="1" thickBot="1">
      <c r="A45" s="582"/>
      <c r="B45" s="582"/>
      <c r="C45" s="583"/>
      <c r="D45" s="192" t="s">
        <v>66</v>
      </c>
      <c r="E45" s="189">
        <f>SUM(E43:E44)</f>
        <v>1757.5279999999998</v>
      </c>
      <c r="F45" s="164"/>
      <c r="H45" s="193"/>
      <c r="I45" s="150"/>
    </row>
    <row r="46" spans="1:17" s="118" customFormat="1" ht="24" thickTop="1">
      <c r="A46" s="194"/>
      <c r="B46" s="584" t="s">
        <v>268</v>
      </c>
      <c r="C46" s="584"/>
      <c r="D46" s="585"/>
      <c r="E46" s="195"/>
      <c r="F46" s="164"/>
      <c r="H46" s="193"/>
      <c r="I46" s="150"/>
      <c r="L46" s="196"/>
      <c r="N46" s="197"/>
      <c r="P46" s="198"/>
    </row>
    <row r="47" spans="1:17" s="118" customFormat="1" ht="23.25">
      <c r="A47" s="144" t="s">
        <v>269</v>
      </c>
      <c r="B47" s="511" t="s">
        <v>270</v>
      </c>
      <c r="C47" s="512"/>
      <c r="D47" s="169" t="s">
        <v>271</v>
      </c>
      <c r="E47" s="128" t="s">
        <v>56</v>
      </c>
      <c r="F47" s="164"/>
      <c r="H47" s="193"/>
      <c r="I47" s="150"/>
      <c r="L47" s="196"/>
      <c r="N47" s="197"/>
      <c r="P47" s="198"/>
    </row>
    <row r="48" spans="1:17" s="118" customFormat="1" ht="23.25">
      <c r="A48" s="199" t="s">
        <v>57</v>
      </c>
      <c r="B48" s="561" t="s">
        <v>211</v>
      </c>
      <c r="C48" s="562"/>
      <c r="D48" s="200">
        <v>0.2</v>
      </c>
      <c r="E48" s="160">
        <f>TRUNC($E$45*D48,2)</f>
        <v>351.5</v>
      </c>
      <c r="F48" s="201" t="s">
        <v>272</v>
      </c>
      <c r="H48" s="193"/>
      <c r="I48" s="176" t="s">
        <v>242</v>
      </c>
      <c r="L48" s="196"/>
      <c r="N48" s="197"/>
      <c r="P48" s="198"/>
    </row>
    <row r="49" spans="1:16" s="118" customFormat="1" ht="24" thickBot="1">
      <c r="A49" s="199" t="s">
        <v>58</v>
      </c>
      <c r="B49" s="561" t="s">
        <v>67</v>
      </c>
      <c r="C49" s="562"/>
      <c r="D49" s="200">
        <v>2.5000000000000001E-2</v>
      </c>
      <c r="E49" s="160">
        <f>TRUNC($E$45*D49,2)</f>
        <v>43.93</v>
      </c>
      <c r="F49" s="161">
        <f>$E$35*D49</f>
        <v>36.785699999999999</v>
      </c>
      <c r="H49" s="193"/>
      <c r="I49" s="176" t="s">
        <v>242</v>
      </c>
      <c r="L49" s="202"/>
      <c r="N49" s="203"/>
      <c r="O49" s="204"/>
      <c r="P49" s="167"/>
    </row>
    <row r="50" spans="1:16" s="118" customFormat="1" ht="24" thickBot="1">
      <c r="A50" s="199" t="s">
        <v>59</v>
      </c>
      <c r="B50" s="572" t="s">
        <v>273</v>
      </c>
      <c r="C50" s="562"/>
      <c r="D50" s="205">
        <f>6%*1</f>
        <v>0.06</v>
      </c>
      <c r="E50" s="160">
        <f t="shared" ref="E50:E55" si="0">TRUNC($E$45*D50,2)</f>
        <v>105.45</v>
      </c>
      <c r="F50" s="201" t="s">
        <v>272</v>
      </c>
      <c r="G50" s="573" t="s">
        <v>274</v>
      </c>
      <c r="H50" s="574"/>
      <c r="I50" s="176" t="s">
        <v>242</v>
      </c>
      <c r="L50" s="196"/>
    </row>
    <row r="51" spans="1:16" s="118" customFormat="1" ht="23.25">
      <c r="A51" s="199" t="s">
        <v>60</v>
      </c>
      <c r="B51" s="561" t="s">
        <v>275</v>
      </c>
      <c r="C51" s="562"/>
      <c r="D51" s="200">
        <v>1.4999999999999999E-2</v>
      </c>
      <c r="E51" s="160">
        <f t="shared" si="0"/>
        <v>26.36</v>
      </c>
      <c r="F51" s="161">
        <f>$E$35*D51</f>
        <v>22.071419999999996</v>
      </c>
      <c r="G51" s="575" t="s">
        <v>276</v>
      </c>
      <c r="H51" s="576"/>
      <c r="I51" s="176" t="s">
        <v>242</v>
      </c>
      <c r="L51" s="196"/>
      <c r="N51" s="197"/>
      <c r="P51" s="198"/>
    </row>
    <row r="52" spans="1:16" s="118" customFormat="1" ht="21">
      <c r="A52" s="199" t="s">
        <v>62</v>
      </c>
      <c r="B52" s="561" t="s">
        <v>277</v>
      </c>
      <c r="C52" s="562"/>
      <c r="D52" s="200">
        <v>0.01</v>
      </c>
      <c r="E52" s="160">
        <f t="shared" si="0"/>
        <v>17.57</v>
      </c>
      <c r="F52" s="161">
        <f>$E$35*D52</f>
        <v>14.714279999999999</v>
      </c>
      <c r="G52" s="206" t="s">
        <v>278</v>
      </c>
      <c r="H52" s="207">
        <v>1</v>
      </c>
      <c r="I52" s="176" t="s">
        <v>242</v>
      </c>
      <c r="L52" s="196"/>
      <c r="N52" s="208"/>
      <c r="P52" s="209"/>
    </row>
    <row r="53" spans="1:16" s="118" customFormat="1" ht="21">
      <c r="A53" s="199" t="s">
        <v>63</v>
      </c>
      <c r="B53" s="561" t="s">
        <v>68</v>
      </c>
      <c r="C53" s="562"/>
      <c r="D53" s="200">
        <v>6.0000000000000001E-3</v>
      </c>
      <c r="E53" s="160">
        <f t="shared" si="0"/>
        <v>10.54</v>
      </c>
      <c r="F53" s="161">
        <f>$E$35*D53</f>
        <v>8.8285679999999989</v>
      </c>
      <c r="G53" s="563" t="s">
        <v>279</v>
      </c>
      <c r="H53" s="566">
        <f>G44</f>
        <v>3210.0790674666659</v>
      </c>
      <c r="I53" s="176" t="s">
        <v>242</v>
      </c>
      <c r="L53" s="196"/>
    </row>
    <row r="54" spans="1:16" s="118" customFormat="1" ht="21">
      <c r="A54" s="199" t="s">
        <v>64</v>
      </c>
      <c r="B54" s="561" t="s">
        <v>69</v>
      </c>
      <c r="C54" s="562"/>
      <c r="D54" s="200">
        <v>2E-3</v>
      </c>
      <c r="E54" s="160">
        <f t="shared" si="0"/>
        <v>3.51</v>
      </c>
      <c r="F54" s="161">
        <f>$E$35*D54</f>
        <v>2.9428559999999999</v>
      </c>
      <c r="G54" s="564"/>
      <c r="H54" s="567"/>
      <c r="I54" s="176" t="s">
        <v>242</v>
      </c>
      <c r="L54" s="196"/>
    </row>
    <row r="55" spans="1:16" s="118" customFormat="1" ht="21">
      <c r="A55" s="199" t="s">
        <v>70</v>
      </c>
      <c r="B55" s="561" t="s">
        <v>71</v>
      </c>
      <c r="C55" s="562"/>
      <c r="D55" s="200">
        <v>0.08</v>
      </c>
      <c r="E55" s="160">
        <f t="shared" si="0"/>
        <v>140.6</v>
      </c>
      <c r="F55" s="161">
        <f>$E$35*D55</f>
        <v>117.71423999999999</v>
      </c>
      <c r="G55" s="565"/>
      <c r="H55" s="568"/>
      <c r="I55" s="176" t="s">
        <v>242</v>
      </c>
      <c r="L55" s="196"/>
    </row>
    <row r="56" spans="1:16" s="118" customFormat="1" ht="21">
      <c r="A56" s="491" t="s">
        <v>66</v>
      </c>
      <c r="B56" s="492"/>
      <c r="C56" s="493"/>
      <c r="D56" s="210">
        <f>SUM(D48:D55)</f>
        <v>0.39800000000000008</v>
      </c>
      <c r="E56" s="211">
        <f>SUM(E48:E55)</f>
        <v>699.46</v>
      </c>
      <c r="F56" s="164"/>
      <c r="G56" s="212" t="s">
        <v>280</v>
      </c>
      <c r="H56" s="213">
        <f>E143</f>
        <v>4139.9051174603173</v>
      </c>
      <c r="I56" s="150"/>
    </row>
    <row r="57" spans="1:16" s="118" customFormat="1" ht="21">
      <c r="A57" s="165"/>
      <c r="B57" s="538" t="s">
        <v>281</v>
      </c>
      <c r="C57" s="538"/>
      <c r="D57" s="538"/>
      <c r="E57" s="539"/>
      <c r="F57" s="164"/>
      <c r="G57" s="214" t="s">
        <v>282</v>
      </c>
      <c r="H57" s="215">
        <f>G44</f>
        <v>3210.0790674666659</v>
      </c>
      <c r="I57" s="150"/>
      <c r="K57" s="153"/>
      <c r="L57" s="153"/>
    </row>
    <row r="58" spans="1:16" ht="23.25">
      <c r="A58" s="144" t="s">
        <v>283</v>
      </c>
      <c r="B58" s="511" t="s">
        <v>72</v>
      </c>
      <c r="C58" s="512"/>
      <c r="D58" s="169" t="s">
        <v>234</v>
      </c>
      <c r="E58" s="128" t="s">
        <v>56</v>
      </c>
      <c r="F58" s="164"/>
      <c r="G58" s="216" t="s">
        <v>284</v>
      </c>
      <c r="H58" s="217">
        <f>H56-H57</f>
        <v>929.8260499936514</v>
      </c>
      <c r="I58" s="150"/>
      <c r="L58" s="153"/>
    </row>
    <row r="59" spans="1:16" ht="21">
      <c r="A59" s="199" t="s">
        <v>57</v>
      </c>
      <c r="B59" s="488" t="s">
        <v>285</v>
      </c>
      <c r="C59" s="490"/>
      <c r="D59" s="218"/>
      <c r="E59" s="219"/>
      <c r="F59" s="161">
        <f>+E59</f>
        <v>0</v>
      </c>
      <c r="G59" s="118"/>
      <c r="H59" s="118"/>
      <c r="I59" s="150" t="s">
        <v>286</v>
      </c>
      <c r="J59" s="104">
        <f>$E$59*2</f>
        <v>0</v>
      </c>
      <c r="L59" s="153"/>
      <c r="O59" s="153"/>
    </row>
    <row r="60" spans="1:16" ht="21.75" thickBot="1">
      <c r="A60" s="199" t="s">
        <v>58</v>
      </c>
      <c r="B60" s="488" t="s">
        <v>287</v>
      </c>
      <c r="C60" s="490"/>
      <c r="D60" s="220"/>
      <c r="E60" s="221">
        <f>((352)-(352*0.2))</f>
        <v>281.60000000000002</v>
      </c>
      <c r="F60" s="161">
        <f t="shared" ref="F60:F65" si="1">+E60</f>
        <v>281.60000000000002</v>
      </c>
      <c r="G60" s="118"/>
      <c r="H60" s="196"/>
      <c r="I60" s="150" t="s">
        <v>238</v>
      </c>
      <c r="J60" s="104">
        <f>E60*2</f>
        <v>563.20000000000005</v>
      </c>
      <c r="L60" s="222"/>
      <c r="O60" s="153"/>
    </row>
    <row r="61" spans="1:16" ht="21">
      <c r="A61" s="199" t="s">
        <v>59</v>
      </c>
      <c r="B61" s="488" t="s">
        <v>288</v>
      </c>
      <c r="C61" s="490"/>
      <c r="D61" s="223"/>
      <c r="E61" s="160">
        <v>15</v>
      </c>
      <c r="F61" s="161">
        <f t="shared" si="1"/>
        <v>15</v>
      </c>
      <c r="G61" s="555" t="s">
        <v>289</v>
      </c>
      <c r="H61" s="556"/>
      <c r="I61" s="150" t="s">
        <v>238</v>
      </c>
      <c r="J61" s="104">
        <f>E61*2</f>
        <v>30</v>
      </c>
      <c r="K61" s="126"/>
      <c r="L61" s="153"/>
      <c r="O61" s="153"/>
    </row>
    <row r="62" spans="1:16" ht="21">
      <c r="A62" s="199" t="s">
        <v>60</v>
      </c>
      <c r="B62" s="488" t="s">
        <v>290</v>
      </c>
      <c r="C62" s="490"/>
      <c r="D62" s="223"/>
      <c r="E62" s="160">
        <v>2.0699999999999998</v>
      </c>
      <c r="F62" s="161">
        <f t="shared" si="1"/>
        <v>2.0699999999999998</v>
      </c>
      <c r="G62" s="557"/>
      <c r="H62" s="558"/>
      <c r="I62" s="150" t="s">
        <v>238</v>
      </c>
      <c r="J62" s="104">
        <f>E62*2</f>
        <v>4.1399999999999997</v>
      </c>
      <c r="O62" s="153"/>
    </row>
    <row r="63" spans="1:16" ht="21">
      <c r="A63" s="199" t="s">
        <v>62</v>
      </c>
      <c r="B63" s="488" t="s">
        <v>291</v>
      </c>
      <c r="C63" s="490"/>
      <c r="D63" s="224"/>
      <c r="E63" s="160">
        <v>4</v>
      </c>
      <c r="F63" s="161">
        <f t="shared" si="1"/>
        <v>4</v>
      </c>
      <c r="G63" s="557"/>
      <c r="H63" s="558"/>
      <c r="I63" s="150" t="s">
        <v>238</v>
      </c>
      <c r="O63" s="153"/>
    </row>
    <row r="64" spans="1:16" ht="21">
      <c r="A64" s="199" t="s">
        <v>63</v>
      </c>
      <c r="B64" s="488" t="s">
        <v>75</v>
      </c>
      <c r="C64" s="490"/>
      <c r="D64" s="223"/>
      <c r="E64" s="160">
        <v>0</v>
      </c>
      <c r="F64" s="161">
        <f t="shared" si="1"/>
        <v>0</v>
      </c>
      <c r="G64" s="557"/>
      <c r="H64" s="558"/>
      <c r="I64" s="150" t="s">
        <v>238</v>
      </c>
    </row>
    <row r="65" spans="1:18" ht="21">
      <c r="A65" s="199" t="s">
        <v>64</v>
      </c>
      <c r="B65" s="488" t="s">
        <v>75</v>
      </c>
      <c r="C65" s="490"/>
      <c r="E65" s="160">
        <v>0</v>
      </c>
      <c r="F65" s="161">
        <f t="shared" si="1"/>
        <v>0</v>
      </c>
      <c r="G65" s="557"/>
      <c r="H65" s="558"/>
      <c r="I65" s="150" t="s">
        <v>238</v>
      </c>
    </row>
    <row r="66" spans="1:18" s="163" customFormat="1" ht="21">
      <c r="A66" s="569" t="s">
        <v>292</v>
      </c>
      <c r="B66" s="570"/>
      <c r="C66" s="570"/>
      <c r="D66" s="571"/>
      <c r="E66" s="211">
        <f>SUM(E59:E65)</f>
        <v>302.67</v>
      </c>
      <c r="F66" s="164"/>
      <c r="G66" s="557"/>
      <c r="H66" s="558"/>
      <c r="I66" s="150"/>
    </row>
    <row r="67" spans="1:18" s="163" customFormat="1" ht="21">
      <c r="A67" s="527" t="s">
        <v>293</v>
      </c>
      <c r="B67" s="527"/>
      <c r="C67" s="527"/>
      <c r="D67" s="527"/>
      <c r="E67" s="527"/>
      <c r="F67" s="164"/>
      <c r="G67" s="557"/>
      <c r="H67" s="558"/>
      <c r="I67" s="150"/>
    </row>
    <row r="68" spans="1:18" s="163" customFormat="1" ht="21">
      <c r="A68" s="226">
        <v>2</v>
      </c>
      <c r="B68" s="528" t="s">
        <v>294</v>
      </c>
      <c r="C68" s="529"/>
      <c r="D68" s="530"/>
      <c r="E68" s="227" t="s">
        <v>56</v>
      </c>
      <c r="F68" s="164"/>
      <c r="G68" s="557"/>
      <c r="H68" s="558"/>
      <c r="I68" s="150"/>
    </row>
    <row r="69" spans="1:18" s="163" customFormat="1" ht="30">
      <c r="A69" s="228" t="s">
        <v>258</v>
      </c>
      <c r="B69" s="229" t="s">
        <v>259</v>
      </c>
      <c r="C69" s="230"/>
      <c r="D69" s="231"/>
      <c r="E69" s="232">
        <f>E42</f>
        <v>286.10000000000002</v>
      </c>
      <c r="F69" s="164"/>
      <c r="G69" s="557"/>
      <c r="H69" s="558"/>
      <c r="I69" s="150"/>
    </row>
    <row r="70" spans="1:18" s="163" customFormat="1" ht="21.75" thickBot="1">
      <c r="A70" s="228" t="s">
        <v>269</v>
      </c>
      <c r="B70" s="229" t="s">
        <v>270</v>
      </c>
      <c r="C70" s="230"/>
      <c r="D70" s="231"/>
      <c r="E70" s="232">
        <f>E56</f>
        <v>699.46</v>
      </c>
      <c r="F70" s="164"/>
      <c r="G70" s="559"/>
      <c r="H70" s="560"/>
      <c r="I70" s="150"/>
    </row>
    <row r="71" spans="1:18" s="163" customFormat="1" ht="21">
      <c r="A71" s="228" t="s">
        <v>283</v>
      </c>
      <c r="B71" s="229" t="s">
        <v>72</v>
      </c>
      <c r="C71" s="230"/>
      <c r="D71" s="231"/>
      <c r="E71" s="232">
        <f>E66</f>
        <v>302.67</v>
      </c>
      <c r="F71" s="164"/>
      <c r="G71" s="118"/>
      <c r="H71" s="118"/>
      <c r="I71" s="150"/>
    </row>
    <row r="72" spans="1:18" s="163" customFormat="1" ht="21">
      <c r="A72" s="233"/>
      <c r="B72" s="234"/>
      <c r="C72" s="234"/>
      <c r="D72" s="235" t="s">
        <v>66</v>
      </c>
      <c r="E72" s="236">
        <f>SUM(E69:E71)</f>
        <v>1288.23</v>
      </c>
      <c r="F72" s="164"/>
      <c r="G72" s="118"/>
      <c r="H72" s="118"/>
      <c r="I72" s="150"/>
    </row>
    <row r="73" spans="1:18" s="118" customFormat="1" ht="21">
      <c r="A73" s="551" t="s">
        <v>295</v>
      </c>
      <c r="B73" s="551"/>
      <c r="C73" s="551"/>
      <c r="D73" s="551"/>
      <c r="E73" s="551"/>
      <c r="F73" s="164"/>
      <c r="G73" s="167"/>
      <c r="I73" s="150"/>
      <c r="J73" s="167"/>
      <c r="L73" s="237"/>
      <c r="R73" s="238"/>
    </row>
    <row r="74" spans="1:18" s="118" customFormat="1" ht="21">
      <c r="A74" s="144">
        <v>3</v>
      </c>
      <c r="B74" s="552" t="s">
        <v>296</v>
      </c>
      <c r="C74" s="553"/>
      <c r="D74" s="554"/>
      <c r="E74" s="239" t="s">
        <v>56</v>
      </c>
      <c r="F74" s="164"/>
      <c r="G74" s="167"/>
      <c r="I74" s="150"/>
      <c r="R74" s="240"/>
    </row>
    <row r="75" spans="1:18" s="118" customFormat="1" ht="21">
      <c r="A75" s="241" t="s">
        <v>57</v>
      </c>
      <c r="B75" s="540" t="s">
        <v>297</v>
      </c>
      <c r="C75" s="541"/>
      <c r="D75" s="224">
        <f>((1/12)*0.05)</f>
        <v>4.1666666666666666E-3</v>
      </c>
      <c r="E75" s="148">
        <f>TRUNC(+$E$35*D75,2)</f>
        <v>6.13</v>
      </c>
      <c r="F75" s="164"/>
      <c r="G75" s="167"/>
      <c r="I75" s="150" t="s">
        <v>242</v>
      </c>
      <c r="L75" s="242"/>
    </row>
    <row r="76" spans="1:18" s="118" customFormat="1" ht="21">
      <c r="A76" s="241" t="s">
        <v>58</v>
      </c>
      <c r="B76" s="540" t="s">
        <v>298</v>
      </c>
      <c r="C76" s="541"/>
      <c r="D76" s="224">
        <f>+D55</f>
        <v>0.08</v>
      </c>
      <c r="E76" s="148">
        <f>TRUNC(+E75*D76,2)</f>
        <v>0.49</v>
      </c>
      <c r="F76" s="243"/>
      <c r="G76" s="167"/>
      <c r="I76" s="150" t="s">
        <v>242</v>
      </c>
      <c r="P76" s="167">
        <f>E35</f>
        <v>1471.4279999999999</v>
      </c>
    </row>
    <row r="77" spans="1:18" s="118" customFormat="1" ht="21">
      <c r="A77" s="244" t="s">
        <v>59</v>
      </c>
      <c r="B77" s="540" t="s">
        <v>299</v>
      </c>
      <c r="C77" s="541"/>
      <c r="D77" s="224">
        <f>(0.08*0.4*0.05)</f>
        <v>1.6000000000000001E-3</v>
      </c>
      <c r="E77" s="148">
        <f>ROUND(+$E$35*D77,2)</f>
        <v>2.35</v>
      </c>
      <c r="F77" s="245">
        <f>$E$35*D77</f>
        <v>2.3542847999999998</v>
      </c>
      <c r="G77" s="167"/>
      <c r="I77" s="150" t="s">
        <v>242</v>
      </c>
    </row>
    <row r="78" spans="1:18" s="118" customFormat="1" ht="19.5" thickBot="1">
      <c r="A78" s="241" t="s">
        <v>60</v>
      </c>
      <c r="B78" s="542" t="s">
        <v>300</v>
      </c>
      <c r="C78" s="543"/>
      <c r="D78" s="224">
        <f>((7/30)/12)*0.95</f>
        <v>1.8472222222222223E-2</v>
      </c>
      <c r="E78" s="148">
        <f>TRUNC(+D78*$E$35,2)</f>
        <v>27.18</v>
      </c>
      <c r="F78" s="243"/>
      <c r="G78" s="167"/>
      <c r="I78" s="246" t="s">
        <v>301</v>
      </c>
      <c r="P78" s="167">
        <f>E353</f>
        <v>0</v>
      </c>
    </row>
    <row r="79" spans="1:18" s="118" customFormat="1" ht="22.5" thickTop="1" thickBot="1">
      <c r="A79" s="241" t="s">
        <v>62</v>
      </c>
      <c r="B79" s="544" t="s">
        <v>302</v>
      </c>
      <c r="C79" s="545"/>
      <c r="D79" s="224">
        <f>+D56</f>
        <v>0.39800000000000008</v>
      </c>
      <c r="E79" s="148">
        <f>TRUNC(+E78*D79,2)</f>
        <v>10.81</v>
      </c>
      <c r="F79" s="164"/>
      <c r="G79" s="167"/>
      <c r="H79" s="247"/>
      <c r="I79" s="150" t="s">
        <v>303</v>
      </c>
      <c r="K79" s="248"/>
      <c r="M79" s="240">
        <f>(7/30/12)/30*3</f>
        <v>1.9444444444444444E-3</v>
      </c>
    </row>
    <row r="80" spans="1:18" s="118" customFormat="1" ht="21.75" thickTop="1">
      <c r="A80" s="244" t="s">
        <v>63</v>
      </c>
      <c r="B80" s="546" t="s">
        <v>304</v>
      </c>
      <c r="C80" s="547"/>
      <c r="D80" s="224">
        <f>(0.08*0.4)*0.95</f>
        <v>3.04E-2</v>
      </c>
      <c r="E80" s="148">
        <f>TRUNC(+E35*D80,E353)</f>
        <v>44</v>
      </c>
      <c r="F80" s="161">
        <f>$E$35*D80</f>
        <v>44.731411199999997</v>
      </c>
      <c r="G80" s="167"/>
      <c r="I80" s="150" t="s">
        <v>242</v>
      </c>
      <c r="J80" s="208"/>
      <c r="K80" s="249"/>
      <c r="M80" s="118">
        <f>L79*M79</f>
        <v>0</v>
      </c>
    </row>
    <row r="81" spans="1:14" s="118" customFormat="1" ht="21.75" thickBot="1">
      <c r="A81" s="548" t="s">
        <v>66</v>
      </c>
      <c r="B81" s="549"/>
      <c r="C81" s="549"/>
      <c r="D81" s="550"/>
      <c r="E81" s="250">
        <f>SUM(E75:E80)</f>
        <v>90.960000000000008</v>
      </c>
      <c r="F81" s="164"/>
      <c r="I81" s="150"/>
      <c r="M81" s="118">
        <f>M80*12</f>
        <v>0</v>
      </c>
    </row>
    <row r="82" spans="1:14" s="118" customFormat="1" ht="22.5" thickTop="1" thickBot="1">
      <c r="A82" s="507" t="s">
        <v>305</v>
      </c>
      <c r="B82" s="507"/>
      <c r="C82" s="507"/>
      <c r="D82" s="185" t="s">
        <v>265</v>
      </c>
      <c r="E82" s="251">
        <f>E35</f>
        <v>1471.4279999999999</v>
      </c>
      <c r="F82" s="164"/>
      <c r="I82" s="150"/>
      <c r="M82" s="118">
        <f>L79*M79</f>
        <v>0</v>
      </c>
    </row>
    <row r="83" spans="1:14" s="118" customFormat="1" ht="22.5" thickTop="1" thickBot="1">
      <c r="A83" s="507"/>
      <c r="B83" s="507"/>
      <c r="C83" s="507"/>
      <c r="D83" s="185" t="s">
        <v>306</v>
      </c>
      <c r="E83" s="251">
        <f>E72</f>
        <v>1288.23</v>
      </c>
      <c r="F83" s="164"/>
      <c r="I83" s="150"/>
      <c r="K83" s="179"/>
      <c r="M83" s="118">
        <f>M82*12</f>
        <v>0</v>
      </c>
    </row>
    <row r="84" spans="1:14" s="118" customFormat="1" ht="22.5" thickTop="1" thickBot="1">
      <c r="A84" s="507"/>
      <c r="B84" s="507"/>
      <c r="C84" s="507"/>
      <c r="D84" s="185" t="s">
        <v>307</v>
      </c>
      <c r="E84" s="251">
        <f>E81</f>
        <v>90.960000000000008</v>
      </c>
      <c r="F84" s="164"/>
      <c r="I84" s="150"/>
      <c r="L84" s="118">
        <f>L81</f>
        <v>0</v>
      </c>
      <c r="M84" s="171">
        <v>1</v>
      </c>
    </row>
    <row r="85" spans="1:14" s="118" customFormat="1" ht="22.5" thickTop="1" thickBot="1">
      <c r="A85" s="507"/>
      <c r="B85" s="507"/>
      <c r="C85" s="507"/>
      <c r="D85" s="252" t="s">
        <v>292</v>
      </c>
      <c r="E85" s="251">
        <f>SUM(E82:E84)</f>
        <v>2850.6179999999999</v>
      </c>
      <c r="F85" s="164"/>
      <c r="I85" s="150"/>
      <c r="L85" s="118">
        <f>M83</f>
        <v>0</v>
      </c>
      <c r="M85" s="249" t="e">
        <f>L85*M84/L84</f>
        <v>#DIV/0!</v>
      </c>
    </row>
    <row r="86" spans="1:14" s="118" customFormat="1" ht="21.75" thickTop="1">
      <c r="A86" s="508" t="s">
        <v>308</v>
      </c>
      <c r="B86" s="509"/>
      <c r="C86" s="509"/>
      <c r="D86" s="510"/>
      <c r="E86" s="169" t="s">
        <v>234</v>
      </c>
      <c r="F86" s="164"/>
      <c r="H86" s="248"/>
      <c r="I86" s="150"/>
    </row>
    <row r="87" spans="1:14" s="118" customFormat="1" ht="21">
      <c r="A87" s="537" t="s">
        <v>309</v>
      </c>
      <c r="B87" s="538"/>
      <c r="C87" s="538"/>
      <c r="D87" s="538"/>
      <c r="E87" s="539"/>
      <c r="F87" s="164"/>
      <c r="G87" s="208"/>
      <c r="I87" s="150"/>
    </row>
    <row r="88" spans="1:14" s="118" customFormat="1" ht="21">
      <c r="A88" s="144" t="s">
        <v>310</v>
      </c>
      <c r="B88" s="253" t="s">
        <v>311</v>
      </c>
      <c r="C88" s="254"/>
      <c r="D88" s="169" t="s">
        <v>312</v>
      </c>
      <c r="E88" s="128" t="s">
        <v>56</v>
      </c>
      <c r="F88" s="164"/>
      <c r="I88" s="150"/>
    </row>
    <row r="89" spans="1:14" s="118" customFormat="1" ht="21">
      <c r="A89" s="255" t="s">
        <v>57</v>
      </c>
      <c r="B89" s="531" t="s">
        <v>313</v>
      </c>
      <c r="C89" s="531"/>
      <c r="D89" s="224">
        <v>0</v>
      </c>
      <c r="E89" s="148">
        <f t="shared" ref="E89:E94" si="2">TRUNC(+D89*$E$85,2)</f>
        <v>0</v>
      </c>
      <c r="F89" s="182"/>
      <c r="I89" s="176" t="s">
        <v>242</v>
      </c>
      <c r="L89" s="209"/>
      <c r="M89" s="171"/>
    </row>
    <row r="90" spans="1:14" s="118" customFormat="1" ht="21">
      <c r="A90" s="199" t="s">
        <v>58</v>
      </c>
      <c r="B90" s="531" t="s">
        <v>314</v>
      </c>
      <c r="C90" s="531"/>
      <c r="D90" s="224">
        <f>(1/30)/12</f>
        <v>2.7777777777777779E-3</v>
      </c>
      <c r="E90" s="148">
        <f t="shared" si="2"/>
        <v>7.91</v>
      </c>
      <c r="F90" s="164"/>
      <c r="I90" s="176" t="s">
        <v>242</v>
      </c>
    </row>
    <row r="91" spans="1:14" s="118" customFormat="1" ht="21">
      <c r="A91" s="199" t="s">
        <v>59</v>
      </c>
      <c r="B91" s="531" t="s">
        <v>315</v>
      </c>
      <c r="C91" s="531"/>
      <c r="D91" s="224">
        <f>((5/30)/12)*0.01</f>
        <v>1.3888888888888889E-4</v>
      </c>
      <c r="E91" s="148">
        <f t="shared" si="2"/>
        <v>0.39</v>
      </c>
      <c r="F91" s="164"/>
      <c r="I91" s="176" t="s">
        <v>242</v>
      </c>
      <c r="L91" s="167"/>
    </row>
    <row r="92" spans="1:14" s="118" customFormat="1" ht="21">
      <c r="A92" s="199" t="s">
        <v>60</v>
      </c>
      <c r="B92" s="531" t="s">
        <v>316</v>
      </c>
      <c r="C92" s="531"/>
      <c r="D92" s="224">
        <f>((15/30)/12)*0.04</f>
        <v>1.6666666666666666E-3</v>
      </c>
      <c r="E92" s="148">
        <f t="shared" si="2"/>
        <v>4.75</v>
      </c>
      <c r="F92" s="164"/>
      <c r="I92" s="176" t="s">
        <v>242</v>
      </c>
      <c r="M92" s="209"/>
      <c r="N92" s="171"/>
    </row>
    <row r="93" spans="1:14" s="118" customFormat="1" ht="21">
      <c r="A93" s="199" t="s">
        <v>62</v>
      </c>
      <c r="B93" s="531" t="s">
        <v>317</v>
      </c>
      <c r="C93" s="531"/>
      <c r="D93" s="224">
        <v>0</v>
      </c>
      <c r="E93" s="148">
        <f t="shared" si="2"/>
        <v>0</v>
      </c>
      <c r="F93" s="164"/>
      <c r="I93" s="176" t="s">
        <v>242</v>
      </c>
    </row>
    <row r="94" spans="1:14" s="118" customFormat="1" ht="21">
      <c r="A94" s="199" t="s">
        <v>63</v>
      </c>
      <c r="B94" s="531" t="s">
        <v>318</v>
      </c>
      <c r="C94" s="531"/>
      <c r="D94" s="224">
        <v>0</v>
      </c>
      <c r="E94" s="148">
        <f t="shared" si="2"/>
        <v>0</v>
      </c>
      <c r="F94" s="164"/>
      <c r="I94" s="176" t="s">
        <v>242</v>
      </c>
      <c r="L94" s="167"/>
      <c r="M94" s="249"/>
    </row>
    <row r="95" spans="1:14" s="118" customFormat="1" ht="21">
      <c r="A95" s="491" t="s">
        <v>66</v>
      </c>
      <c r="B95" s="492"/>
      <c r="C95" s="493"/>
      <c r="D95" s="256"/>
      <c r="E95" s="211">
        <f>SUM(E89:E94)</f>
        <v>13.05</v>
      </c>
      <c r="F95" s="164"/>
      <c r="I95" s="150"/>
      <c r="K95" s="249"/>
    </row>
    <row r="96" spans="1:14" s="118" customFormat="1" ht="21">
      <c r="A96" s="532" t="s">
        <v>319</v>
      </c>
      <c r="B96" s="533"/>
      <c r="C96" s="533"/>
      <c r="D96" s="533"/>
      <c r="E96" s="534"/>
      <c r="F96" s="164"/>
      <c r="I96" s="150"/>
    </row>
    <row r="97" spans="1:16" s="118" customFormat="1" ht="21">
      <c r="A97" s="257" t="s">
        <v>320</v>
      </c>
      <c r="B97" s="258" t="s">
        <v>74</v>
      </c>
      <c r="C97" s="259"/>
      <c r="D97" s="169" t="s">
        <v>312</v>
      </c>
      <c r="E97" s="128" t="s">
        <v>56</v>
      </c>
      <c r="F97" s="164"/>
      <c r="I97" s="150"/>
      <c r="N97" s="179"/>
    </row>
    <row r="98" spans="1:16" s="118" customFormat="1" ht="21">
      <c r="A98" s="260" t="s">
        <v>57</v>
      </c>
      <c r="B98" s="535" t="s">
        <v>321</v>
      </c>
      <c r="C98" s="536"/>
      <c r="D98" s="200"/>
      <c r="E98" s="261">
        <v>0</v>
      </c>
      <c r="F98" s="161">
        <f>E98</f>
        <v>0</v>
      </c>
      <c r="I98" s="176" t="s">
        <v>242</v>
      </c>
      <c r="L98" s="209"/>
    </row>
    <row r="99" spans="1:16" s="118" customFormat="1" ht="21">
      <c r="A99" s="491" t="s">
        <v>66</v>
      </c>
      <c r="B99" s="492"/>
      <c r="C99" s="493"/>
      <c r="D99" s="256"/>
      <c r="E99" s="211">
        <f>SUM(E98)</f>
        <v>0</v>
      </c>
      <c r="F99" s="164"/>
      <c r="I99" s="176"/>
    </row>
    <row r="100" spans="1:16" s="163" customFormat="1" ht="21">
      <c r="A100" s="527" t="s">
        <v>322</v>
      </c>
      <c r="B100" s="527"/>
      <c r="C100" s="527"/>
      <c r="D100" s="527"/>
      <c r="E100" s="527"/>
      <c r="F100" s="164"/>
      <c r="G100" s="118"/>
      <c r="H100" s="118"/>
      <c r="I100" s="150"/>
    </row>
    <row r="101" spans="1:16" s="163" customFormat="1" ht="21">
      <c r="A101" s="226">
        <v>4</v>
      </c>
      <c r="B101" s="528" t="s">
        <v>323</v>
      </c>
      <c r="C101" s="529"/>
      <c r="D101" s="530"/>
      <c r="E101" s="227" t="s">
        <v>56</v>
      </c>
      <c r="F101" s="164"/>
      <c r="G101" s="118"/>
      <c r="H101" s="118"/>
      <c r="I101" s="150"/>
    </row>
    <row r="102" spans="1:16" s="163" customFormat="1" ht="21">
      <c r="A102" s="228" t="s">
        <v>310</v>
      </c>
      <c r="B102" s="229" t="s">
        <v>73</v>
      </c>
      <c r="C102" s="230"/>
      <c r="D102" s="231"/>
      <c r="E102" s="262">
        <f>+E95</f>
        <v>13.05</v>
      </c>
      <c r="F102" s="164"/>
      <c r="G102" s="118"/>
      <c r="H102" s="118"/>
      <c r="I102" s="150"/>
    </row>
    <row r="103" spans="1:16" s="163" customFormat="1" ht="21">
      <c r="A103" s="228" t="s">
        <v>320</v>
      </c>
      <c r="B103" s="229" t="s">
        <v>74</v>
      </c>
      <c r="C103" s="230"/>
      <c r="D103" s="231"/>
      <c r="E103" s="262">
        <f>+E99</f>
        <v>0</v>
      </c>
      <c r="F103" s="164"/>
      <c r="G103" s="118"/>
      <c r="H103" s="118"/>
      <c r="I103" s="150"/>
    </row>
    <row r="104" spans="1:16" s="163" customFormat="1" ht="21">
      <c r="A104" s="233"/>
      <c r="B104" s="234"/>
      <c r="C104" s="234"/>
      <c r="D104" s="235" t="s">
        <v>66</v>
      </c>
      <c r="E104" s="263">
        <f>SUM(E102:E103)</f>
        <v>13.05</v>
      </c>
      <c r="F104" s="164"/>
      <c r="G104" s="118"/>
      <c r="H104" s="118"/>
      <c r="I104" s="150"/>
    </row>
    <row r="105" spans="1:16" s="163" customFormat="1" ht="21">
      <c r="A105" s="524" t="s">
        <v>324</v>
      </c>
      <c r="B105" s="525"/>
      <c r="C105" s="525"/>
      <c r="D105" s="526"/>
      <c r="E105" s="160">
        <f>SUM(E104:E104)</f>
        <v>13.05</v>
      </c>
      <c r="F105" s="164"/>
      <c r="G105" s="118"/>
      <c r="H105" s="118"/>
      <c r="I105" s="162"/>
      <c r="K105" s="153"/>
      <c r="L105" s="153"/>
    </row>
    <row r="106" spans="1:16" s="118" customFormat="1" ht="21">
      <c r="A106" s="508" t="s">
        <v>325</v>
      </c>
      <c r="B106" s="509"/>
      <c r="C106" s="509"/>
      <c r="D106" s="510"/>
      <c r="E106" s="142"/>
      <c r="F106" s="164"/>
      <c r="I106" s="150"/>
    </row>
    <row r="107" spans="1:16" s="118" customFormat="1" ht="21">
      <c r="A107" s="144">
        <v>5</v>
      </c>
      <c r="B107" s="511" t="s">
        <v>326</v>
      </c>
      <c r="C107" s="512"/>
      <c r="D107" s="169" t="s">
        <v>312</v>
      </c>
      <c r="E107" s="128" t="s">
        <v>56</v>
      </c>
      <c r="F107" s="164"/>
      <c r="I107" s="150"/>
    </row>
    <row r="108" spans="1:16" s="118" customFormat="1" ht="21">
      <c r="A108" s="199" t="s">
        <v>57</v>
      </c>
      <c r="B108" s="264" t="s">
        <v>327</v>
      </c>
      <c r="C108" s="519"/>
      <c r="D108" s="520"/>
      <c r="E108" s="148">
        <v>37.621111111111112</v>
      </c>
      <c r="F108" s="164"/>
      <c r="G108" s="163"/>
      <c r="H108" s="163"/>
      <c r="I108" s="176" t="s">
        <v>328</v>
      </c>
      <c r="L108" s="133"/>
      <c r="O108" s="521"/>
    </row>
    <row r="109" spans="1:16" s="118" customFormat="1" ht="21">
      <c r="A109" s="199" t="s">
        <v>58</v>
      </c>
      <c r="B109" s="420" t="s">
        <v>449</v>
      </c>
      <c r="C109" s="522" t="s">
        <v>329</v>
      </c>
      <c r="D109" s="523"/>
      <c r="E109" s="148">
        <f>Materiais!H60</f>
        <v>221.80412698412692</v>
      </c>
      <c r="F109" s="164"/>
      <c r="G109" s="163"/>
      <c r="H109" s="163"/>
      <c r="I109" s="176" t="s">
        <v>328</v>
      </c>
      <c r="J109" s="265"/>
      <c r="O109" s="521"/>
    </row>
    <row r="110" spans="1:16" s="118" customFormat="1" ht="21">
      <c r="A110" s="199" t="s">
        <v>59</v>
      </c>
      <c r="B110" s="266" t="s">
        <v>330</v>
      </c>
      <c r="C110" s="519"/>
      <c r="D110" s="520"/>
      <c r="E110" s="148">
        <f>Equipamentos!$I$13</f>
        <v>2.3918793650793653</v>
      </c>
      <c r="F110" s="164"/>
      <c r="I110" s="176" t="s">
        <v>328</v>
      </c>
      <c r="L110" s="196"/>
      <c r="N110" s="197"/>
      <c r="O110" s="521"/>
      <c r="P110" s="198"/>
    </row>
    <row r="111" spans="1:16" s="118" customFormat="1" ht="21">
      <c r="A111" s="199" t="s">
        <v>60</v>
      </c>
      <c r="B111" s="264" t="s">
        <v>365</v>
      </c>
      <c r="C111" s="522"/>
      <c r="D111" s="523"/>
      <c r="E111" s="148"/>
      <c r="F111" s="164"/>
      <c r="I111" s="176" t="s">
        <v>328</v>
      </c>
      <c r="L111" s="196"/>
      <c r="N111" s="197"/>
      <c r="O111" s="521"/>
      <c r="P111" s="198"/>
    </row>
    <row r="112" spans="1:16" s="163" customFormat="1" ht="21.75" thickBot="1">
      <c r="A112" s="524" t="s">
        <v>332</v>
      </c>
      <c r="B112" s="525"/>
      <c r="C112" s="525"/>
      <c r="D112" s="526"/>
      <c r="E112" s="211">
        <f>SUM(E108:E111)</f>
        <v>261.81711746031743</v>
      </c>
      <c r="F112" s="164"/>
      <c r="G112" s="118"/>
      <c r="H112" s="118"/>
      <c r="I112" s="150"/>
      <c r="L112" s="196"/>
      <c r="N112" s="267"/>
      <c r="P112" s="198"/>
    </row>
    <row r="113" spans="1:12" s="118" customFormat="1" ht="22.5" thickTop="1" thickBot="1">
      <c r="A113" s="507" t="s">
        <v>333</v>
      </c>
      <c r="B113" s="507"/>
      <c r="C113" s="507"/>
      <c r="D113" s="185" t="s">
        <v>265</v>
      </c>
      <c r="E113" s="251">
        <f>E35</f>
        <v>1471.4279999999999</v>
      </c>
      <c r="F113" s="164"/>
      <c r="I113" s="150"/>
    </row>
    <row r="114" spans="1:12" s="118" customFormat="1" ht="22.5" thickTop="1" thickBot="1">
      <c r="A114" s="507"/>
      <c r="B114" s="507"/>
      <c r="C114" s="507"/>
      <c r="D114" s="185" t="s">
        <v>306</v>
      </c>
      <c r="E114" s="251">
        <f>E72</f>
        <v>1288.23</v>
      </c>
      <c r="F114" s="164"/>
      <c r="I114" s="150"/>
    </row>
    <row r="115" spans="1:12" s="118" customFormat="1" ht="22.5" thickTop="1" thickBot="1">
      <c r="A115" s="507"/>
      <c r="B115" s="507"/>
      <c r="C115" s="507"/>
      <c r="D115" s="185" t="s">
        <v>307</v>
      </c>
      <c r="E115" s="251">
        <f>E81</f>
        <v>90.960000000000008</v>
      </c>
      <c r="F115" s="164"/>
      <c r="I115" s="150"/>
    </row>
    <row r="116" spans="1:12" s="118" customFormat="1" ht="22.5" thickTop="1" thickBot="1">
      <c r="A116" s="507"/>
      <c r="B116" s="507"/>
      <c r="C116" s="507"/>
      <c r="D116" s="185" t="s">
        <v>334</v>
      </c>
      <c r="E116" s="251">
        <f>E105</f>
        <v>13.05</v>
      </c>
      <c r="F116" s="164"/>
      <c r="I116" s="150"/>
    </row>
    <row r="117" spans="1:12" s="118" customFormat="1" ht="22.5" thickTop="1" thickBot="1">
      <c r="A117" s="507"/>
      <c r="B117" s="507"/>
      <c r="C117" s="507"/>
      <c r="D117" s="185" t="s">
        <v>335</v>
      </c>
      <c r="E117" s="251">
        <f>E112</f>
        <v>261.81711746031743</v>
      </c>
      <c r="F117" s="164"/>
      <c r="I117" s="150"/>
    </row>
    <row r="118" spans="1:12" s="118" customFormat="1" ht="22.5" thickTop="1" thickBot="1">
      <c r="A118" s="507"/>
      <c r="B118" s="507"/>
      <c r="C118" s="507"/>
      <c r="D118" s="252" t="s">
        <v>292</v>
      </c>
      <c r="E118" s="251">
        <f>SUM(E113:E117)</f>
        <v>3125.4851174603177</v>
      </c>
      <c r="F118" s="164"/>
      <c r="I118" s="150"/>
    </row>
    <row r="119" spans="1:12" s="118" customFormat="1" ht="21.75" thickTop="1">
      <c r="A119" s="508" t="s">
        <v>336</v>
      </c>
      <c r="B119" s="509"/>
      <c r="C119" s="509" t="s">
        <v>366</v>
      </c>
      <c r="D119" s="510" t="s">
        <v>367</v>
      </c>
      <c r="E119" s="142"/>
      <c r="F119" s="164"/>
      <c r="I119" s="150"/>
    </row>
    <row r="120" spans="1:12" s="118" customFormat="1" ht="21">
      <c r="A120" s="144">
        <v>6</v>
      </c>
      <c r="B120" s="511" t="s">
        <v>337</v>
      </c>
      <c r="C120" s="512"/>
      <c r="D120" s="169" t="s">
        <v>234</v>
      </c>
      <c r="E120" s="128" t="s">
        <v>56</v>
      </c>
      <c r="F120" s="164"/>
      <c r="I120" s="150"/>
    </row>
    <row r="121" spans="1:12" s="118" customFormat="1" ht="21">
      <c r="A121" s="268" t="s">
        <v>57</v>
      </c>
      <c r="B121" s="264" t="s">
        <v>338</v>
      </c>
      <c r="C121" s="513">
        <v>0.1</v>
      </c>
      <c r="D121" s="514"/>
      <c r="E121" s="160">
        <f>TRUNC(+E118*C121,2)</f>
        <v>312.54000000000002</v>
      </c>
      <c r="F121" s="164"/>
      <c r="I121" s="150" t="s">
        <v>242</v>
      </c>
    </row>
    <row r="122" spans="1:12" s="118" customFormat="1" ht="21.75" thickBot="1">
      <c r="A122" s="268" t="s">
        <v>58</v>
      </c>
      <c r="B122" s="264" t="s">
        <v>339</v>
      </c>
      <c r="C122" s="515">
        <v>0.1</v>
      </c>
      <c r="D122" s="516"/>
      <c r="E122" s="148">
        <f>TRUNC(C122*(+E118+E121),2)</f>
        <v>343.8</v>
      </c>
      <c r="F122" s="164"/>
      <c r="I122" s="150" t="s">
        <v>242</v>
      </c>
    </row>
    <row r="123" spans="1:12" s="118" customFormat="1" ht="21.75" thickBot="1">
      <c r="A123" s="269"/>
      <c r="B123" s="270" t="s">
        <v>340</v>
      </c>
      <c r="C123" s="517" t="s">
        <v>341</v>
      </c>
      <c r="D123" s="518"/>
      <c r="E123" s="271">
        <f>E118+E121+E122</f>
        <v>3781.8251174603179</v>
      </c>
      <c r="F123" s="164"/>
      <c r="G123" s="163"/>
      <c r="H123" s="163"/>
      <c r="I123" s="150"/>
    </row>
    <row r="124" spans="1:12" s="118" customFormat="1" ht="21.75" thickBot="1">
      <c r="A124" s="272" t="s">
        <v>59</v>
      </c>
      <c r="B124" s="273" t="s">
        <v>76</v>
      </c>
      <c r="C124" s="274">
        <f>(D131*100)</f>
        <v>8.6499999999999986</v>
      </c>
      <c r="D124" s="275">
        <f>+(100-C124)/100</f>
        <v>0.91349999999999998</v>
      </c>
      <c r="E124" s="276">
        <f>TRUNC(E123/D124,2)</f>
        <v>4139.92</v>
      </c>
      <c r="F124" s="164"/>
      <c r="I124" s="150" t="s">
        <v>242</v>
      </c>
    </row>
    <row r="125" spans="1:12" s="118" customFormat="1" ht="21">
      <c r="A125" s="277"/>
      <c r="B125" s="301" t="s">
        <v>342</v>
      </c>
      <c r="C125" s="279"/>
      <c r="D125" s="280"/>
      <c r="E125" s="148"/>
      <c r="F125" s="164"/>
      <c r="I125" s="150"/>
    </row>
    <row r="126" spans="1:12" s="118" customFormat="1" ht="21">
      <c r="A126" s="277"/>
      <c r="B126" s="281" t="s">
        <v>343</v>
      </c>
      <c r="C126" s="282"/>
      <c r="D126" s="224">
        <v>6.4999999999999997E-3</v>
      </c>
      <c r="E126" s="148">
        <f>TRUNC(+E124*D126,2)</f>
        <v>26.9</v>
      </c>
      <c r="F126" s="164"/>
      <c r="I126" s="150"/>
      <c r="L126" s="167"/>
    </row>
    <row r="127" spans="1:12" s="118" customFormat="1" ht="21">
      <c r="A127" s="277"/>
      <c r="B127" s="281" t="s">
        <v>344</v>
      </c>
      <c r="C127" s="282"/>
      <c r="D127" s="224">
        <v>0.03</v>
      </c>
      <c r="E127" s="148">
        <f>TRUNC(+E124*D127,2)</f>
        <v>124.19</v>
      </c>
      <c r="F127" s="164"/>
      <c r="I127" s="150"/>
    </row>
    <row r="128" spans="1:12" s="118" customFormat="1" ht="21">
      <c r="A128" s="277"/>
      <c r="B128" s="283" t="s">
        <v>77</v>
      </c>
      <c r="C128" s="284"/>
      <c r="D128" s="148"/>
      <c r="E128" s="148"/>
      <c r="F128" s="164"/>
      <c r="I128" s="150"/>
    </row>
    <row r="129" spans="1:16" s="118" customFormat="1" ht="21">
      <c r="A129" s="277"/>
      <c r="B129" s="283" t="s">
        <v>345</v>
      </c>
      <c r="C129" s="284"/>
      <c r="D129" s="285">
        <v>0</v>
      </c>
      <c r="E129" s="148"/>
      <c r="F129" s="164"/>
      <c r="I129" s="150"/>
    </row>
    <row r="130" spans="1:16" s="118" customFormat="1" ht="21">
      <c r="A130" s="277"/>
      <c r="B130" s="286" t="s">
        <v>346</v>
      </c>
      <c r="C130" s="287"/>
      <c r="D130" s="285">
        <v>0.05</v>
      </c>
      <c r="E130" s="288">
        <f>TRUNC(+E124*D130,2)</f>
        <v>206.99</v>
      </c>
      <c r="F130" s="164"/>
      <c r="I130" s="150"/>
    </row>
    <row r="131" spans="1:16" s="118" customFormat="1" ht="21">
      <c r="A131" s="289"/>
      <c r="B131" s="290" t="s">
        <v>347</v>
      </c>
      <c r="C131" s="290"/>
      <c r="D131" s="291">
        <f>SUM(D126:D130)</f>
        <v>8.6499999999999994E-2</v>
      </c>
      <c r="E131" s="292">
        <f>SUM(E126:E130)</f>
        <v>358.08000000000004</v>
      </c>
      <c r="F131" s="164"/>
      <c r="G131" s="163"/>
      <c r="H131" s="163"/>
      <c r="I131" s="150"/>
    </row>
    <row r="132" spans="1:16" s="163" customFormat="1" ht="21">
      <c r="A132" s="501" t="s">
        <v>348</v>
      </c>
      <c r="B132" s="502"/>
      <c r="C132" s="502"/>
      <c r="D132" s="503"/>
      <c r="E132" s="293">
        <f>E121+E122+E131</f>
        <v>1014.4200000000001</v>
      </c>
      <c r="F132" s="164"/>
      <c r="I132" s="150"/>
    </row>
    <row r="133" spans="1:16" s="163" customFormat="1" ht="21">
      <c r="A133" s="491" t="s">
        <v>349</v>
      </c>
      <c r="B133" s="492"/>
      <c r="C133" s="492"/>
      <c r="D133" s="493"/>
      <c r="E133" s="160">
        <f>SUM(E132:E132)</f>
        <v>1014.4200000000001</v>
      </c>
      <c r="F133" s="182"/>
      <c r="I133" s="162"/>
      <c r="K133" s="153"/>
      <c r="L133" s="153"/>
    </row>
    <row r="134" spans="1:16" s="163" customFormat="1" ht="21">
      <c r="A134" s="504" t="s">
        <v>350</v>
      </c>
      <c r="B134" s="505"/>
      <c r="C134" s="505"/>
      <c r="D134" s="505"/>
      <c r="E134" s="506"/>
      <c r="F134" s="164"/>
      <c r="G134" s="103"/>
      <c r="H134" s="103"/>
      <c r="I134" s="150"/>
    </row>
    <row r="135" spans="1:16" s="118" customFormat="1" ht="21">
      <c r="A135" s="504" t="s">
        <v>351</v>
      </c>
      <c r="B135" s="505"/>
      <c r="C135" s="505"/>
      <c r="D135" s="506"/>
      <c r="E135" s="294" t="s">
        <v>56</v>
      </c>
      <c r="F135" s="164"/>
      <c r="G135" s="103"/>
      <c r="H135" s="103"/>
      <c r="I135" s="150"/>
    </row>
    <row r="136" spans="1:16" s="118" customFormat="1" ht="21">
      <c r="A136" s="268" t="s">
        <v>57</v>
      </c>
      <c r="B136" s="488" t="s">
        <v>352</v>
      </c>
      <c r="C136" s="489"/>
      <c r="D136" s="490"/>
      <c r="E136" s="148">
        <f>E35</f>
        <v>1471.4279999999999</v>
      </c>
      <c r="F136" s="164"/>
      <c r="G136" s="103"/>
      <c r="H136" s="103"/>
      <c r="I136" s="150"/>
      <c r="L136" s="295"/>
    </row>
    <row r="137" spans="1:16" s="118" customFormat="1" ht="21">
      <c r="A137" s="268" t="s">
        <v>58</v>
      </c>
      <c r="B137" s="488" t="s">
        <v>353</v>
      </c>
      <c r="C137" s="489"/>
      <c r="D137" s="490"/>
      <c r="E137" s="148">
        <f>+E72</f>
        <v>1288.23</v>
      </c>
      <c r="F137" s="164"/>
      <c r="G137" s="103"/>
      <c r="H137" s="103"/>
      <c r="I137" s="150"/>
      <c r="L137" s="295"/>
    </row>
    <row r="138" spans="1:16" s="118" customFormat="1" ht="21">
      <c r="A138" s="268" t="s">
        <v>59</v>
      </c>
      <c r="B138" s="488" t="s">
        <v>354</v>
      </c>
      <c r="C138" s="489"/>
      <c r="D138" s="490"/>
      <c r="E138" s="148">
        <f>+E81</f>
        <v>90.960000000000008</v>
      </c>
      <c r="F138" s="164"/>
      <c r="G138" s="103"/>
      <c r="H138" s="103"/>
      <c r="I138" s="150"/>
      <c r="L138" s="295"/>
    </row>
    <row r="139" spans="1:16" s="118" customFormat="1" ht="21">
      <c r="A139" s="268" t="s">
        <v>60</v>
      </c>
      <c r="B139" s="488" t="s">
        <v>355</v>
      </c>
      <c r="C139" s="489"/>
      <c r="D139" s="490"/>
      <c r="E139" s="148">
        <f>+E105</f>
        <v>13.05</v>
      </c>
      <c r="F139" s="164"/>
      <c r="G139" s="103"/>
      <c r="H139" s="103"/>
      <c r="I139" s="150"/>
    </row>
    <row r="140" spans="1:16" s="118" customFormat="1" ht="21">
      <c r="A140" s="268" t="s">
        <v>62</v>
      </c>
      <c r="B140" s="296" t="s">
        <v>356</v>
      </c>
      <c r="C140" s="297"/>
      <c r="D140" s="298"/>
      <c r="E140" s="148">
        <f>+E112</f>
        <v>261.81711746031743</v>
      </c>
      <c r="F140" s="164"/>
      <c r="G140" s="103"/>
      <c r="H140" s="103"/>
      <c r="I140" s="150"/>
    </row>
    <row r="141" spans="1:16" s="118" customFormat="1" ht="21">
      <c r="A141" s="491" t="s">
        <v>357</v>
      </c>
      <c r="B141" s="492"/>
      <c r="C141" s="493"/>
      <c r="D141" s="299"/>
      <c r="E141" s="211">
        <f>SUM(E136:E140)</f>
        <v>3125.4851174603177</v>
      </c>
      <c r="F141" s="164"/>
      <c r="G141" s="103"/>
      <c r="H141" s="103"/>
      <c r="I141" s="150"/>
      <c r="L141" s="171"/>
    </row>
    <row r="142" spans="1:16" s="118" customFormat="1" ht="21.75" thickBot="1">
      <c r="A142" s="300" t="s">
        <v>63</v>
      </c>
      <c r="B142" s="494" t="s">
        <v>358</v>
      </c>
      <c r="C142" s="495"/>
      <c r="D142" s="496"/>
      <c r="E142" s="288">
        <f>E133</f>
        <v>1014.4200000000001</v>
      </c>
      <c r="F142" s="164"/>
      <c r="G142" s="103"/>
      <c r="H142" s="103"/>
      <c r="I142" s="150"/>
      <c r="O142" s="302"/>
      <c r="P142" s="171"/>
    </row>
    <row r="143" spans="1:16" s="163" customFormat="1" ht="24" thickBot="1">
      <c r="A143" s="497" t="s">
        <v>79</v>
      </c>
      <c r="B143" s="498"/>
      <c r="C143" s="498"/>
      <c r="D143" s="499"/>
      <c r="E143" s="303">
        <f>+E141+E142</f>
        <v>4139.9051174603173</v>
      </c>
      <c r="F143" s="304">
        <f>SUM(F27:F142)</f>
        <v>2361.1473599999995</v>
      </c>
      <c r="G143" s="103"/>
      <c r="H143" s="103"/>
      <c r="I143" s="150"/>
      <c r="J143" s="500"/>
      <c r="K143" s="500"/>
      <c r="O143" s="305"/>
      <c r="P143" s="306"/>
    </row>
    <row r="144" spans="1:16">
      <c r="A144" s="104"/>
      <c r="B144" s="307"/>
      <c r="C144" s="307"/>
      <c r="D144" s="179"/>
      <c r="E144" s="153"/>
      <c r="F144" s="118"/>
      <c r="G144" s="103"/>
      <c r="H144" s="103"/>
    </row>
    <row r="145" spans="1:8" ht="15.75" thickBot="1">
      <c r="A145" s="104"/>
      <c r="B145" s="307"/>
      <c r="C145" s="307"/>
      <c r="D145" s="179"/>
      <c r="E145" s="153"/>
      <c r="F145" s="118"/>
      <c r="G145" s="103"/>
      <c r="H145" s="103"/>
    </row>
    <row r="146" spans="1:8" ht="15.75">
      <c r="A146" s="610" t="s">
        <v>129</v>
      </c>
      <c r="B146" s="611"/>
      <c r="C146" s="611"/>
      <c r="D146" s="612"/>
      <c r="E146" s="153"/>
      <c r="F146" s="118"/>
      <c r="G146" s="103"/>
      <c r="H146" s="103"/>
    </row>
    <row r="147" spans="1:8">
      <c r="A147" s="613" t="s">
        <v>130</v>
      </c>
      <c r="B147" s="614"/>
      <c r="C147" s="614"/>
      <c r="D147" s="615"/>
      <c r="E147" s="153"/>
      <c r="F147" s="118"/>
      <c r="G147" s="103"/>
      <c r="H147" s="103"/>
    </row>
    <row r="148" spans="1:8">
      <c r="A148" s="613"/>
      <c r="B148" s="614"/>
      <c r="C148" s="614"/>
      <c r="D148" s="615"/>
      <c r="E148" s="153"/>
      <c r="F148" s="118"/>
      <c r="G148" s="103"/>
      <c r="H148" s="103"/>
    </row>
    <row r="149" spans="1:8">
      <c r="A149" s="613"/>
      <c r="B149" s="614"/>
      <c r="C149" s="614"/>
      <c r="D149" s="615"/>
      <c r="E149" s="153"/>
      <c r="F149" s="118"/>
      <c r="G149" s="103"/>
      <c r="H149" s="103"/>
    </row>
    <row r="150" spans="1:8" ht="15.75" thickBot="1">
      <c r="A150" s="616"/>
      <c r="B150" s="617"/>
      <c r="C150" s="617"/>
      <c r="D150" s="618"/>
      <c r="E150" s="153"/>
      <c r="F150" s="118"/>
      <c r="G150" s="103"/>
      <c r="H150" s="103"/>
    </row>
    <row r="151" spans="1:8">
      <c r="A151" s="104"/>
      <c r="B151" s="307"/>
      <c r="C151" s="307"/>
      <c r="D151" s="179"/>
      <c r="E151" s="153"/>
      <c r="F151" s="118"/>
      <c r="G151" s="103"/>
      <c r="H151" s="103"/>
    </row>
    <row r="152" spans="1:8">
      <c r="A152" s="104"/>
      <c r="B152" s="307"/>
      <c r="C152" s="307"/>
      <c r="D152" s="179"/>
      <c r="E152" s="153"/>
      <c r="F152" s="118"/>
      <c r="G152" s="103"/>
      <c r="H152" s="103"/>
    </row>
    <row r="153" spans="1:8">
      <c r="A153" s="104"/>
      <c r="B153" s="307"/>
      <c r="C153" s="307"/>
      <c r="D153" s="179"/>
      <c r="E153" s="153"/>
      <c r="F153" s="118"/>
      <c r="G153" s="103"/>
      <c r="H153" s="103"/>
    </row>
    <row r="154" spans="1:8">
      <c r="A154" s="404"/>
      <c r="B154" s="405"/>
      <c r="C154" s="411"/>
      <c r="D154" s="404"/>
      <c r="E154" s="405"/>
      <c r="F154" s="118"/>
      <c r="G154" s="103"/>
      <c r="H154" s="103"/>
    </row>
    <row r="155" spans="1:8" ht="20.100000000000001" customHeight="1">
      <c r="A155" s="412" t="s">
        <v>452</v>
      </c>
      <c r="B155" s="412"/>
      <c r="C155" s="411"/>
      <c r="D155" s="412" t="s">
        <v>448</v>
      </c>
      <c r="E155" s="411"/>
      <c r="F155" s="118"/>
      <c r="G155" s="118"/>
      <c r="H155" s="118"/>
    </row>
    <row r="156" spans="1:8">
      <c r="A156" s="413" t="s">
        <v>447</v>
      </c>
      <c r="B156" s="415"/>
      <c r="C156" s="411"/>
      <c r="D156" s="413" t="s">
        <v>444</v>
      </c>
      <c r="E156" s="411"/>
      <c r="F156" s="118"/>
      <c r="G156" s="118"/>
      <c r="H156" s="118"/>
    </row>
    <row r="157" spans="1:8">
      <c r="A157" s="104"/>
      <c r="B157" s="415"/>
      <c r="C157" s="411"/>
      <c r="D157" s="414" t="s">
        <v>445</v>
      </c>
      <c r="E157" s="411"/>
      <c r="F157" s="118"/>
      <c r="G157" s="118"/>
      <c r="H157" s="118"/>
    </row>
    <row r="158" spans="1:8">
      <c r="A158" s="104"/>
      <c r="B158" s="307"/>
      <c r="C158" s="307"/>
      <c r="D158" s="179"/>
      <c r="E158" s="153"/>
      <c r="F158" s="118"/>
      <c r="G158" s="118"/>
      <c r="H158" s="118"/>
    </row>
    <row r="159" spans="1:8">
      <c r="A159" s="104"/>
      <c r="B159" s="307"/>
      <c r="C159" s="307"/>
      <c r="D159" s="179"/>
      <c r="E159" s="153"/>
      <c r="F159" s="118"/>
      <c r="G159" s="118"/>
      <c r="H159" s="118"/>
    </row>
    <row r="160" spans="1:8">
      <c r="A160" s="104"/>
      <c r="B160" s="307"/>
      <c r="C160" s="307"/>
      <c r="D160" s="179"/>
      <c r="E160" s="153"/>
      <c r="F160" s="118"/>
      <c r="G160" s="118"/>
      <c r="H160" s="118"/>
    </row>
    <row r="161" spans="1:8">
      <c r="A161" s="104"/>
      <c r="B161" s="307"/>
      <c r="C161" s="307"/>
      <c r="D161" s="179"/>
      <c r="E161" s="153"/>
      <c r="F161" s="118"/>
      <c r="G161" s="118"/>
      <c r="H161" s="118"/>
    </row>
    <row r="162" spans="1:8">
      <c r="A162" s="104"/>
      <c r="B162" s="307"/>
      <c r="C162" s="307"/>
      <c r="D162" s="179"/>
      <c r="E162" s="153"/>
      <c r="F162" s="118"/>
      <c r="G162" s="118"/>
      <c r="H162" s="118"/>
    </row>
    <row r="163" spans="1:8">
      <c r="A163" s="104"/>
      <c r="B163" s="307"/>
      <c r="C163" s="307"/>
      <c r="D163" s="179"/>
      <c r="E163" s="153"/>
      <c r="F163" s="118"/>
      <c r="G163" s="118"/>
      <c r="H163" s="118"/>
    </row>
    <row r="164" spans="1:8">
      <c r="A164" s="104"/>
      <c r="B164" s="307"/>
      <c r="C164" s="307"/>
      <c r="D164" s="179"/>
      <c r="E164" s="153"/>
      <c r="F164" s="118"/>
      <c r="G164" s="118"/>
      <c r="H164" s="118"/>
    </row>
    <row r="165" spans="1:8">
      <c r="A165" s="104"/>
      <c r="B165" s="307"/>
      <c r="C165" s="307"/>
      <c r="D165" s="179"/>
      <c r="E165" s="153"/>
      <c r="F165" s="118"/>
      <c r="G165" s="118"/>
      <c r="H165" s="118"/>
    </row>
    <row r="166" spans="1:8">
      <c r="A166" s="104"/>
      <c r="B166" s="307"/>
      <c r="C166" s="307"/>
      <c r="D166" s="179"/>
      <c r="E166" s="153"/>
      <c r="F166" s="118"/>
      <c r="G166" s="118"/>
      <c r="H166" s="118"/>
    </row>
    <row r="167" spans="1:8">
      <c r="A167" s="104"/>
      <c r="B167" s="307"/>
      <c r="C167" s="307"/>
      <c r="D167" s="179"/>
      <c r="E167" s="153"/>
      <c r="F167" s="118"/>
      <c r="G167" s="118"/>
      <c r="H167" s="118"/>
    </row>
    <row r="168" spans="1:8">
      <c r="A168" s="104"/>
      <c r="B168" s="307"/>
      <c r="C168" s="307"/>
      <c r="D168" s="179"/>
      <c r="E168" s="153"/>
      <c r="F168" s="118"/>
      <c r="G168" s="118"/>
      <c r="H168" s="118"/>
    </row>
    <row r="169" spans="1:8">
      <c r="A169" s="104"/>
      <c r="B169" s="307"/>
      <c r="C169" s="307"/>
      <c r="D169" s="179"/>
      <c r="E169" s="153"/>
      <c r="F169" s="118"/>
      <c r="G169" s="118"/>
      <c r="H169" s="118"/>
    </row>
    <row r="170" spans="1:8">
      <c r="A170" s="104"/>
      <c r="B170" s="307"/>
      <c r="C170" s="307"/>
      <c r="D170" s="179"/>
      <c r="E170" s="153"/>
      <c r="F170" s="118"/>
      <c r="G170" s="118"/>
      <c r="H170" s="118"/>
    </row>
    <row r="171" spans="1:8">
      <c r="A171" s="104"/>
      <c r="B171" s="307"/>
      <c r="C171" s="307"/>
      <c r="D171" s="179"/>
      <c r="E171" s="153"/>
      <c r="F171" s="118"/>
      <c r="G171" s="118"/>
      <c r="H171" s="118"/>
    </row>
    <row r="172" spans="1:8">
      <c r="A172" s="104"/>
      <c r="B172" s="307"/>
      <c r="C172" s="307"/>
      <c r="D172" s="179"/>
      <c r="E172" s="153"/>
      <c r="F172" s="118"/>
      <c r="G172" s="118"/>
      <c r="H172" s="118"/>
    </row>
    <row r="173" spans="1:8">
      <c r="A173" s="104"/>
      <c r="B173" s="307"/>
      <c r="C173" s="307"/>
      <c r="D173" s="179"/>
      <c r="E173" s="153"/>
      <c r="F173" s="118"/>
      <c r="G173" s="118"/>
      <c r="H173" s="118"/>
    </row>
    <row r="174" spans="1:8">
      <c r="A174" s="104"/>
      <c r="B174" s="307"/>
      <c r="C174" s="307"/>
      <c r="D174" s="179"/>
      <c r="E174" s="153"/>
      <c r="F174" s="118"/>
      <c r="G174" s="118"/>
      <c r="H174" s="118"/>
    </row>
    <row r="175" spans="1:8">
      <c r="A175" s="104"/>
      <c r="B175" s="307"/>
      <c r="C175" s="307"/>
      <c r="D175" s="179"/>
      <c r="E175" s="153"/>
      <c r="F175" s="118"/>
      <c r="G175" s="118"/>
      <c r="H175" s="118"/>
    </row>
    <row r="176" spans="1:8">
      <c r="A176" s="104"/>
      <c r="B176" s="307"/>
      <c r="C176" s="307"/>
      <c r="D176" s="179"/>
      <c r="E176" s="153"/>
      <c r="F176" s="118"/>
      <c r="G176" s="118"/>
      <c r="H176" s="118"/>
    </row>
    <row r="177" spans="1:8">
      <c r="A177" s="104"/>
      <c r="B177" s="307"/>
      <c r="C177" s="307"/>
      <c r="D177" s="179"/>
      <c r="E177" s="153"/>
      <c r="F177" s="118"/>
      <c r="G177" s="118"/>
      <c r="H177" s="118"/>
    </row>
    <row r="178" spans="1:8">
      <c r="A178" s="104"/>
      <c r="B178" s="307"/>
      <c r="C178" s="307"/>
      <c r="D178" s="179"/>
      <c r="E178" s="153"/>
      <c r="F178" s="118"/>
      <c r="G178" s="118"/>
      <c r="H178" s="118"/>
    </row>
    <row r="179" spans="1:8">
      <c r="A179" s="104"/>
      <c r="B179" s="307"/>
      <c r="C179" s="307"/>
      <c r="D179" s="179"/>
      <c r="E179" s="153"/>
      <c r="F179" s="118"/>
      <c r="G179" s="118"/>
      <c r="H179" s="118"/>
    </row>
    <row r="180" spans="1:8">
      <c r="A180" s="104"/>
      <c r="B180" s="307"/>
      <c r="C180" s="307"/>
      <c r="D180" s="179"/>
      <c r="E180" s="153"/>
      <c r="F180" s="118"/>
      <c r="G180" s="118"/>
      <c r="H180" s="118"/>
    </row>
    <row r="181" spans="1:8">
      <c r="A181" s="104"/>
      <c r="B181" s="307"/>
      <c r="C181" s="307"/>
      <c r="D181" s="179"/>
      <c r="E181" s="153"/>
      <c r="F181" s="118"/>
      <c r="G181" s="118"/>
      <c r="H181" s="118"/>
    </row>
    <row r="182" spans="1:8">
      <c r="A182" s="104"/>
      <c r="B182" s="307"/>
      <c r="C182" s="307"/>
      <c r="D182" s="179"/>
      <c r="E182" s="153"/>
      <c r="F182" s="118"/>
      <c r="G182" s="118"/>
      <c r="H182" s="118"/>
    </row>
    <row r="183" spans="1:8">
      <c r="A183" s="104"/>
      <c r="B183" s="307"/>
      <c r="C183" s="307"/>
      <c r="D183" s="179"/>
      <c r="E183" s="153"/>
      <c r="F183" s="118"/>
      <c r="G183" s="118"/>
      <c r="H183" s="118"/>
    </row>
    <row r="184" spans="1:8">
      <c r="A184" s="104"/>
      <c r="B184" s="307"/>
      <c r="C184" s="307"/>
      <c r="D184" s="179"/>
      <c r="E184" s="153"/>
      <c r="F184" s="118"/>
      <c r="G184" s="118"/>
      <c r="H184" s="118"/>
    </row>
    <row r="185" spans="1:8">
      <c r="A185" s="104"/>
      <c r="B185" s="307"/>
      <c r="C185" s="307"/>
      <c r="D185" s="179"/>
      <c r="E185" s="153"/>
      <c r="F185" s="118"/>
      <c r="G185" s="118"/>
      <c r="H185" s="118"/>
    </row>
    <row r="186" spans="1:8">
      <c r="A186" s="104"/>
      <c r="B186" s="307"/>
      <c r="C186" s="307"/>
      <c r="D186" s="179"/>
      <c r="E186" s="153"/>
      <c r="F186" s="118"/>
      <c r="G186" s="118"/>
      <c r="H186" s="118"/>
    </row>
    <row r="187" spans="1:8">
      <c r="A187" s="104"/>
      <c r="B187" s="307"/>
      <c r="C187" s="307"/>
      <c r="D187" s="179"/>
      <c r="E187" s="153"/>
      <c r="F187" s="118"/>
      <c r="G187" s="118"/>
      <c r="H187" s="118"/>
    </row>
    <row r="188" spans="1:8">
      <c r="A188" s="104"/>
      <c r="B188" s="307"/>
      <c r="C188" s="307"/>
      <c r="D188" s="179"/>
      <c r="E188" s="153"/>
      <c r="F188" s="118"/>
      <c r="G188" s="118"/>
      <c r="H188" s="118"/>
    </row>
    <row r="189" spans="1:8">
      <c r="A189" s="104"/>
      <c r="B189" s="307"/>
      <c r="C189" s="307"/>
      <c r="D189" s="179"/>
      <c r="E189" s="153"/>
      <c r="F189" s="118"/>
      <c r="G189" s="118"/>
      <c r="H189" s="118"/>
    </row>
    <row r="190" spans="1:8">
      <c r="A190" s="104"/>
      <c r="B190" s="307"/>
      <c r="C190" s="307"/>
      <c r="D190" s="179"/>
      <c r="E190" s="153"/>
      <c r="F190" s="118"/>
      <c r="G190" s="118"/>
      <c r="H190" s="118"/>
    </row>
    <row r="191" spans="1:8">
      <c r="A191" s="104"/>
      <c r="B191" s="307"/>
      <c r="C191" s="307"/>
      <c r="D191" s="179"/>
      <c r="E191" s="153"/>
      <c r="F191" s="118"/>
      <c r="G191" s="118"/>
      <c r="H191" s="118"/>
    </row>
    <row r="192" spans="1:8">
      <c r="A192" s="104"/>
      <c r="B192" s="307"/>
      <c r="C192" s="307"/>
      <c r="D192" s="179"/>
      <c r="E192" s="153"/>
      <c r="F192" s="118"/>
      <c r="G192" s="118"/>
      <c r="H192" s="118"/>
    </row>
    <row r="193" spans="1:8">
      <c r="A193" s="104"/>
      <c r="B193" s="307"/>
      <c r="C193" s="307"/>
      <c r="D193" s="179"/>
      <c r="E193" s="153"/>
      <c r="F193" s="118"/>
      <c r="G193" s="118"/>
      <c r="H193" s="118"/>
    </row>
    <row r="194" spans="1:8">
      <c r="A194" s="104"/>
      <c r="B194" s="307"/>
      <c r="C194" s="307"/>
      <c r="D194" s="179"/>
      <c r="E194" s="153"/>
      <c r="F194" s="118"/>
      <c r="G194" s="118"/>
      <c r="H194" s="118"/>
    </row>
    <row r="195" spans="1:8">
      <c r="A195" s="104"/>
      <c r="B195" s="307"/>
      <c r="C195" s="307"/>
      <c r="D195" s="179"/>
      <c r="E195" s="153"/>
      <c r="F195" s="118"/>
      <c r="G195" s="118"/>
      <c r="H195" s="118"/>
    </row>
    <row r="196" spans="1:8">
      <c r="A196" s="104"/>
      <c r="B196" s="307"/>
      <c r="C196" s="307"/>
      <c r="D196" s="179"/>
      <c r="E196" s="153"/>
      <c r="F196" s="118"/>
      <c r="G196" s="118"/>
      <c r="H196" s="118"/>
    </row>
    <row r="197" spans="1:8">
      <c r="A197" s="104"/>
      <c r="B197" s="307"/>
      <c r="C197" s="307"/>
      <c r="D197" s="179"/>
      <c r="E197" s="153"/>
      <c r="F197" s="118"/>
      <c r="G197" s="118"/>
      <c r="H197" s="118"/>
    </row>
    <row r="198" spans="1:8">
      <c r="A198" s="104"/>
      <c r="B198" s="307"/>
      <c r="C198" s="307"/>
      <c r="D198" s="179"/>
      <c r="E198" s="153"/>
      <c r="F198" s="118"/>
      <c r="G198" s="118"/>
      <c r="H198" s="118"/>
    </row>
    <row r="199" spans="1:8">
      <c r="A199" s="104"/>
      <c r="B199" s="307"/>
      <c r="C199" s="307"/>
      <c r="D199" s="179"/>
      <c r="E199" s="153"/>
      <c r="F199" s="118"/>
      <c r="G199" s="118"/>
      <c r="H199" s="118"/>
    </row>
    <row r="200" spans="1:8">
      <c r="A200" s="104"/>
      <c r="B200" s="307"/>
      <c r="C200" s="307"/>
      <c r="D200" s="179"/>
      <c r="E200" s="153"/>
      <c r="F200" s="118"/>
      <c r="G200" s="118"/>
      <c r="H200" s="118"/>
    </row>
    <row r="201" spans="1:8">
      <c r="A201" s="104"/>
      <c r="B201" s="307"/>
      <c r="C201" s="307"/>
      <c r="D201" s="179"/>
      <c r="E201" s="153"/>
      <c r="F201" s="118"/>
      <c r="G201" s="118"/>
      <c r="H201" s="118"/>
    </row>
    <row r="202" spans="1:8">
      <c r="A202" s="104"/>
      <c r="B202" s="307"/>
      <c r="C202" s="307"/>
      <c r="D202" s="179"/>
      <c r="E202" s="153"/>
      <c r="F202" s="118"/>
      <c r="G202" s="118"/>
      <c r="H202" s="118"/>
    </row>
    <row r="203" spans="1:8">
      <c r="A203" s="104"/>
      <c r="B203" s="307"/>
      <c r="C203" s="307"/>
      <c r="D203" s="179"/>
      <c r="E203" s="153"/>
      <c r="F203" s="118"/>
      <c r="G203" s="118"/>
      <c r="H203" s="118"/>
    </row>
    <row r="204" spans="1:8">
      <c r="A204" s="104"/>
      <c r="B204" s="307"/>
      <c r="C204" s="307"/>
      <c r="D204" s="179"/>
      <c r="E204" s="153"/>
      <c r="F204" s="118"/>
      <c r="G204" s="118"/>
      <c r="H204" s="118"/>
    </row>
    <row r="205" spans="1:8">
      <c r="A205" s="104"/>
      <c r="B205" s="307"/>
      <c r="C205" s="307"/>
      <c r="D205" s="179"/>
      <c r="E205" s="153"/>
      <c r="F205" s="118"/>
      <c r="G205" s="118"/>
      <c r="H205" s="118"/>
    </row>
    <row r="206" spans="1:8">
      <c r="A206" s="104"/>
      <c r="B206" s="307"/>
      <c r="C206" s="307"/>
      <c r="D206" s="179"/>
      <c r="E206" s="153"/>
      <c r="F206" s="118"/>
      <c r="G206" s="118"/>
      <c r="H206" s="118"/>
    </row>
    <row r="207" spans="1:8">
      <c r="A207" s="104"/>
      <c r="B207" s="307"/>
      <c r="C207" s="307"/>
      <c r="D207" s="179"/>
      <c r="E207" s="153"/>
      <c r="F207" s="118"/>
      <c r="G207" s="118"/>
      <c r="H207" s="118"/>
    </row>
    <row r="208" spans="1:8">
      <c r="A208" s="104"/>
      <c r="B208" s="307"/>
      <c r="C208" s="307"/>
      <c r="D208" s="179"/>
      <c r="E208" s="153"/>
      <c r="F208" s="118"/>
      <c r="G208" s="118"/>
      <c r="H208" s="118"/>
    </row>
    <row r="209" spans="1:8">
      <c r="A209" s="104"/>
      <c r="B209" s="307"/>
      <c r="C209" s="307"/>
      <c r="D209" s="179"/>
      <c r="E209" s="153"/>
      <c r="F209" s="118"/>
      <c r="G209" s="118"/>
      <c r="H209" s="118"/>
    </row>
    <row r="210" spans="1:8">
      <c r="A210" s="104"/>
      <c r="B210" s="307"/>
      <c r="C210" s="307"/>
      <c r="D210" s="179"/>
      <c r="E210" s="153"/>
      <c r="F210" s="118"/>
      <c r="G210" s="118"/>
      <c r="H210" s="118"/>
    </row>
    <row r="211" spans="1:8">
      <c r="A211" s="104"/>
      <c r="B211" s="307"/>
      <c r="C211" s="307"/>
      <c r="D211" s="179"/>
      <c r="E211" s="153"/>
      <c r="F211" s="118"/>
      <c r="G211" s="118"/>
      <c r="H211" s="118"/>
    </row>
    <row r="212" spans="1:8">
      <c r="A212" s="104"/>
      <c r="B212" s="307"/>
      <c r="C212" s="307"/>
      <c r="D212" s="179"/>
      <c r="E212" s="153"/>
      <c r="F212" s="118"/>
      <c r="G212" s="118"/>
      <c r="H212" s="118"/>
    </row>
    <row r="213" spans="1:8">
      <c r="A213" s="104"/>
      <c r="B213" s="307"/>
      <c r="C213" s="307"/>
      <c r="D213" s="179"/>
      <c r="E213" s="153"/>
      <c r="F213" s="118"/>
      <c r="G213" s="118"/>
      <c r="H213" s="118"/>
    </row>
    <row r="214" spans="1:8">
      <c r="A214" s="104"/>
      <c r="B214" s="307"/>
      <c r="C214" s="307"/>
      <c r="D214" s="179"/>
      <c r="E214" s="153"/>
      <c r="F214" s="118"/>
      <c r="G214" s="118"/>
      <c r="H214" s="118"/>
    </row>
    <row r="215" spans="1:8">
      <c r="A215" s="104"/>
      <c r="B215" s="307"/>
      <c r="C215" s="307"/>
      <c r="D215" s="179"/>
      <c r="E215" s="153"/>
      <c r="F215" s="118"/>
      <c r="G215" s="118"/>
      <c r="H215" s="118"/>
    </row>
    <row r="216" spans="1:8">
      <c r="A216" s="104"/>
      <c r="B216" s="307"/>
      <c r="C216" s="307"/>
      <c r="D216" s="179"/>
      <c r="E216" s="153"/>
      <c r="F216" s="118"/>
      <c r="G216" s="118"/>
      <c r="H216" s="118"/>
    </row>
    <row r="217" spans="1:8">
      <c r="A217" s="104"/>
      <c r="B217" s="307"/>
      <c r="C217" s="307"/>
      <c r="D217" s="179"/>
      <c r="E217" s="153"/>
      <c r="F217" s="118"/>
      <c r="G217" s="118"/>
      <c r="H217" s="118"/>
    </row>
    <row r="218" spans="1:8">
      <c r="A218" s="104"/>
      <c r="B218" s="307"/>
      <c r="C218" s="307"/>
      <c r="D218" s="179"/>
      <c r="E218" s="153"/>
      <c r="F218" s="118"/>
      <c r="G218" s="118"/>
      <c r="H218" s="118"/>
    </row>
    <row r="219" spans="1:8">
      <c r="A219" s="104"/>
      <c r="B219" s="307"/>
      <c r="C219" s="307"/>
      <c r="D219" s="179"/>
      <c r="E219" s="153"/>
      <c r="F219" s="118"/>
      <c r="G219" s="118"/>
      <c r="H219" s="118"/>
    </row>
    <row r="220" spans="1:8">
      <c r="A220" s="104"/>
      <c r="B220" s="307"/>
      <c r="C220" s="307"/>
      <c r="D220" s="179"/>
      <c r="E220" s="153"/>
      <c r="F220" s="118"/>
      <c r="G220" s="118"/>
      <c r="H220" s="118"/>
    </row>
    <row r="221" spans="1:8">
      <c r="A221" s="104"/>
      <c r="B221" s="307"/>
      <c r="C221" s="307"/>
      <c r="D221" s="179"/>
      <c r="E221" s="153"/>
      <c r="F221" s="118"/>
      <c r="G221" s="118"/>
      <c r="H221" s="118"/>
    </row>
    <row r="222" spans="1:8">
      <c r="A222" s="104"/>
      <c r="B222" s="307"/>
      <c r="C222" s="307"/>
      <c r="D222" s="179"/>
      <c r="E222" s="153"/>
      <c r="F222" s="118"/>
      <c r="G222" s="118"/>
      <c r="H222" s="118"/>
    </row>
    <row r="223" spans="1:8">
      <c r="A223" s="104"/>
      <c r="B223" s="307"/>
      <c r="C223" s="307"/>
      <c r="D223" s="179"/>
      <c r="E223" s="153"/>
      <c r="F223" s="118"/>
      <c r="G223" s="118"/>
      <c r="H223" s="118"/>
    </row>
    <row r="224" spans="1:8">
      <c r="A224" s="104"/>
      <c r="B224" s="307"/>
      <c r="C224" s="307"/>
      <c r="D224" s="179"/>
      <c r="E224" s="153"/>
      <c r="F224" s="118"/>
      <c r="G224" s="118"/>
      <c r="H224" s="118"/>
    </row>
    <row r="225" spans="1:8">
      <c r="A225" s="104"/>
      <c r="B225" s="307"/>
      <c r="C225" s="307"/>
      <c r="D225" s="179"/>
      <c r="E225" s="153"/>
      <c r="F225" s="118"/>
      <c r="G225" s="118"/>
      <c r="H225" s="118"/>
    </row>
    <row r="226" spans="1:8">
      <c r="A226" s="104"/>
      <c r="B226" s="307"/>
      <c r="C226" s="307"/>
      <c r="D226" s="179"/>
      <c r="E226" s="153"/>
      <c r="F226" s="118"/>
      <c r="G226" s="118"/>
      <c r="H226" s="118"/>
    </row>
    <row r="227" spans="1:8">
      <c r="A227" s="104"/>
      <c r="B227" s="307"/>
      <c r="C227" s="307"/>
      <c r="D227" s="179"/>
      <c r="E227" s="153"/>
      <c r="F227" s="118"/>
      <c r="G227" s="118"/>
      <c r="H227" s="118"/>
    </row>
    <row r="228" spans="1:8">
      <c r="A228" s="104"/>
      <c r="B228" s="307"/>
      <c r="C228" s="307"/>
      <c r="D228" s="179"/>
      <c r="E228" s="153"/>
      <c r="F228" s="118"/>
      <c r="G228" s="118"/>
      <c r="H228" s="118"/>
    </row>
    <row r="229" spans="1:8">
      <c r="A229" s="104"/>
      <c r="B229" s="307"/>
      <c r="C229" s="307"/>
      <c r="D229" s="179"/>
      <c r="E229" s="153"/>
      <c r="F229" s="118"/>
      <c r="G229" s="118"/>
      <c r="H229" s="118"/>
    </row>
    <row r="230" spans="1:8">
      <c r="A230" s="104"/>
      <c r="B230" s="307"/>
      <c r="C230" s="307"/>
      <c r="D230" s="179"/>
      <c r="E230" s="153"/>
      <c r="F230" s="118"/>
      <c r="G230" s="118"/>
      <c r="H230" s="118"/>
    </row>
    <row r="231" spans="1:8">
      <c r="A231" s="104"/>
      <c r="B231" s="307"/>
      <c r="C231" s="307"/>
      <c r="D231" s="179"/>
      <c r="E231" s="153"/>
      <c r="F231" s="118"/>
      <c r="G231" s="118"/>
      <c r="H231" s="118"/>
    </row>
    <row r="232" spans="1:8">
      <c r="A232" s="104"/>
      <c r="B232" s="307"/>
      <c r="C232" s="307"/>
      <c r="D232" s="179"/>
      <c r="E232" s="153"/>
      <c r="F232" s="118"/>
      <c r="G232" s="118"/>
      <c r="H232" s="118"/>
    </row>
    <row r="233" spans="1:8">
      <c r="A233" s="104"/>
      <c r="B233" s="307"/>
      <c r="C233" s="307"/>
      <c r="D233" s="179"/>
      <c r="E233" s="153"/>
      <c r="F233" s="118"/>
      <c r="G233" s="118"/>
      <c r="H233" s="118"/>
    </row>
    <row r="234" spans="1:8">
      <c r="A234" s="104"/>
      <c r="B234" s="307"/>
      <c r="C234" s="307"/>
      <c r="D234" s="179"/>
      <c r="E234" s="153"/>
      <c r="F234" s="118"/>
      <c r="G234" s="118"/>
      <c r="H234" s="118"/>
    </row>
    <row r="235" spans="1:8">
      <c r="A235" s="104"/>
      <c r="B235" s="307"/>
      <c r="C235" s="307"/>
      <c r="D235" s="179"/>
      <c r="E235" s="153"/>
      <c r="F235" s="118"/>
      <c r="G235" s="118"/>
      <c r="H235" s="118"/>
    </row>
    <row r="236" spans="1:8">
      <c r="A236" s="104"/>
      <c r="B236" s="307"/>
      <c r="C236" s="307"/>
      <c r="D236" s="179"/>
      <c r="E236" s="153"/>
      <c r="F236" s="118"/>
      <c r="G236" s="118"/>
      <c r="H236" s="118"/>
    </row>
    <row r="237" spans="1:8">
      <c r="A237" s="104"/>
      <c r="B237" s="307"/>
      <c r="C237" s="307"/>
      <c r="D237" s="179"/>
      <c r="E237" s="153"/>
      <c r="F237" s="118"/>
      <c r="G237" s="118"/>
      <c r="H237" s="118"/>
    </row>
    <row r="238" spans="1:8">
      <c r="A238" s="104"/>
      <c r="B238" s="307"/>
      <c r="C238" s="307"/>
      <c r="D238" s="179"/>
      <c r="E238" s="153"/>
      <c r="F238" s="118"/>
      <c r="G238" s="118"/>
      <c r="H238" s="118"/>
    </row>
    <row r="239" spans="1:8">
      <c r="A239" s="104"/>
      <c r="B239" s="307"/>
      <c r="C239" s="307"/>
      <c r="D239" s="179"/>
      <c r="E239" s="153"/>
      <c r="F239" s="118"/>
      <c r="G239" s="118"/>
      <c r="H239" s="118"/>
    </row>
    <row r="240" spans="1:8">
      <c r="A240" s="104"/>
      <c r="B240" s="307"/>
      <c r="C240" s="307"/>
      <c r="D240" s="179"/>
      <c r="E240" s="153"/>
      <c r="F240" s="118"/>
      <c r="G240" s="118"/>
      <c r="H240" s="118"/>
    </row>
    <row r="241" spans="1:8">
      <c r="A241" s="104"/>
      <c r="B241" s="307"/>
      <c r="C241" s="307"/>
      <c r="D241" s="179"/>
      <c r="E241" s="153"/>
      <c r="F241" s="118"/>
      <c r="G241" s="118"/>
      <c r="H241" s="118"/>
    </row>
    <row r="242" spans="1:8">
      <c r="A242" s="104"/>
      <c r="B242" s="307"/>
      <c r="C242" s="307"/>
      <c r="D242" s="179"/>
      <c r="E242" s="153"/>
      <c r="F242" s="118"/>
      <c r="G242" s="118"/>
      <c r="H242" s="118"/>
    </row>
    <row r="243" spans="1:8">
      <c r="A243" s="104"/>
      <c r="B243" s="307"/>
      <c r="C243" s="307"/>
      <c r="D243" s="179"/>
      <c r="E243" s="153"/>
      <c r="F243" s="118"/>
      <c r="G243" s="118"/>
      <c r="H243" s="118"/>
    </row>
    <row r="244" spans="1:8">
      <c r="A244" s="104"/>
      <c r="B244" s="307"/>
      <c r="C244" s="307"/>
      <c r="D244" s="179"/>
      <c r="E244" s="153"/>
      <c r="F244" s="118"/>
      <c r="G244" s="118"/>
      <c r="H244" s="118"/>
    </row>
    <row r="245" spans="1:8">
      <c r="A245" s="104"/>
      <c r="B245" s="307"/>
      <c r="C245" s="307"/>
      <c r="D245" s="179"/>
      <c r="E245" s="153"/>
      <c r="F245" s="118"/>
      <c r="G245" s="118"/>
      <c r="H245" s="118"/>
    </row>
    <row r="246" spans="1:8">
      <c r="A246" s="104"/>
      <c r="B246" s="307"/>
      <c r="C246" s="307"/>
      <c r="D246" s="179"/>
      <c r="E246" s="153"/>
      <c r="F246" s="118"/>
      <c r="G246" s="118"/>
      <c r="H246" s="118"/>
    </row>
    <row r="247" spans="1:8">
      <c r="A247" s="104"/>
      <c r="B247" s="307"/>
      <c r="C247" s="307"/>
      <c r="D247" s="179"/>
      <c r="E247" s="153"/>
      <c r="F247" s="118"/>
      <c r="G247" s="118"/>
      <c r="H247" s="118"/>
    </row>
    <row r="248" spans="1:8">
      <c r="A248" s="104"/>
      <c r="B248" s="307"/>
      <c r="C248" s="307"/>
      <c r="D248" s="179"/>
      <c r="E248" s="153"/>
      <c r="F248" s="118"/>
      <c r="G248" s="118"/>
      <c r="H248" s="118"/>
    </row>
    <row r="249" spans="1:8">
      <c r="A249" s="104"/>
      <c r="B249" s="307"/>
      <c r="C249" s="307"/>
      <c r="D249" s="179"/>
      <c r="E249" s="153"/>
      <c r="F249" s="118"/>
      <c r="G249" s="118"/>
      <c r="H249" s="118"/>
    </row>
    <row r="250" spans="1:8">
      <c r="A250" s="104"/>
      <c r="B250" s="307"/>
      <c r="C250" s="307"/>
      <c r="D250" s="179"/>
      <c r="E250" s="153"/>
      <c r="F250" s="118"/>
      <c r="G250" s="118"/>
      <c r="H250" s="118"/>
    </row>
    <row r="251" spans="1:8">
      <c r="A251" s="104"/>
      <c r="B251" s="307"/>
      <c r="C251" s="307"/>
      <c r="D251" s="179"/>
      <c r="E251" s="153"/>
      <c r="F251" s="118"/>
      <c r="G251" s="118"/>
      <c r="H251" s="118"/>
    </row>
    <row r="252" spans="1:8">
      <c r="A252" s="104"/>
      <c r="B252" s="307"/>
      <c r="C252" s="307"/>
      <c r="D252" s="179"/>
      <c r="E252" s="153"/>
      <c r="F252" s="118"/>
      <c r="G252" s="118"/>
      <c r="H252" s="118"/>
    </row>
    <row r="253" spans="1:8">
      <c r="A253" s="104"/>
      <c r="B253" s="307"/>
      <c r="C253" s="307"/>
      <c r="D253" s="179"/>
      <c r="E253" s="153"/>
      <c r="F253" s="118"/>
      <c r="G253" s="118"/>
      <c r="H253" s="118"/>
    </row>
    <row r="254" spans="1:8">
      <c r="A254" s="104"/>
      <c r="B254" s="307"/>
      <c r="C254" s="307"/>
      <c r="D254" s="179"/>
      <c r="E254" s="153"/>
      <c r="F254" s="118"/>
      <c r="G254" s="118"/>
      <c r="H254" s="118"/>
    </row>
    <row r="255" spans="1:8">
      <c r="A255" s="104"/>
      <c r="B255" s="307"/>
      <c r="C255" s="307"/>
      <c r="D255" s="179"/>
      <c r="E255" s="153"/>
      <c r="F255" s="118"/>
      <c r="G255" s="118"/>
      <c r="H255" s="118"/>
    </row>
    <row r="256" spans="1:8">
      <c r="A256" s="104"/>
      <c r="B256" s="307"/>
      <c r="C256" s="307"/>
      <c r="D256" s="179"/>
      <c r="E256" s="153"/>
      <c r="F256" s="118"/>
      <c r="G256" s="118"/>
      <c r="H256" s="118"/>
    </row>
    <row r="257" spans="1:8">
      <c r="A257" s="104"/>
      <c r="B257" s="307"/>
      <c r="C257" s="307"/>
      <c r="D257" s="179"/>
      <c r="E257" s="153"/>
      <c r="F257" s="118"/>
      <c r="G257" s="118"/>
      <c r="H257" s="118"/>
    </row>
    <row r="258" spans="1:8">
      <c r="A258" s="104"/>
      <c r="B258" s="307"/>
      <c r="C258" s="307"/>
      <c r="D258" s="179"/>
      <c r="E258" s="153"/>
      <c r="F258" s="118"/>
      <c r="G258" s="118"/>
      <c r="H258" s="118"/>
    </row>
    <row r="259" spans="1:8">
      <c r="A259" s="104"/>
      <c r="B259" s="307"/>
      <c r="C259" s="307"/>
      <c r="D259" s="179"/>
      <c r="E259" s="153"/>
      <c r="F259" s="118"/>
      <c r="G259" s="118"/>
      <c r="H259" s="118"/>
    </row>
    <row r="260" spans="1:8">
      <c r="A260" s="104"/>
      <c r="B260" s="307"/>
      <c r="C260" s="307"/>
      <c r="D260" s="179"/>
      <c r="E260" s="153"/>
      <c r="F260" s="118"/>
      <c r="G260" s="118"/>
      <c r="H260" s="118"/>
    </row>
    <row r="261" spans="1:8">
      <c r="A261" s="104"/>
      <c r="B261" s="307"/>
      <c r="C261" s="307"/>
      <c r="D261" s="179"/>
      <c r="E261" s="153"/>
      <c r="F261" s="118"/>
      <c r="G261" s="118"/>
      <c r="H261" s="118"/>
    </row>
    <row r="262" spans="1:8">
      <c r="A262" s="104"/>
      <c r="B262" s="307"/>
      <c r="C262" s="307"/>
      <c r="D262" s="179"/>
      <c r="E262" s="153"/>
      <c r="F262" s="118"/>
      <c r="G262" s="118"/>
      <c r="H262" s="118"/>
    </row>
    <row r="263" spans="1:8">
      <c r="A263" s="104"/>
      <c r="B263" s="307"/>
      <c r="C263" s="307"/>
      <c r="D263" s="179"/>
      <c r="E263" s="153"/>
      <c r="F263" s="118"/>
      <c r="G263" s="118"/>
      <c r="H263" s="118"/>
    </row>
    <row r="264" spans="1:8">
      <c r="A264" s="104"/>
      <c r="B264" s="307"/>
      <c r="C264" s="307"/>
      <c r="D264" s="179"/>
      <c r="E264" s="153"/>
      <c r="F264" s="118"/>
      <c r="G264" s="118"/>
      <c r="H264" s="118"/>
    </row>
    <row r="265" spans="1:8">
      <c r="A265" s="104"/>
      <c r="B265" s="307"/>
      <c r="C265" s="307"/>
      <c r="D265" s="179"/>
      <c r="E265" s="153"/>
      <c r="F265" s="118"/>
      <c r="G265" s="118"/>
      <c r="H265" s="118"/>
    </row>
    <row r="266" spans="1:8">
      <c r="A266" s="104"/>
      <c r="B266" s="307"/>
      <c r="C266" s="307"/>
      <c r="D266" s="179"/>
      <c r="E266" s="153"/>
      <c r="F266" s="118"/>
      <c r="G266" s="118"/>
      <c r="H266" s="118"/>
    </row>
    <row r="267" spans="1:8">
      <c r="A267" s="104"/>
      <c r="B267" s="307"/>
      <c r="C267" s="307"/>
      <c r="D267" s="179"/>
      <c r="E267" s="153"/>
      <c r="F267" s="118"/>
      <c r="G267" s="118"/>
      <c r="H267" s="118"/>
    </row>
    <row r="268" spans="1:8">
      <c r="A268" s="104"/>
      <c r="B268" s="307"/>
      <c r="C268" s="307"/>
      <c r="D268" s="179"/>
      <c r="E268" s="153"/>
      <c r="F268" s="118"/>
      <c r="G268" s="118"/>
      <c r="H268" s="118"/>
    </row>
    <row r="269" spans="1:8">
      <c r="A269" s="104"/>
      <c r="B269" s="307"/>
      <c r="C269" s="307"/>
      <c r="D269" s="179"/>
      <c r="E269" s="153"/>
      <c r="F269" s="118"/>
      <c r="G269" s="118"/>
      <c r="H269" s="118"/>
    </row>
    <row r="270" spans="1:8">
      <c r="A270" s="104"/>
      <c r="B270" s="307"/>
      <c r="C270" s="307"/>
      <c r="D270" s="179"/>
      <c r="E270" s="153"/>
      <c r="F270" s="118"/>
      <c r="G270" s="118"/>
      <c r="H270" s="118"/>
    </row>
    <row r="271" spans="1:8">
      <c r="A271" s="104"/>
      <c r="B271" s="307"/>
      <c r="C271" s="307"/>
      <c r="D271" s="179"/>
      <c r="E271" s="153"/>
      <c r="F271" s="118"/>
      <c r="G271" s="118"/>
      <c r="H271" s="118"/>
    </row>
    <row r="272" spans="1:8">
      <c r="A272" s="104"/>
      <c r="B272" s="307"/>
      <c r="C272" s="307"/>
      <c r="D272" s="179"/>
      <c r="E272" s="153"/>
      <c r="F272" s="118"/>
      <c r="G272" s="118"/>
      <c r="H272" s="118"/>
    </row>
    <row r="273" spans="1:8">
      <c r="A273" s="104"/>
      <c r="B273" s="307"/>
      <c r="C273" s="307"/>
      <c r="D273" s="179"/>
      <c r="E273" s="153"/>
      <c r="F273" s="118"/>
      <c r="G273" s="118"/>
      <c r="H273" s="118"/>
    </row>
    <row r="274" spans="1:8">
      <c r="A274" s="104"/>
      <c r="B274" s="307"/>
      <c r="C274" s="307"/>
      <c r="D274" s="179"/>
      <c r="E274" s="153"/>
      <c r="F274" s="118"/>
      <c r="G274" s="118"/>
      <c r="H274" s="118"/>
    </row>
    <row r="275" spans="1:8">
      <c r="A275" s="104"/>
      <c r="B275" s="307"/>
      <c r="C275" s="307"/>
      <c r="D275" s="179"/>
      <c r="E275" s="153"/>
      <c r="F275" s="118"/>
      <c r="G275" s="118"/>
      <c r="H275" s="118"/>
    </row>
    <row r="276" spans="1:8">
      <c r="A276" s="104"/>
      <c r="B276" s="307"/>
      <c r="C276" s="307"/>
      <c r="D276" s="179"/>
      <c r="E276" s="153"/>
      <c r="F276" s="118"/>
      <c r="G276" s="118"/>
      <c r="H276" s="118"/>
    </row>
    <row r="277" spans="1:8">
      <c r="A277" s="104"/>
      <c r="B277" s="307"/>
      <c r="C277" s="307"/>
      <c r="D277" s="179"/>
      <c r="E277" s="153"/>
      <c r="F277" s="118"/>
      <c r="G277" s="118"/>
      <c r="H277" s="118"/>
    </row>
    <row r="278" spans="1:8">
      <c r="A278" s="104"/>
      <c r="B278" s="307"/>
      <c r="C278" s="307"/>
      <c r="D278" s="179"/>
      <c r="E278" s="153"/>
      <c r="F278" s="118"/>
      <c r="G278" s="118"/>
      <c r="H278" s="118"/>
    </row>
    <row r="279" spans="1:8">
      <c r="A279" s="104"/>
      <c r="B279" s="307"/>
      <c r="C279" s="307"/>
      <c r="D279" s="179"/>
      <c r="E279" s="153"/>
      <c r="F279" s="118"/>
      <c r="G279" s="118"/>
      <c r="H279" s="118"/>
    </row>
    <row r="280" spans="1:8">
      <c r="A280" s="104"/>
      <c r="B280" s="307"/>
      <c r="C280" s="307"/>
      <c r="D280" s="179"/>
      <c r="E280" s="153"/>
      <c r="F280" s="118"/>
      <c r="G280" s="118"/>
      <c r="H280" s="118"/>
    </row>
    <row r="281" spans="1:8">
      <c r="A281" s="104"/>
      <c r="B281" s="307"/>
      <c r="C281" s="307"/>
      <c r="D281" s="179"/>
      <c r="E281" s="153"/>
      <c r="F281" s="118"/>
      <c r="G281" s="118"/>
      <c r="H281" s="118"/>
    </row>
    <row r="282" spans="1:8">
      <c r="A282" s="104"/>
      <c r="B282" s="307"/>
      <c r="C282" s="307"/>
      <c r="D282" s="179"/>
      <c r="E282" s="153"/>
      <c r="F282" s="118"/>
      <c r="G282" s="118"/>
      <c r="H282" s="118"/>
    </row>
    <row r="283" spans="1:8">
      <c r="A283" s="104"/>
      <c r="B283" s="307"/>
      <c r="C283" s="307"/>
      <c r="D283" s="179"/>
      <c r="E283" s="153"/>
      <c r="F283" s="118"/>
      <c r="G283" s="118"/>
      <c r="H283" s="118"/>
    </row>
    <row r="284" spans="1:8">
      <c r="A284" s="104"/>
      <c r="B284" s="307"/>
      <c r="C284" s="307"/>
      <c r="D284" s="179"/>
      <c r="E284" s="153"/>
      <c r="F284" s="118"/>
      <c r="G284" s="118"/>
      <c r="H284" s="118"/>
    </row>
    <row r="285" spans="1:8">
      <c r="A285" s="104"/>
      <c r="B285" s="307"/>
      <c r="C285" s="307"/>
      <c r="D285" s="179"/>
      <c r="E285" s="153"/>
      <c r="F285" s="118"/>
      <c r="G285" s="118"/>
      <c r="H285" s="118"/>
    </row>
    <row r="286" spans="1:8">
      <c r="A286" s="104"/>
      <c r="B286" s="307"/>
      <c r="C286" s="307"/>
      <c r="D286" s="179"/>
      <c r="E286" s="153"/>
      <c r="F286" s="118"/>
      <c r="G286" s="118"/>
      <c r="H286" s="118"/>
    </row>
    <row r="287" spans="1:8">
      <c r="A287" s="104"/>
      <c r="B287" s="307"/>
      <c r="C287" s="307"/>
      <c r="D287" s="179"/>
      <c r="E287" s="153"/>
      <c r="F287" s="118"/>
      <c r="G287" s="118"/>
      <c r="H287" s="118"/>
    </row>
    <row r="288" spans="1:8">
      <c r="A288" s="104"/>
      <c r="B288" s="307"/>
      <c r="C288" s="307"/>
      <c r="D288" s="179"/>
      <c r="E288" s="153"/>
      <c r="F288" s="118"/>
      <c r="G288" s="118"/>
      <c r="H288" s="118"/>
    </row>
    <row r="289" spans="1:8">
      <c r="A289" s="104"/>
      <c r="B289" s="307"/>
      <c r="C289" s="307"/>
      <c r="D289" s="179"/>
      <c r="E289" s="153"/>
      <c r="F289" s="118"/>
      <c r="G289" s="118"/>
      <c r="H289" s="118"/>
    </row>
    <row r="290" spans="1:8">
      <c r="A290" s="104"/>
      <c r="B290" s="307"/>
      <c r="C290" s="307"/>
      <c r="D290" s="179"/>
      <c r="E290" s="153"/>
      <c r="F290" s="118"/>
      <c r="G290" s="118"/>
      <c r="H290" s="118"/>
    </row>
    <row r="291" spans="1:8">
      <c r="A291" s="104"/>
      <c r="B291" s="307"/>
      <c r="C291" s="307"/>
      <c r="D291" s="179"/>
      <c r="E291" s="153"/>
      <c r="F291" s="118"/>
      <c r="G291" s="118"/>
      <c r="H291" s="118"/>
    </row>
    <row r="292" spans="1:8">
      <c r="A292" s="104"/>
      <c r="B292" s="307"/>
      <c r="C292" s="307"/>
      <c r="D292" s="179"/>
      <c r="E292" s="153"/>
      <c r="F292" s="118"/>
      <c r="G292" s="118"/>
      <c r="H292" s="118"/>
    </row>
    <row r="293" spans="1:8">
      <c r="A293" s="104"/>
      <c r="B293" s="307"/>
      <c r="C293" s="307"/>
      <c r="D293" s="179"/>
      <c r="E293" s="153"/>
      <c r="F293" s="118"/>
      <c r="G293" s="118"/>
      <c r="H293" s="118"/>
    </row>
    <row r="294" spans="1:8">
      <c r="A294" s="104"/>
      <c r="B294" s="307"/>
      <c r="C294" s="307"/>
      <c r="D294" s="179"/>
      <c r="E294" s="153"/>
      <c r="F294" s="118"/>
      <c r="G294" s="118"/>
      <c r="H294" s="118"/>
    </row>
    <row r="295" spans="1:8">
      <c r="A295" s="104"/>
      <c r="B295" s="307"/>
      <c r="C295" s="307"/>
      <c r="D295" s="179"/>
      <c r="E295" s="153"/>
      <c r="F295" s="118"/>
      <c r="G295" s="118"/>
      <c r="H295" s="118"/>
    </row>
    <row r="296" spans="1:8">
      <c r="A296" s="104"/>
      <c r="B296" s="307"/>
      <c r="C296" s="307"/>
      <c r="D296" s="179"/>
      <c r="E296" s="153"/>
      <c r="F296" s="118"/>
      <c r="G296" s="118"/>
      <c r="H296" s="118"/>
    </row>
    <row r="297" spans="1:8">
      <c r="A297" s="104"/>
      <c r="B297" s="307"/>
      <c r="C297" s="307"/>
      <c r="D297" s="179"/>
      <c r="E297" s="153"/>
      <c r="F297" s="118"/>
      <c r="G297" s="118"/>
      <c r="H297" s="118"/>
    </row>
    <row r="298" spans="1:8">
      <c r="A298" s="104"/>
      <c r="B298" s="307"/>
      <c r="C298" s="307"/>
      <c r="D298" s="179"/>
      <c r="E298" s="153"/>
      <c r="F298" s="118"/>
      <c r="G298" s="118"/>
      <c r="H298" s="118"/>
    </row>
    <row r="299" spans="1:8">
      <c r="A299" s="104"/>
      <c r="B299" s="307"/>
      <c r="C299" s="307"/>
      <c r="D299" s="179"/>
      <c r="E299" s="153"/>
      <c r="F299" s="118"/>
      <c r="G299" s="118"/>
      <c r="H299" s="118"/>
    </row>
    <row r="300" spans="1:8">
      <c r="A300" s="104"/>
      <c r="B300" s="307"/>
      <c r="C300" s="307"/>
      <c r="D300" s="179"/>
      <c r="E300" s="153"/>
      <c r="F300" s="118"/>
      <c r="G300" s="118"/>
      <c r="H300" s="118"/>
    </row>
    <row r="301" spans="1:8">
      <c r="A301" s="104"/>
      <c r="B301" s="307"/>
      <c r="C301" s="307"/>
      <c r="D301" s="179"/>
      <c r="E301" s="153"/>
      <c r="F301" s="118"/>
      <c r="G301" s="118"/>
      <c r="H301" s="118"/>
    </row>
    <row r="302" spans="1:8">
      <c r="A302" s="104"/>
      <c r="B302" s="307"/>
      <c r="C302" s="307"/>
      <c r="D302" s="179"/>
      <c r="E302" s="153"/>
      <c r="F302" s="118"/>
      <c r="G302" s="118"/>
      <c r="H302" s="118"/>
    </row>
    <row r="303" spans="1:8">
      <c r="A303" s="104"/>
      <c r="B303" s="307"/>
      <c r="C303" s="307"/>
      <c r="D303" s="179"/>
      <c r="E303" s="153"/>
      <c r="F303" s="118"/>
      <c r="G303" s="118"/>
      <c r="H303" s="118"/>
    </row>
    <row r="304" spans="1:8">
      <c r="A304" s="104"/>
      <c r="B304" s="307"/>
      <c r="C304" s="307"/>
      <c r="D304" s="179"/>
      <c r="E304" s="153"/>
      <c r="F304" s="118"/>
      <c r="G304" s="118"/>
      <c r="H304" s="118"/>
    </row>
    <row r="305" spans="1:8">
      <c r="A305" s="104"/>
      <c r="B305" s="307"/>
      <c r="C305" s="307"/>
      <c r="D305" s="179"/>
      <c r="E305" s="153"/>
      <c r="F305" s="118"/>
      <c r="G305" s="118"/>
      <c r="H305" s="118"/>
    </row>
    <row r="306" spans="1:8">
      <c r="A306" s="104"/>
      <c r="B306" s="307"/>
      <c r="C306" s="307"/>
      <c r="D306" s="179"/>
      <c r="E306" s="153"/>
      <c r="F306" s="118"/>
      <c r="G306" s="118"/>
      <c r="H306" s="118"/>
    </row>
    <row r="307" spans="1:8">
      <c r="A307" s="104"/>
      <c r="B307" s="307"/>
      <c r="C307" s="307"/>
      <c r="D307" s="179"/>
      <c r="E307" s="153"/>
      <c r="F307" s="118"/>
      <c r="G307" s="118"/>
      <c r="H307" s="118"/>
    </row>
    <row r="308" spans="1:8">
      <c r="A308" s="104"/>
      <c r="B308" s="307"/>
      <c r="C308" s="307"/>
      <c r="D308" s="179"/>
      <c r="E308" s="153"/>
      <c r="F308" s="118"/>
      <c r="G308" s="118"/>
      <c r="H308" s="118"/>
    </row>
    <row r="309" spans="1:8">
      <c r="A309" s="104"/>
      <c r="B309" s="307"/>
      <c r="C309" s="307"/>
      <c r="D309" s="179"/>
      <c r="E309" s="153"/>
      <c r="F309" s="118"/>
      <c r="G309" s="118"/>
      <c r="H309" s="118"/>
    </row>
    <row r="310" spans="1:8">
      <c r="A310" s="104"/>
      <c r="B310" s="307"/>
      <c r="C310" s="307"/>
      <c r="D310" s="179"/>
      <c r="E310" s="153"/>
      <c r="F310" s="118"/>
      <c r="G310" s="118"/>
      <c r="H310" s="118"/>
    </row>
    <row r="311" spans="1:8">
      <c r="A311" s="104"/>
      <c r="B311" s="307"/>
      <c r="C311" s="307"/>
      <c r="D311" s="179"/>
      <c r="E311" s="153"/>
      <c r="F311" s="118"/>
      <c r="G311" s="118"/>
      <c r="H311" s="118"/>
    </row>
    <row r="312" spans="1:8">
      <c r="A312" s="104"/>
      <c r="B312" s="307"/>
      <c r="C312" s="307"/>
      <c r="D312" s="179"/>
      <c r="E312" s="153"/>
      <c r="F312" s="118"/>
      <c r="G312" s="118"/>
      <c r="H312" s="118"/>
    </row>
    <row r="313" spans="1:8">
      <c r="A313" s="104"/>
      <c r="B313" s="307"/>
      <c r="C313" s="307"/>
      <c r="D313" s="179"/>
      <c r="E313" s="153"/>
      <c r="F313" s="118"/>
      <c r="G313" s="118"/>
      <c r="H313" s="118"/>
    </row>
    <row r="314" spans="1:8">
      <c r="A314" s="104"/>
      <c r="B314" s="307"/>
      <c r="C314" s="307"/>
      <c r="D314" s="179"/>
      <c r="E314" s="153"/>
      <c r="F314" s="118"/>
      <c r="G314" s="118"/>
      <c r="H314" s="118"/>
    </row>
    <row r="315" spans="1:8">
      <c r="A315" s="104"/>
      <c r="B315" s="307"/>
      <c r="C315" s="307"/>
      <c r="D315" s="179"/>
      <c r="E315" s="153"/>
      <c r="F315" s="118"/>
      <c r="G315" s="118"/>
      <c r="H315" s="118"/>
    </row>
    <row r="316" spans="1:8">
      <c r="A316" s="104"/>
      <c r="B316" s="307"/>
      <c r="C316" s="307"/>
      <c r="D316" s="179"/>
      <c r="E316" s="153"/>
      <c r="F316" s="118"/>
      <c r="G316" s="118"/>
      <c r="H316" s="118"/>
    </row>
    <row r="317" spans="1:8">
      <c r="A317" s="104"/>
      <c r="B317" s="307"/>
      <c r="C317" s="307"/>
      <c r="D317" s="179"/>
      <c r="E317" s="153"/>
      <c r="F317" s="118"/>
      <c r="G317" s="118"/>
      <c r="H317" s="118"/>
    </row>
    <row r="318" spans="1:8">
      <c r="A318" s="104"/>
      <c r="B318" s="307"/>
      <c r="C318" s="307"/>
      <c r="D318" s="179"/>
      <c r="E318" s="153"/>
      <c r="F318" s="118"/>
      <c r="G318" s="118"/>
      <c r="H318" s="118"/>
    </row>
    <row r="319" spans="1:8">
      <c r="A319" s="104"/>
      <c r="B319" s="307"/>
      <c r="C319" s="307"/>
      <c r="D319" s="179"/>
      <c r="E319" s="153"/>
      <c r="F319" s="118"/>
      <c r="G319" s="118"/>
      <c r="H319" s="118"/>
    </row>
    <row r="320" spans="1:8">
      <c r="A320" s="104"/>
      <c r="B320" s="307"/>
      <c r="C320" s="307"/>
      <c r="D320" s="179"/>
      <c r="E320" s="153"/>
      <c r="F320" s="118"/>
      <c r="G320" s="118"/>
      <c r="H320" s="118"/>
    </row>
    <row r="321" spans="1:8">
      <c r="A321" s="104"/>
      <c r="B321" s="307"/>
      <c r="C321" s="307"/>
      <c r="D321" s="179"/>
      <c r="E321" s="153"/>
      <c r="F321" s="118"/>
      <c r="G321" s="118"/>
      <c r="H321" s="118"/>
    </row>
    <row r="322" spans="1:8">
      <c r="A322" s="104"/>
      <c r="B322" s="307"/>
      <c r="C322" s="307"/>
      <c r="D322" s="179"/>
      <c r="E322" s="153"/>
      <c r="F322" s="118"/>
      <c r="G322" s="118"/>
      <c r="H322" s="118"/>
    </row>
    <row r="323" spans="1:8">
      <c r="A323" s="104"/>
      <c r="B323" s="307"/>
      <c r="C323" s="307"/>
      <c r="D323" s="179"/>
      <c r="E323" s="153"/>
      <c r="F323" s="118"/>
      <c r="G323" s="118"/>
      <c r="H323" s="118"/>
    </row>
    <row r="324" spans="1:8">
      <c r="A324" s="104"/>
      <c r="B324" s="307"/>
      <c r="C324" s="307"/>
      <c r="D324" s="179"/>
      <c r="E324" s="153"/>
      <c r="F324" s="118"/>
      <c r="G324" s="118"/>
      <c r="H324" s="118"/>
    </row>
    <row r="325" spans="1:8">
      <c r="A325" s="104"/>
      <c r="B325" s="307"/>
      <c r="C325" s="307"/>
      <c r="D325" s="179"/>
      <c r="E325" s="153"/>
      <c r="F325" s="118"/>
      <c r="G325" s="118"/>
      <c r="H325" s="118"/>
    </row>
    <row r="326" spans="1:8">
      <c r="A326" s="104"/>
      <c r="B326" s="307"/>
      <c r="C326" s="307"/>
      <c r="D326" s="179"/>
      <c r="E326" s="153"/>
      <c r="F326" s="118"/>
      <c r="G326" s="118"/>
      <c r="H326" s="118"/>
    </row>
    <row r="327" spans="1:8">
      <c r="A327" s="104"/>
      <c r="B327" s="307"/>
      <c r="C327" s="307"/>
      <c r="D327" s="179"/>
      <c r="E327" s="153"/>
      <c r="F327" s="118"/>
      <c r="G327" s="118"/>
      <c r="H327" s="118"/>
    </row>
    <row r="328" spans="1:8">
      <c r="A328" s="104"/>
      <c r="B328" s="307"/>
      <c r="C328" s="307"/>
      <c r="D328" s="179"/>
      <c r="E328" s="153"/>
      <c r="F328" s="118"/>
      <c r="G328" s="118"/>
      <c r="H328" s="118"/>
    </row>
    <row r="329" spans="1:8">
      <c r="A329" s="104"/>
      <c r="B329" s="307"/>
      <c r="C329" s="307"/>
      <c r="D329" s="179"/>
      <c r="E329" s="153"/>
      <c r="F329" s="118"/>
      <c r="G329" s="118"/>
      <c r="H329" s="118"/>
    </row>
    <row r="330" spans="1:8">
      <c r="A330" s="104"/>
      <c r="B330" s="307"/>
      <c r="C330" s="307"/>
      <c r="D330" s="179"/>
      <c r="E330" s="153"/>
      <c r="F330" s="118"/>
      <c r="G330" s="118"/>
      <c r="H330" s="118"/>
    </row>
    <row r="331" spans="1:8">
      <c r="A331" s="104"/>
      <c r="B331" s="307"/>
      <c r="C331" s="307"/>
      <c r="D331" s="179"/>
      <c r="E331" s="153"/>
      <c r="F331" s="118"/>
      <c r="G331" s="118"/>
      <c r="H331" s="118"/>
    </row>
    <row r="332" spans="1:8">
      <c r="A332" s="104"/>
      <c r="B332" s="307"/>
      <c r="C332" s="307"/>
      <c r="D332" s="179"/>
      <c r="E332" s="153"/>
      <c r="F332" s="118"/>
      <c r="G332" s="118"/>
      <c r="H332" s="118"/>
    </row>
    <row r="333" spans="1:8">
      <c r="A333" s="104"/>
      <c r="B333" s="307"/>
      <c r="C333" s="307"/>
      <c r="D333" s="179"/>
      <c r="E333" s="153"/>
      <c r="F333" s="118"/>
      <c r="G333" s="118"/>
      <c r="H333" s="118"/>
    </row>
    <row r="334" spans="1:8">
      <c r="A334" s="104"/>
      <c r="B334" s="307"/>
      <c r="C334" s="307"/>
      <c r="D334" s="179"/>
      <c r="E334" s="153"/>
      <c r="F334" s="118"/>
      <c r="G334" s="118"/>
      <c r="H334" s="118"/>
    </row>
    <row r="335" spans="1:8">
      <c r="A335" s="104"/>
      <c r="B335" s="307"/>
      <c r="C335" s="307"/>
      <c r="D335" s="179"/>
      <c r="E335" s="153"/>
      <c r="F335" s="118"/>
      <c r="G335" s="118"/>
      <c r="H335" s="118"/>
    </row>
    <row r="336" spans="1:8">
      <c r="A336" s="104"/>
      <c r="B336" s="307"/>
      <c r="C336" s="307"/>
      <c r="D336" s="179"/>
      <c r="E336" s="153"/>
      <c r="F336" s="118"/>
      <c r="G336" s="118"/>
      <c r="H336" s="118"/>
    </row>
    <row r="337" spans="1:8">
      <c r="A337" s="104"/>
      <c r="B337" s="307"/>
      <c r="C337" s="307"/>
      <c r="D337" s="179"/>
      <c r="E337" s="153"/>
      <c r="F337" s="118"/>
      <c r="G337" s="118"/>
      <c r="H337" s="118"/>
    </row>
    <row r="338" spans="1:8">
      <c r="A338" s="104"/>
      <c r="B338" s="307"/>
      <c r="C338" s="307"/>
      <c r="D338" s="179"/>
      <c r="E338" s="153"/>
      <c r="F338" s="118"/>
      <c r="G338" s="118"/>
      <c r="H338" s="118"/>
    </row>
    <row r="339" spans="1:8">
      <c r="A339" s="104"/>
      <c r="B339" s="307"/>
      <c r="C339" s="307"/>
      <c r="D339" s="179"/>
      <c r="E339" s="153"/>
      <c r="F339" s="118"/>
      <c r="G339" s="118"/>
      <c r="H339" s="118"/>
    </row>
    <row r="340" spans="1:8">
      <c r="A340" s="104"/>
      <c r="B340" s="307"/>
      <c r="C340" s="307"/>
      <c r="D340" s="179"/>
      <c r="E340" s="153"/>
      <c r="F340" s="118"/>
      <c r="G340" s="118"/>
      <c r="H340" s="118"/>
    </row>
    <row r="341" spans="1:8">
      <c r="A341" s="104"/>
      <c r="B341" s="307"/>
      <c r="C341" s="307"/>
      <c r="D341" s="179"/>
      <c r="E341" s="153"/>
      <c r="F341" s="118"/>
      <c r="G341" s="118"/>
      <c r="H341" s="118"/>
    </row>
    <row r="342" spans="1:8">
      <c r="A342" s="104"/>
      <c r="B342" s="307"/>
      <c r="C342" s="307"/>
      <c r="D342" s="179"/>
      <c r="E342" s="153"/>
      <c r="F342" s="118"/>
      <c r="G342" s="118"/>
      <c r="H342" s="118"/>
    </row>
    <row r="343" spans="1:8">
      <c r="A343" s="104"/>
      <c r="B343" s="307"/>
      <c r="C343" s="307"/>
      <c r="D343" s="179"/>
      <c r="E343" s="153"/>
      <c r="F343" s="118"/>
      <c r="G343" s="118"/>
      <c r="H343" s="118"/>
    </row>
    <row r="344" spans="1:8">
      <c r="A344" s="104"/>
      <c r="B344" s="307"/>
      <c r="C344" s="307"/>
      <c r="D344" s="179"/>
      <c r="E344" s="153"/>
      <c r="F344" s="118"/>
      <c r="G344" s="118"/>
      <c r="H344" s="118"/>
    </row>
    <row r="345" spans="1:8">
      <c r="A345" s="104"/>
      <c r="B345" s="307"/>
      <c r="C345" s="307"/>
      <c r="D345" s="179"/>
      <c r="E345" s="153"/>
      <c r="F345" s="118"/>
      <c r="G345" s="118"/>
      <c r="H345" s="118"/>
    </row>
    <row r="346" spans="1:8">
      <c r="A346" s="104"/>
      <c r="B346" s="307"/>
      <c r="C346" s="307"/>
      <c r="D346" s="179"/>
      <c r="E346" s="153"/>
      <c r="F346" s="118"/>
      <c r="G346" s="118"/>
      <c r="H346" s="118"/>
    </row>
    <row r="347" spans="1:8">
      <c r="A347" s="104"/>
      <c r="B347" s="307"/>
      <c r="C347" s="307"/>
      <c r="D347" s="179"/>
      <c r="E347" s="153"/>
      <c r="F347" s="118"/>
      <c r="G347" s="118"/>
      <c r="H347" s="118"/>
    </row>
    <row r="348" spans="1:8">
      <c r="A348" s="104"/>
      <c r="B348" s="307"/>
      <c r="C348" s="307"/>
      <c r="D348" s="179"/>
      <c r="E348" s="153"/>
      <c r="F348" s="118"/>
      <c r="G348" s="118"/>
      <c r="H348" s="118"/>
    </row>
    <row r="349" spans="1:8">
      <c r="A349" s="104"/>
      <c r="B349" s="307"/>
      <c r="C349" s="307"/>
      <c r="D349" s="179"/>
      <c r="E349" s="153"/>
      <c r="F349" s="118"/>
      <c r="G349" s="118"/>
      <c r="H349" s="118"/>
    </row>
    <row r="350" spans="1:8">
      <c r="A350" s="104"/>
      <c r="B350" s="307"/>
      <c r="C350" s="307"/>
      <c r="D350" s="179"/>
      <c r="E350" s="153"/>
      <c r="F350" s="118"/>
      <c r="G350" s="118"/>
      <c r="H350" s="118"/>
    </row>
    <row r="351" spans="1:8">
      <c r="A351" s="104"/>
      <c r="B351" s="307"/>
      <c r="C351" s="307"/>
      <c r="D351" s="179"/>
      <c r="E351" s="153"/>
      <c r="F351" s="118"/>
      <c r="G351" s="118"/>
      <c r="H351" s="118"/>
    </row>
    <row r="352" spans="1:8">
      <c r="A352" s="104"/>
      <c r="B352" s="307"/>
      <c r="C352" s="307"/>
      <c r="D352" s="179"/>
      <c r="E352" s="153"/>
      <c r="F352" s="118"/>
      <c r="G352" s="118"/>
      <c r="H352" s="118"/>
    </row>
    <row r="353" spans="1:8">
      <c r="A353" s="104"/>
      <c r="B353" s="307"/>
      <c r="C353" s="307"/>
      <c r="D353" s="179"/>
      <c r="E353" s="153"/>
      <c r="F353" s="118"/>
      <c r="G353" s="118"/>
      <c r="H353" s="118"/>
    </row>
    <row r="354" spans="1:8">
      <c r="A354" s="104"/>
      <c r="B354" s="307"/>
      <c r="C354" s="307"/>
      <c r="D354" s="179"/>
      <c r="E354" s="153"/>
      <c r="F354" s="118"/>
      <c r="G354" s="118"/>
      <c r="H354" s="118"/>
    </row>
    <row r="355" spans="1:8">
      <c r="A355" s="104"/>
      <c r="B355" s="307"/>
      <c r="C355" s="307"/>
      <c r="D355" s="179"/>
      <c r="E355" s="153"/>
      <c r="F355" s="118"/>
      <c r="G355" s="118"/>
      <c r="H355" s="118"/>
    </row>
    <row r="356" spans="1:8">
      <c r="A356" s="104"/>
      <c r="B356" s="307"/>
      <c r="C356" s="307"/>
      <c r="D356" s="179"/>
      <c r="E356" s="153"/>
      <c r="F356" s="118"/>
      <c r="G356" s="118"/>
      <c r="H356" s="118"/>
    </row>
    <row r="357" spans="1:8">
      <c r="A357" s="104"/>
      <c r="B357" s="307"/>
      <c r="C357" s="307"/>
      <c r="D357" s="179"/>
      <c r="E357" s="153"/>
      <c r="F357" s="118"/>
      <c r="G357" s="118"/>
      <c r="H357" s="118"/>
    </row>
    <row r="358" spans="1:8">
      <c r="A358" s="104"/>
      <c r="B358" s="307"/>
      <c r="C358" s="307"/>
      <c r="D358" s="179"/>
      <c r="E358" s="153"/>
      <c r="F358" s="118"/>
      <c r="G358" s="118"/>
      <c r="H358" s="118"/>
    </row>
    <row r="359" spans="1:8">
      <c r="A359" s="104"/>
      <c r="B359" s="307"/>
      <c r="C359" s="307"/>
      <c r="D359" s="179"/>
      <c r="E359" s="153"/>
      <c r="F359" s="118"/>
      <c r="G359" s="118"/>
      <c r="H359" s="118"/>
    </row>
    <row r="360" spans="1:8">
      <c r="A360" s="104"/>
      <c r="B360" s="307"/>
      <c r="C360" s="307"/>
      <c r="D360" s="179"/>
      <c r="E360" s="153"/>
      <c r="F360" s="118"/>
      <c r="G360" s="118"/>
      <c r="H360" s="118"/>
    </row>
    <row r="361" spans="1:8">
      <c r="A361" s="104"/>
      <c r="B361" s="307"/>
      <c r="C361" s="307"/>
      <c r="D361" s="179"/>
      <c r="E361" s="153"/>
      <c r="F361" s="118"/>
      <c r="G361" s="118"/>
      <c r="H361" s="118"/>
    </row>
    <row r="362" spans="1:8">
      <c r="A362" s="104"/>
      <c r="B362" s="307"/>
      <c r="C362" s="307"/>
      <c r="D362" s="179"/>
      <c r="E362" s="153"/>
      <c r="F362" s="118"/>
      <c r="G362" s="118"/>
      <c r="H362" s="118"/>
    </row>
    <row r="363" spans="1:8">
      <c r="A363" s="104"/>
      <c r="B363" s="307"/>
      <c r="C363" s="307"/>
      <c r="D363" s="179"/>
      <c r="E363" s="153"/>
      <c r="F363" s="118"/>
      <c r="G363" s="118"/>
      <c r="H363" s="118"/>
    </row>
    <row r="364" spans="1:8">
      <c r="A364" s="104"/>
      <c r="B364" s="307"/>
      <c r="C364" s="307"/>
      <c r="D364" s="179"/>
      <c r="E364" s="153"/>
      <c r="F364" s="118"/>
      <c r="G364" s="118"/>
      <c r="H364" s="118"/>
    </row>
    <row r="365" spans="1:8">
      <c r="A365" s="104"/>
      <c r="B365" s="307"/>
      <c r="C365" s="307"/>
      <c r="D365" s="179"/>
      <c r="E365" s="153"/>
      <c r="F365" s="118"/>
      <c r="G365" s="118"/>
      <c r="H365" s="118"/>
    </row>
    <row r="366" spans="1:8">
      <c r="A366" s="104"/>
      <c r="B366" s="307"/>
      <c r="C366" s="307"/>
      <c r="D366" s="179"/>
      <c r="E366" s="153"/>
      <c r="F366" s="118"/>
      <c r="G366" s="118"/>
      <c r="H366" s="118"/>
    </row>
    <row r="367" spans="1:8">
      <c r="A367" s="104"/>
      <c r="B367" s="307"/>
      <c r="C367" s="307"/>
      <c r="D367" s="179"/>
      <c r="E367" s="153"/>
      <c r="F367" s="118"/>
      <c r="G367" s="118"/>
      <c r="H367" s="118"/>
    </row>
    <row r="368" spans="1:8">
      <c r="A368" s="104"/>
      <c r="B368" s="307"/>
      <c r="C368" s="307"/>
      <c r="D368" s="179"/>
      <c r="E368" s="153"/>
      <c r="F368" s="118"/>
      <c r="G368" s="118"/>
      <c r="H368" s="118"/>
    </row>
    <row r="369" spans="1:8">
      <c r="A369" s="104"/>
      <c r="B369" s="307"/>
      <c r="C369" s="307"/>
      <c r="D369" s="179"/>
      <c r="E369" s="153"/>
      <c r="F369" s="118"/>
      <c r="G369" s="118"/>
      <c r="H369" s="118"/>
    </row>
    <row r="370" spans="1:8">
      <c r="A370" s="104"/>
      <c r="B370" s="307"/>
      <c r="C370" s="307"/>
      <c r="D370" s="179"/>
      <c r="E370" s="153"/>
      <c r="F370" s="118"/>
      <c r="G370" s="118"/>
      <c r="H370" s="118"/>
    </row>
    <row r="371" spans="1:8">
      <c r="A371" s="104"/>
      <c r="B371" s="307"/>
      <c r="C371" s="307"/>
      <c r="D371" s="179"/>
      <c r="E371" s="153"/>
      <c r="F371" s="118"/>
      <c r="G371" s="118"/>
      <c r="H371" s="118"/>
    </row>
    <row r="372" spans="1:8">
      <c r="A372" s="104"/>
      <c r="B372" s="307"/>
      <c r="C372" s="307"/>
      <c r="D372" s="179"/>
      <c r="E372" s="153"/>
      <c r="F372" s="118"/>
      <c r="G372" s="118"/>
      <c r="H372" s="118"/>
    </row>
    <row r="373" spans="1:8">
      <c r="A373" s="104"/>
      <c r="B373" s="307"/>
      <c r="C373" s="307"/>
      <c r="D373" s="179"/>
      <c r="E373" s="153"/>
      <c r="F373" s="118"/>
      <c r="G373" s="118"/>
      <c r="H373" s="118"/>
    </row>
    <row r="374" spans="1:8">
      <c r="A374" s="104"/>
      <c r="B374" s="307"/>
      <c r="C374" s="307"/>
      <c r="D374" s="179"/>
      <c r="E374" s="153"/>
      <c r="F374" s="118"/>
      <c r="G374" s="118"/>
      <c r="H374" s="118"/>
    </row>
    <row r="375" spans="1:8">
      <c r="A375" s="104"/>
      <c r="B375" s="307"/>
      <c r="C375" s="307"/>
      <c r="D375" s="179"/>
      <c r="E375" s="153"/>
      <c r="F375" s="118"/>
      <c r="G375" s="118"/>
      <c r="H375" s="118"/>
    </row>
    <row r="376" spans="1:8">
      <c r="A376" s="104"/>
      <c r="B376" s="307"/>
      <c r="C376" s="307"/>
      <c r="D376" s="179"/>
      <c r="E376" s="153"/>
      <c r="F376" s="118"/>
      <c r="G376" s="118"/>
      <c r="H376" s="118"/>
    </row>
    <row r="377" spans="1:8">
      <c r="A377" s="104"/>
      <c r="B377" s="307"/>
      <c r="C377" s="307"/>
      <c r="D377" s="179"/>
      <c r="E377" s="153"/>
      <c r="F377" s="118"/>
      <c r="G377" s="118"/>
      <c r="H377" s="118"/>
    </row>
    <row r="378" spans="1:8">
      <c r="A378" s="104"/>
      <c r="B378" s="307"/>
      <c r="C378" s="307"/>
      <c r="D378" s="179"/>
      <c r="E378" s="153"/>
      <c r="F378" s="118"/>
      <c r="G378" s="118"/>
      <c r="H378" s="118"/>
    </row>
    <row r="379" spans="1:8">
      <c r="A379" s="104"/>
      <c r="B379" s="307"/>
      <c r="C379" s="307"/>
      <c r="D379" s="179"/>
      <c r="E379" s="153"/>
      <c r="F379" s="118"/>
      <c r="G379" s="118"/>
      <c r="H379" s="118"/>
    </row>
    <row r="380" spans="1:8">
      <c r="A380" s="104"/>
      <c r="B380" s="307"/>
      <c r="C380" s="307"/>
      <c r="D380" s="179"/>
      <c r="E380" s="153"/>
      <c r="F380" s="118"/>
      <c r="G380" s="118"/>
      <c r="H380" s="118"/>
    </row>
    <row r="381" spans="1:8">
      <c r="A381" s="104"/>
      <c r="B381" s="307"/>
      <c r="C381" s="307"/>
      <c r="D381" s="179"/>
      <c r="E381" s="153"/>
      <c r="F381" s="118"/>
      <c r="G381" s="118"/>
      <c r="H381" s="118"/>
    </row>
    <row r="382" spans="1:8">
      <c r="A382" s="104"/>
      <c r="B382" s="307"/>
      <c r="C382" s="307"/>
      <c r="D382" s="179"/>
      <c r="E382" s="153"/>
      <c r="F382" s="118"/>
      <c r="G382" s="118"/>
      <c r="H382" s="118"/>
    </row>
    <row r="383" spans="1:8">
      <c r="A383" s="104"/>
      <c r="B383" s="307"/>
      <c r="C383" s="307"/>
      <c r="D383" s="179"/>
      <c r="E383" s="153"/>
      <c r="F383" s="118"/>
      <c r="G383" s="118"/>
      <c r="H383" s="118"/>
    </row>
    <row r="384" spans="1:8">
      <c r="A384" s="104"/>
      <c r="B384" s="307"/>
      <c r="C384" s="307"/>
      <c r="D384" s="179"/>
      <c r="E384" s="153"/>
      <c r="F384" s="118"/>
      <c r="G384" s="118"/>
      <c r="H384" s="118"/>
    </row>
    <row r="385" spans="1:8">
      <c r="A385" s="104"/>
      <c r="B385" s="307"/>
      <c r="C385" s="307"/>
      <c r="D385" s="179"/>
      <c r="E385" s="153"/>
      <c r="F385" s="118"/>
      <c r="G385" s="118"/>
      <c r="H385" s="118"/>
    </row>
    <row r="386" spans="1:8">
      <c r="A386" s="104"/>
      <c r="B386" s="307"/>
      <c r="C386" s="307"/>
      <c r="D386" s="179"/>
      <c r="E386" s="153"/>
      <c r="F386" s="118"/>
      <c r="G386" s="118"/>
      <c r="H386" s="118"/>
    </row>
    <row r="387" spans="1:8">
      <c r="A387" s="104"/>
      <c r="B387" s="307"/>
      <c r="C387" s="307"/>
      <c r="D387" s="179"/>
      <c r="E387" s="153"/>
      <c r="F387" s="118"/>
      <c r="G387" s="118"/>
      <c r="H387" s="118"/>
    </row>
    <row r="388" spans="1:8">
      <c r="A388" s="104"/>
      <c r="B388" s="307"/>
      <c r="C388" s="307"/>
      <c r="D388" s="179"/>
      <c r="E388" s="153"/>
      <c r="F388" s="118"/>
      <c r="G388" s="118"/>
      <c r="H388" s="118"/>
    </row>
    <row r="389" spans="1:8">
      <c r="A389" s="104"/>
      <c r="B389" s="307"/>
      <c r="C389" s="307"/>
      <c r="D389" s="179"/>
      <c r="E389" s="153"/>
      <c r="F389" s="118"/>
      <c r="G389" s="118"/>
      <c r="H389" s="118"/>
    </row>
    <row r="390" spans="1:8">
      <c r="A390" s="104"/>
      <c r="B390" s="307"/>
      <c r="C390" s="307"/>
      <c r="D390" s="179"/>
      <c r="E390" s="153"/>
      <c r="F390" s="118"/>
      <c r="G390" s="118"/>
      <c r="H390" s="118"/>
    </row>
    <row r="391" spans="1:8">
      <c r="A391" s="104"/>
      <c r="B391" s="307"/>
      <c r="C391" s="307"/>
      <c r="D391" s="179"/>
      <c r="E391" s="153"/>
      <c r="F391" s="118"/>
      <c r="G391" s="118"/>
      <c r="H391" s="118"/>
    </row>
    <row r="392" spans="1:8">
      <c r="A392" s="104"/>
      <c r="B392" s="307"/>
      <c r="C392" s="307"/>
      <c r="D392" s="179"/>
      <c r="E392" s="153"/>
      <c r="F392" s="118"/>
      <c r="G392" s="118"/>
      <c r="H392" s="118"/>
    </row>
    <row r="393" spans="1:8">
      <c r="A393" s="104"/>
      <c r="B393" s="307"/>
      <c r="C393" s="307"/>
      <c r="D393" s="179"/>
      <c r="E393" s="153"/>
      <c r="F393" s="118"/>
      <c r="G393" s="118"/>
      <c r="H393" s="118"/>
    </row>
    <row r="394" spans="1:8">
      <c r="A394" s="104"/>
      <c r="B394" s="307"/>
      <c r="C394" s="307"/>
      <c r="D394" s="179"/>
      <c r="E394" s="153"/>
      <c r="F394" s="118"/>
      <c r="G394" s="118"/>
      <c r="H394" s="118"/>
    </row>
    <row r="395" spans="1:8">
      <c r="A395" s="104"/>
      <c r="B395" s="307"/>
      <c r="C395" s="307"/>
      <c r="D395" s="179"/>
      <c r="E395" s="153"/>
      <c r="F395" s="118"/>
      <c r="G395" s="118"/>
      <c r="H395" s="118"/>
    </row>
    <row r="396" spans="1:8">
      <c r="A396" s="104"/>
      <c r="B396" s="307"/>
      <c r="C396" s="307"/>
      <c r="D396" s="179"/>
      <c r="E396" s="153"/>
      <c r="F396" s="118"/>
      <c r="G396" s="118"/>
      <c r="H396" s="118"/>
    </row>
    <row r="397" spans="1:8">
      <c r="A397" s="104"/>
      <c r="B397" s="307"/>
      <c r="C397" s="307"/>
      <c r="D397" s="179"/>
      <c r="E397" s="153"/>
      <c r="F397" s="118"/>
      <c r="G397" s="118"/>
      <c r="H397" s="118"/>
    </row>
    <row r="398" spans="1:8">
      <c r="A398" s="104"/>
      <c r="B398" s="307"/>
      <c r="C398" s="307"/>
      <c r="D398" s="179"/>
      <c r="E398" s="153"/>
      <c r="F398" s="118"/>
      <c r="G398" s="118"/>
      <c r="H398" s="118"/>
    </row>
    <row r="399" spans="1:8">
      <c r="A399" s="104"/>
      <c r="B399" s="307"/>
      <c r="C399" s="307"/>
      <c r="D399" s="179"/>
      <c r="E399" s="153"/>
      <c r="F399" s="118"/>
      <c r="G399" s="118"/>
      <c r="H399" s="118"/>
    </row>
    <row r="400" spans="1:8">
      <c r="A400" s="104"/>
      <c r="B400" s="307"/>
      <c r="C400" s="307"/>
      <c r="D400" s="179"/>
      <c r="E400" s="153"/>
      <c r="F400" s="118"/>
      <c r="G400" s="118"/>
      <c r="H400" s="118"/>
    </row>
    <row r="401" spans="1:8">
      <c r="A401" s="104"/>
      <c r="B401" s="307"/>
      <c r="C401" s="307"/>
      <c r="D401" s="179"/>
      <c r="E401" s="153"/>
      <c r="F401" s="118"/>
      <c r="G401" s="118"/>
      <c r="H401" s="118"/>
    </row>
    <row r="402" spans="1:8">
      <c r="A402" s="104"/>
      <c r="B402" s="307"/>
      <c r="C402" s="307"/>
      <c r="D402" s="179"/>
      <c r="E402" s="153"/>
      <c r="F402" s="118"/>
      <c r="G402" s="118"/>
      <c r="H402" s="118"/>
    </row>
    <row r="403" spans="1:8">
      <c r="A403" s="104"/>
      <c r="B403" s="307"/>
      <c r="C403" s="307"/>
      <c r="D403" s="179"/>
      <c r="E403" s="153"/>
      <c r="F403" s="118"/>
      <c r="G403" s="118"/>
      <c r="H403" s="118"/>
    </row>
    <row r="404" spans="1:8">
      <c r="A404" s="104"/>
      <c r="B404" s="307"/>
      <c r="C404" s="307"/>
      <c r="D404" s="179"/>
      <c r="E404" s="153"/>
      <c r="F404" s="118"/>
      <c r="G404" s="118"/>
      <c r="H404" s="118"/>
    </row>
    <row r="405" spans="1:8">
      <c r="A405" s="104"/>
      <c r="B405" s="307"/>
      <c r="C405" s="307"/>
      <c r="D405" s="179"/>
      <c r="E405" s="153"/>
      <c r="F405" s="118"/>
      <c r="G405" s="118"/>
      <c r="H405" s="118"/>
    </row>
    <row r="406" spans="1:8">
      <c r="A406" s="104"/>
      <c r="B406" s="307"/>
      <c r="C406" s="307"/>
      <c r="D406" s="179"/>
      <c r="E406" s="153"/>
      <c r="F406" s="118"/>
      <c r="G406" s="118"/>
      <c r="H406" s="118"/>
    </row>
    <row r="407" spans="1:8">
      <c r="A407" s="104"/>
      <c r="B407" s="307"/>
      <c r="C407" s="307"/>
      <c r="D407" s="179"/>
      <c r="E407" s="153"/>
      <c r="F407" s="118"/>
      <c r="G407" s="118"/>
      <c r="H407" s="118"/>
    </row>
    <row r="408" spans="1:8">
      <c r="A408" s="104"/>
      <c r="B408" s="307"/>
      <c r="C408" s="307"/>
      <c r="D408" s="179"/>
      <c r="E408" s="153"/>
      <c r="F408" s="118"/>
      <c r="G408" s="118"/>
      <c r="H408" s="118"/>
    </row>
    <row r="409" spans="1:8">
      <c r="A409" s="104"/>
      <c r="B409" s="307"/>
      <c r="C409" s="307"/>
      <c r="D409" s="179"/>
      <c r="E409" s="153"/>
      <c r="F409" s="118"/>
      <c r="G409" s="118"/>
      <c r="H409" s="118"/>
    </row>
    <row r="410" spans="1:8">
      <c r="A410" s="104"/>
      <c r="B410" s="307"/>
      <c r="C410" s="307"/>
      <c r="D410" s="179"/>
      <c r="E410" s="153"/>
      <c r="F410" s="118"/>
      <c r="G410" s="118"/>
      <c r="H410" s="118"/>
    </row>
    <row r="411" spans="1:8">
      <c r="A411" s="104"/>
      <c r="B411" s="307"/>
      <c r="C411" s="307"/>
      <c r="D411" s="179"/>
      <c r="E411" s="153"/>
      <c r="F411" s="118"/>
      <c r="G411" s="118"/>
      <c r="H411" s="118"/>
    </row>
    <row r="412" spans="1:8">
      <c r="A412" s="104"/>
      <c r="B412" s="307"/>
      <c r="C412" s="307"/>
      <c r="D412" s="179"/>
      <c r="E412" s="153"/>
      <c r="F412" s="118"/>
      <c r="G412" s="118"/>
      <c r="H412" s="118"/>
    </row>
    <row r="413" spans="1:8">
      <c r="A413" s="104"/>
      <c r="B413" s="307"/>
      <c r="C413" s="307"/>
      <c r="D413" s="179"/>
      <c r="E413" s="153"/>
      <c r="F413" s="118"/>
      <c r="G413" s="118"/>
      <c r="H413" s="118"/>
    </row>
    <row r="414" spans="1:8">
      <c r="A414" s="104"/>
      <c r="B414" s="307"/>
      <c r="C414" s="307"/>
      <c r="D414" s="179"/>
      <c r="E414" s="153"/>
      <c r="F414" s="118"/>
      <c r="G414" s="118"/>
      <c r="H414" s="118"/>
    </row>
    <row r="415" spans="1:8">
      <c r="A415" s="104"/>
      <c r="B415" s="307"/>
      <c r="C415" s="307"/>
      <c r="D415" s="179"/>
      <c r="E415" s="153"/>
      <c r="F415" s="118"/>
      <c r="G415" s="118"/>
      <c r="H415" s="118"/>
    </row>
    <row r="416" spans="1:8">
      <c r="A416" s="104"/>
      <c r="B416" s="307"/>
      <c r="C416" s="307"/>
      <c r="D416" s="179"/>
      <c r="E416" s="153"/>
      <c r="F416" s="118"/>
      <c r="G416" s="118"/>
      <c r="H416" s="118"/>
    </row>
    <row r="417" spans="1:8">
      <c r="A417" s="104"/>
      <c r="B417" s="307"/>
      <c r="C417" s="307"/>
      <c r="D417" s="179"/>
      <c r="E417" s="153"/>
      <c r="F417" s="118"/>
      <c r="G417" s="118"/>
      <c r="H417" s="118"/>
    </row>
    <row r="418" spans="1:8">
      <c r="A418" s="104"/>
      <c r="B418" s="307"/>
      <c r="C418" s="307"/>
      <c r="D418" s="179"/>
      <c r="E418" s="153"/>
      <c r="F418" s="118"/>
      <c r="G418" s="118"/>
      <c r="H418" s="118"/>
    </row>
    <row r="419" spans="1:8">
      <c r="A419" s="104"/>
      <c r="B419" s="307"/>
      <c r="C419" s="307"/>
      <c r="D419" s="179"/>
      <c r="E419" s="153"/>
      <c r="F419" s="118"/>
      <c r="G419" s="118"/>
      <c r="H419" s="118"/>
    </row>
    <row r="420" spans="1:8">
      <c r="A420" s="104"/>
      <c r="B420" s="307"/>
      <c r="C420" s="307"/>
      <c r="D420" s="179"/>
      <c r="E420" s="153"/>
      <c r="F420" s="118"/>
      <c r="G420" s="118"/>
      <c r="H420" s="118"/>
    </row>
    <row r="421" spans="1:8">
      <c r="A421" s="104"/>
      <c r="B421" s="307"/>
      <c r="C421" s="307"/>
      <c r="D421" s="179"/>
      <c r="E421" s="153"/>
      <c r="F421" s="118"/>
      <c r="G421" s="118"/>
      <c r="H421" s="118"/>
    </row>
    <row r="422" spans="1:8">
      <c r="A422" s="104"/>
      <c r="B422" s="307"/>
      <c r="C422" s="307"/>
      <c r="D422" s="179"/>
      <c r="E422" s="153"/>
      <c r="F422" s="118"/>
      <c r="G422" s="118"/>
      <c r="H422" s="118"/>
    </row>
    <row r="423" spans="1:8">
      <c r="A423" s="104"/>
      <c r="B423" s="307"/>
      <c r="C423" s="307"/>
      <c r="D423" s="179"/>
      <c r="E423" s="153"/>
      <c r="F423" s="118"/>
      <c r="G423" s="118"/>
      <c r="H423" s="118"/>
    </row>
    <row r="424" spans="1:8">
      <c r="A424" s="104"/>
      <c r="B424" s="307"/>
      <c r="C424" s="307"/>
      <c r="D424" s="179"/>
      <c r="E424" s="153"/>
      <c r="F424" s="118"/>
      <c r="G424" s="118"/>
      <c r="H424" s="118"/>
    </row>
    <row r="425" spans="1:8">
      <c r="A425" s="104"/>
      <c r="B425" s="307"/>
      <c r="C425" s="307"/>
      <c r="D425" s="179"/>
      <c r="E425" s="153"/>
      <c r="F425" s="118"/>
      <c r="G425" s="118"/>
      <c r="H425" s="118"/>
    </row>
    <row r="426" spans="1:8">
      <c r="A426" s="104"/>
      <c r="B426" s="307"/>
      <c r="C426" s="307"/>
      <c r="D426" s="179"/>
      <c r="E426" s="153"/>
      <c r="F426" s="118"/>
      <c r="G426" s="118"/>
      <c r="H426" s="118"/>
    </row>
    <row r="427" spans="1:8">
      <c r="A427" s="104"/>
      <c r="B427" s="307"/>
      <c r="C427" s="307"/>
      <c r="D427" s="179"/>
      <c r="E427" s="153"/>
      <c r="F427" s="118"/>
      <c r="G427" s="118"/>
      <c r="H427" s="118"/>
    </row>
    <row r="428" spans="1:8">
      <c r="A428" s="104"/>
      <c r="B428" s="307"/>
      <c r="C428" s="307"/>
      <c r="D428" s="179"/>
      <c r="E428" s="153"/>
      <c r="F428" s="118"/>
      <c r="G428" s="118"/>
      <c r="H428" s="118"/>
    </row>
    <row r="429" spans="1:8">
      <c r="A429" s="104"/>
      <c r="B429" s="307"/>
      <c r="C429" s="307"/>
      <c r="D429" s="179"/>
      <c r="E429" s="153"/>
      <c r="F429" s="118"/>
      <c r="G429" s="118"/>
      <c r="H429" s="118"/>
    </row>
    <row r="430" spans="1:8">
      <c r="A430" s="104"/>
      <c r="B430" s="307"/>
      <c r="C430" s="307"/>
      <c r="D430" s="179"/>
      <c r="E430" s="153"/>
      <c r="F430" s="118"/>
      <c r="G430" s="118"/>
      <c r="H430" s="118"/>
    </row>
    <row r="431" spans="1:8">
      <c r="A431" s="104"/>
      <c r="B431" s="307"/>
      <c r="C431" s="307"/>
      <c r="D431" s="179"/>
      <c r="E431" s="153"/>
      <c r="F431" s="118"/>
      <c r="G431" s="118"/>
      <c r="H431" s="118"/>
    </row>
    <row r="432" spans="1:8">
      <c r="A432" s="104"/>
      <c r="B432" s="307"/>
      <c r="C432" s="307"/>
      <c r="D432" s="179"/>
      <c r="E432" s="153"/>
      <c r="F432" s="118"/>
      <c r="G432" s="118"/>
      <c r="H432" s="118"/>
    </row>
    <row r="433" spans="1:8">
      <c r="A433" s="104"/>
      <c r="B433" s="307"/>
      <c r="C433" s="307"/>
      <c r="D433" s="179"/>
      <c r="E433" s="153"/>
      <c r="F433" s="118"/>
      <c r="G433" s="118"/>
      <c r="H433" s="118"/>
    </row>
    <row r="434" spans="1:8">
      <c r="A434" s="104"/>
      <c r="B434" s="307"/>
      <c r="C434" s="307"/>
      <c r="D434" s="179"/>
      <c r="E434" s="153"/>
      <c r="F434" s="118"/>
      <c r="G434" s="118"/>
      <c r="H434" s="118"/>
    </row>
    <row r="435" spans="1:8">
      <c r="A435" s="104"/>
      <c r="B435" s="307"/>
      <c r="C435" s="307"/>
      <c r="D435" s="179"/>
      <c r="E435" s="153"/>
      <c r="F435" s="118"/>
      <c r="G435" s="118"/>
      <c r="H435" s="118"/>
    </row>
    <row r="436" spans="1:8">
      <c r="A436" s="104"/>
      <c r="B436" s="307"/>
      <c r="C436" s="307"/>
      <c r="D436" s="179"/>
      <c r="E436" s="153"/>
      <c r="F436" s="118"/>
      <c r="G436" s="118"/>
      <c r="H436" s="118"/>
    </row>
    <row r="437" spans="1:8">
      <c r="A437" s="104"/>
      <c r="B437" s="307"/>
      <c r="C437" s="307"/>
      <c r="D437" s="179"/>
      <c r="E437" s="153"/>
      <c r="F437" s="118"/>
      <c r="G437" s="118"/>
      <c r="H437" s="118"/>
    </row>
    <row r="438" spans="1:8">
      <c r="A438" s="104"/>
      <c r="B438" s="307"/>
      <c r="C438" s="307"/>
      <c r="D438" s="179"/>
      <c r="E438" s="153"/>
      <c r="F438" s="118"/>
      <c r="G438" s="118"/>
      <c r="H438" s="118"/>
    </row>
    <row r="439" spans="1:8">
      <c r="A439" s="104"/>
      <c r="B439" s="307"/>
      <c r="C439" s="307"/>
      <c r="D439" s="179"/>
      <c r="E439" s="153"/>
      <c r="F439" s="118"/>
      <c r="G439" s="118"/>
      <c r="H439" s="118"/>
    </row>
    <row r="440" spans="1:8">
      <c r="A440" s="104"/>
      <c r="B440" s="307"/>
      <c r="C440" s="307"/>
      <c r="D440" s="179"/>
      <c r="E440" s="153"/>
      <c r="F440" s="118"/>
      <c r="G440" s="118"/>
      <c r="H440" s="118"/>
    </row>
    <row r="441" spans="1:8">
      <c r="A441" s="104"/>
      <c r="B441" s="307"/>
      <c r="C441" s="307"/>
      <c r="D441" s="179"/>
      <c r="E441" s="153"/>
      <c r="F441" s="118"/>
      <c r="G441" s="118"/>
      <c r="H441" s="118"/>
    </row>
    <row r="442" spans="1:8">
      <c r="A442" s="104"/>
      <c r="B442" s="307"/>
      <c r="C442" s="307"/>
      <c r="D442" s="179"/>
      <c r="E442" s="153"/>
      <c r="F442" s="118"/>
      <c r="G442" s="118"/>
      <c r="H442" s="118"/>
    </row>
    <row r="443" spans="1:8">
      <c r="A443" s="104"/>
      <c r="B443" s="307"/>
      <c r="C443" s="307"/>
      <c r="D443" s="179"/>
      <c r="E443" s="153"/>
      <c r="F443" s="118"/>
      <c r="G443" s="118"/>
      <c r="H443" s="118"/>
    </row>
    <row r="444" spans="1:8">
      <c r="A444" s="104"/>
      <c r="B444" s="307"/>
      <c r="C444" s="307"/>
      <c r="D444" s="179"/>
      <c r="E444" s="153"/>
      <c r="F444" s="118"/>
      <c r="G444" s="118"/>
      <c r="H444" s="118"/>
    </row>
    <row r="445" spans="1:8">
      <c r="A445" s="104"/>
      <c r="B445" s="307"/>
      <c r="C445" s="307"/>
      <c r="D445" s="179"/>
      <c r="E445" s="153"/>
      <c r="F445" s="118"/>
      <c r="G445" s="118"/>
      <c r="H445" s="118"/>
    </row>
    <row r="446" spans="1:8">
      <c r="A446" s="104"/>
      <c r="B446" s="307"/>
      <c r="C446" s="307"/>
      <c r="D446" s="179"/>
      <c r="E446" s="153"/>
      <c r="F446" s="118"/>
      <c r="G446" s="118"/>
      <c r="H446" s="118"/>
    </row>
    <row r="447" spans="1:8">
      <c r="A447" s="104"/>
      <c r="B447" s="307"/>
      <c r="C447" s="307"/>
      <c r="D447" s="179"/>
      <c r="E447" s="153"/>
      <c r="F447" s="118"/>
      <c r="G447" s="118"/>
      <c r="H447" s="118"/>
    </row>
    <row r="448" spans="1:8">
      <c r="A448" s="104"/>
      <c r="B448" s="307"/>
      <c r="C448" s="307"/>
      <c r="D448" s="179"/>
      <c r="E448" s="153"/>
      <c r="F448" s="118"/>
      <c r="G448" s="118"/>
      <c r="H448" s="118"/>
    </row>
    <row r="449" spans="1:8">
      <c r="A449" s="104"/>
      <c r="B449" s="307"/>
      <c r="C449" s="307"/>
      <c r="D449" s="179"/>
      <c r="E449" s="153"/>
      <c r="F449" s="118"/>
      <c r="G449" s="118"/>
      <c r="H449" s="118"/>
    </row>
    <row r="450" spans="1:8">
      <c r="A450" s="104"/>
      <c r="B450" s="307"/>
      <c r="C450" s="307"/>
      <c r="D450" s="179"/>
      <c r="E450" s="153"/>
      <c r="F450" s="118"/>
      <c r="G450" s="118"/>
      <c r="H450" s="118"/>
    </row>
    <row r="451" spans="1:8">
      <c r="A451" s="104"/>
      <c r="B451" s="307"/>
      <c r="C451" s="307"/>
      <c r="D451" s="179"/>
      <c r="E451" s="153"/>
      <c r="F451" s="118"/>
      <c r="G451" s="118"/>
      <c r="H451" s="118"/>
    </row>
    <row r="452" spans="1:8">
      <c r="A452" s="104"/>
      <c r="B452" s="307"/>
      <c r="C452" s="307"/>
      <c r="D452" s="179"/>
      <c r="E452" s="153"/>
      <c r="F452" s="118"/>
      <c r="G452" s="118"/>
      <c r="H452" s="118"/>
    </row>
    <row r="453" spans="1:8">
      <c r="A453" s="104"/>
      <c r="B453" s="307"/>
      <c r="C453" s="307"/>
      <c r="D453" s="179"/>
      <c r="E453" s="153"/>
      <c r="F453" s="118"/>
      <c r="G453" s="118"/>
      <c r="H453" s="118"/>
    </row>
    <row r="454" spans="1:8">
      <c r="A454" s="104"/>
      <c r="B454" s="307"/>
      <c r="C454" s="307"/>
      <c r="D454" s="179"/>
      <c r="E454" s="153"/>
      <c r="F454" s="118"/>
      <c r="G454" s="118"/>
      <c r="H454" s="118"/>
    </row>
    <row r="455" spans="1:8">
      <c r="A455" s="104"/>
      <c r="B455" s="307"/>
      <c r="C455" s="307"/>
      <c r="D455" s="179"/>
      <c r="E455" s="153"/>
      <c r="F455" s="118"/>
      <c r="G455" s="118"/>
      <c r="H455" s="118"/>
    </row>
    <row r="456" spans="1:8">
      <c r="A456" s="104"/>
      <c r="B456" s="307"/>
      <c r="C456" s="307"/>
      <c r="D456" s="179"/>
      <c r="E456" s="153"/>
      <c r="F456" s="118"/>
      <c r="G456" s="118"/>
      <c r="H456" s="118"/>
    </row>
    <row r="457" spans="1:8">
      <c r="A457" s="104"/>
      <c r="B457" s="307"/>
      <c r="C457" s="307"/>
      <c r="D457" s="179"/>
      <c r="E457" s="153"/>
      <c r="F457" s="118"/>
      <c r="G457" s="118"/>
      <c r="H457" s="118"/>
    </row>
    <row r="458" spans="1:8">
      <c r="A458" s="104"/>
      <c r="B458" s="307"/>
      <c r="C458" s="307"/>
      <c r="D458" s="179"/>
      <c r="E458" s="153"/>
      <c r="F458" s="118"/>
      <c r="G458" s="118"/>
      <c r="H458" s="118"/>
    </row>
    <row r="459" spans="1:8">
      <c r="A459" s="104"/>
      <c r="B459" s="307"/>
      <c r="C459" s="307"/>
      <c r="D459" s="179"/>
      <c r="E459" s="153"/>
      <c r="F459" s="118"/>
      <c r="G459" s="118"/>
      <c r="H459" s="118"/>
    </row>
    <row r="460" spans="1:8">
      <c r="A460" s="104"/>
      <c r="B460" s="307"/>
      <c r="C460" s="307"/>
      <c r="D460" s="179"/>
      <c r="E460" s="153"/>
      <c r="F460" s="118"/>
      <c r="G460" s="118"/>
      <c r="H460" s="118"/>
    </row>
    <row r="461" spans="1:8">
      <c r="A461" s="104"/>
      <c r="B461" s="307"/>
      <c r="C461" s="307"/>
      <c r="D461" s="179"/>
      <c r="E461" s="153"/>
      <c r="F461" s="118"/>
      <c r="G461" s="118"/>
      <c r="H461" s="118"/>
    </row>
    <row r="462" spans="1:8">
      <c r="A462" s="104"/>
      <c r="B462" s="307"/>
      <c r="C462" s="307"/>
      <c r="D462" s="179"/>
      <c r="E462" s="153"/>
      <c r="F462" s="118"/>
      <c r="G462" s="118"/>
      <c r="H462" s="118"/>
    </row>
    <row r="463" spans="1:8">
      <c r="A463" s="104"/>
      <c r="B463" s="307"/>
      <c r="C463" s="307"/>
      <c r="D463" s="179"/>
      <c r="E463" s="153"/>
      <c r="F463" s="118"/>
      <c r="G463" s="118"/>
      <c r="H463" s="118"/>
    </row>
    <row r="464" spans="1:8">
      <c r="A464" s="104"/>
      <c r="B464" s="307"/>
      <c r="C464" s="307"/>
      <c r="D464" s="179"/>
      <c r="E464" s="153"/>
      <c r="F464" s="118"/>
      <c r="G464" s="118"/>
      <c r="H464" s="118"/>
    </row>
    <row r="465" spans="1:8">
      <c r="A465" s="104"/>
      <c r="B465" s="307"/>
      <c r="C465" s="307"/>
      <c r="D465" s="179"/>
      <c r="E465" s="153"/>
      <c r="F465" s="118"/>
      <c r="G465" s="118"/>
      <c r="H465" s="118"/>
    </row>
    <row r="466" spans="1:8">
      <c r="A466" s="104"/>
      <c r="B466" s="307"/>
      <c r="C466" s="307"/>
      <c r="D466" s="179"/>
      <c r="E466" s="153"/>
      <c r="F466" s="118"/>
      <c r="G466" s="118"/>
      <c r="H466" s="118"/>
    </row>
    <row r="467" spans="1:8">
      <c r="A467" s="104"/>
      <c r="B467" s="307"/>
      <c r="C467" s="307"/>
      <c r="D467" s="179"/>
      <c r="E467" s="153"/>
      <c r="F467" s="118"/>
      <c r="G467" s="118"/>
      <c r="H467" s="118"/>
    </row>
    <row r="468" spans="1:8">
      <c r="A468" s="104"/>
      <c r="B468" s="307"/>
      <c r="C468" s="307"/>
      <c r="D468" s="179"/>
      <c r="E468" s="153"/>
      <c r="F468" s="118"/>
      <c r="G468" s="118"/>
      <c r="H468" s="118"/>
    </row>
    <row r="469" spans="1:8">
      <c r="A469" s="104"/>
      <c r="B469" s="307"/>
      <c r="C469" s="307"/>
      <c r="D469" s="179"/>
      <c r="E469" s="153"/>
      <c r="F469" s="118"/>
      <c r="G469" s="118"/>
      <c r="H469" s="118"/>
    </row>
    <row r="470" spans="1:8">
      <c r="A470" s="104"/>
      <c r="B470" s="307"/>
      <c r="C470" s="307"/>
      <c r="D470" s="179"/>
      <c r="E470" s="153"/>
      <c r="F470" s="118"/>
      <c r="G470" s="118"/>
      <c r="H470" s="118"/>
    </row>
    <row r="471" spans="1:8">
      <c r="A471" s="104"/>
      <c r="B471" s="307"/>
      <c r="C471" s="307"/>
      <c r="D471" s="179"/>
      <c r="E471" s="153"/>
      <c r="F471" s="118"/>
      <c r="G471" s="118"/>
      <c r="H471" s="118"/>
    </row>
    <row r="472" spans="1:8">
      <c r="A472" s="104"/>
      <c r="B472" s="307"/>
      <c r="C472" s="307"/>
      <c r="D472" s="179"/>
      <c r="E472" s="153"/>
      <c r="F472" s="118"/>
      <c r="G472" s="118"/>
      <c r="H472" s="118"/>
    </row>
    <row r="473" spans="1:8">
      <c r="A473" s="104"/>
      <c r="B473" s="307"/>
      <c r="C473" s="307"/>
      <c r="D473" s="179"/>
      <c r="E473" s="153"/>
      <c r="F473" s="118"/>
      <c r="G473" s="118"/>
      <c r="H473" s="118"/>
    </row>
    <row r="474" spans="1:8">
      <c r="A474" s="104"/>
      <c r="B474" s="307"/>
      <c r="C474" s="307"/>
      <c r="D474" s="179"/>
      <c r="E474" s="153"/>
      <c r="F474" s="118"/>
      <c r="G474" s="118"/>
      <c r="H474" s="118"/>
    </row>
    <row r="475" spans="1:8">
      <c r="A475" s="104"/>
      <c r="B475" s="307"/>
      <c r="C475" s="307"/>
      <c r="D475" s="179"/>
      <c r="E475" s="153"/>
      <c r="F475" s="118"/>
      <c r="G475" s="118"/>
      <c r="H475" s="118"/>
    </row>
    <row r="476" spans="1:8">
      <c r="A476" s="104"/>
      <c r="B476" s="307"/>
      <c r="C476" s="307"/>
      <c r="D476" s="179"/>
      <c r="E476" s="153"/>
      <c r="F476" s="118"/>
      <c r="G476" s="118"/>
      <c r="H476" s="118"/>
    </row>
    <row r="477" spans="1:8">
      <c r="A477" s="104"/>
      <c r="B477" s="307"/>
      <c r="C477" s="307"/>
      <c r="D477" s="179"/>
      <c r="E477" s="153"/>
      <c r="F477" s="118"/>
      <c r="G477" s="118"/>
      <c r="H477" s="118"/>
    </row>
    <row r="478" spans="1:8">
      <c r="A478" s="104"/>
      <c r="B478" s="307"/>
      <c r="C478" s="307"/>
      <c r="D478" s="179"/>
      <c r="E478" s="153"/>
      <c r="F478" s="118"/>
      <c r="G478" s="118"/>
      <c r="H478" s="118"/>
    </row>
    <row r="479" spans="1:8">
      <c r="A479" s="104"/>
      <c r="B479" s="307"/>
      <c r="C479" s="307"/>
      <c r="D479" s="179"/>
      <c r="E479" s="153"/>
      <c r="F479" s="118"/>
      <c r="G479" s="118"/>
      <c r="H479" s="118"/>
    </row>
    <row r="480" spans="1:8">
      <c r="A480" s="104"/>
      <c r="B480" s="307"/>
      <c r="C480" s="307"/>
      <c r="D480" s="179"/>
      <c r="E480" s="153"/>
      <c r="F480" s="118"/>
      <c r="G480" s="118"/>
      <c r="H480" s="118"/>
    </row>
    <row r="481" spans="1:8">
      <c r="A481" s="104"/>
      <c r="B481" s="307"/>
      <c r="C481" s="307"/>
      <c r="D481" s="179"/>
      <c r="E481" s="153"/>
      <c r="F481" s="118"/>
      <c r="G481" s="118"/>
      <c r="H481" s="118"/>
    </row>
    <row r="482" spans="1:8">
      <c r="A482" s="104"/>
      <c r="B482" s="307"/>
      <c r="C482" s="307"/>
      <c r="D482" s="179"/>
      <c r="E482" s="153"/>
      <c r="F482" s="118"/>
      <c r="G482" s="118"/>
      <c r="H482" s="118"/>
    </row>
    <row r="483" spans="1:8">
      <c r="A483" s="104"/>
      <c r="B483" s="307"/>
      <c r="C483" s="307"/>
      <c r="D483" s="179"/>
      <c r="E483" s="153"/>
      <c r="F483" s="118"/>
      <c r="G483" s="118"/>
      <c r="H483" s="118"/>
    </row>
    <row r="484" spans="1:8">
      <c r="A484" s="104"/>
      <c r="B484" s="307"/>
      <c r="C484" s="307"/>
      <c r="D484" s="179"/>
      <c r="E484" s="153"/>
      <c r="F484" s="118"/>
      <c r="G484" s="118"/>
      <c r="H484" s="118"/>
    </row>
    <row r="485" spans="1:8">
      <c r="A485" s="104"/>
      <c r="B485" s="307"/>
      <c r="C485" s="307"/>
      <c r="D485" s="179"/>
      <c r="E485" s="153"/>
      <c r="F485" s="118"/>
      <c r="G485" s="118"/>
      <c r="H485" s="118"/>
    </row>
    <row r="486" spans="1:8">
      <c r="A486" s="104"/>
      <c r="B486" s="307"/>
      <c r="C486" s="307"/>
      <c r="D486" s="179"/>
      <c r="E486" s="153"/>
      <c r="F486" s="118"/>
      <c r="G486" s="118"/>
      <c r="H486" s="118"/>
    </row>
    <row r="487" spans="1:8">
      <c r="A487" s="104"/>
      <c r="B487" s="307"/>
      <c r="C487" s="307"/>
      <c r="D487" s="179"/>
      <c r="E487" s="153"/>
      <c r="F487" s="118"/>
      <c r="G487" s="118"/>
      <c r="H487" s="118"/>
    </row>
    <row r="488" spans="1:8">
      <c r="A488" s="104"/>
      <c r="B488" s="307"/>
      <c r="C488" s="307"/>
      <c r="D488" s="179"/>
      <c r="E488" s="153"/>
      <c r="F488" s="118"/>
      <c r="G488" s="118"/>
      <c r="H488" s="118"/>
    </row>
    <row r="489" spans="1:8">
      <c r="A489" s="104"/>
      <c r="B489" s="307"/>
      <c r="C489" s="307"/>
      <c r="D489" s="179"/>
      <c r="E489" s="153"/>
      <c r="F489" s="118"/>
      <c r="G489" s="118"/>
      <c r="H489" s="118"/>
    </row>
    <row r="490" spans="1:8">
      <c r="A490" s="104"/>
      <c r="B490" s="307"/>
      <c r="C490" s="307"/>
      <c r="D490" s="179"/>
      <c r="E490" s="153"/>
      <c r="F490" s="118"/>
      <c r="G490" s="118"/>
      <c r="H490" s="118"/>
    </row>
    <row r="491" spans="1:8">
      <c r="A491" s="104"/>
      <c r="B491" s="307"/>
      <c r="C491" s="307"/>
      <c r="D491" s="179"/>
      <c r="E491" s="153"/>
      <c r="F491" s="118"/>
      <c r="G491" s="118"/>
      <c r="H491" s="118"/>
    </row>
    <row r="492" spans="1:8">
      <c r="A492" s="104"/>
      <c r="B492" s="307"/>
      <c r="C492" s="307"/>
      <c r="D492" s="179"/>
      <c r="E492" s="153"/>
      <c r="F492" s="118"/>
      <c r="G492" s="118"/>
      <c r="H492" s="118"/>
    </row>
    <row r="493" spans="1:8">
      <c r="A493" s="104"/>
      <c r="B493" s="307"/>
      <c r="C493" s="307"/>
      <c r="D493" s="179"/>
      <c r="E493" s="153"/>
      <c r="F493" s="118"/>
      <c r="G493" s="118"/>
      <c r="H493" s="118"/>
    </row>
    <row r="494" spans="1:8">
      <c r="A494" s="104"/>
      <c r="B494" s="307"/>
      <c r="C494" s="307"/>
      <c r="D494" s="179"/>
      <c r="E494" s="153"/>
      <c r="F494" s="118"/>
      <c r="G494" s="118"/>
      <c r="H494" s="118"/>
    </row>
    <row r="495" spans="1:8">
      <c r="A495" s="104"/>
      <c r="B495" s="307"/>
      <c r="C495" s="307"/>
      <c r="D495" s="179"/>
      <c r="E495" s="153"/>
      <c r="F495" s="118"/>
      <c r="G495" s="118"/>
      <c r="H495" s="118"/>
    </row>
    <row r="496" spans="1:8">
      <c r="A496" s="104"/>
      <c r="B496" s="307"/>
      <c r="C496" s="307"/>
      <c r="D496" s="179"/>
      <c r="E496" s="153"/>
      <c r="F496" s="118"/>
      <c r="G496" s="118"/>
      <c r="H496" s="118"/>
    </row>
    <row r="497" spans="1:8">
      <c r="A497" s="104"/>
      <c r="B497" s="307"/>
      <c r="C497" s="307"/>
      <c r="D497" s="179"/>
      <c r="E497" s="153"/>
      <c r="F497" s="118"/>
      <c r="G497" s="118"/>
      <c r="H497" s="118"/>
    </row>
    <row r="498" spans="1:8">
      <c r="A498" s="104"/>
      <c r="B498" s="307"/>
      <c r="C498" s="307"/>
      <c r="D498" s="179"/>
      <c r="E498" s="153"/>
      <c r="F498" s="118"/>
      <c r="G498" s="118"/>
      <c r="H498" s="118"/>
    </row>
    <row r="499" spans="1:8">
      <c r="A499" s="104"/>
      <c r="B499" s="307"/>
      <c r="C499" s="307"/>
      <c r="D499" s="179"/>
      <c r="E499" s="153"/>
      <c r="F499" s="118"/>
      <c r="G499" s="118"/>
      <c r="H499" s="118"/>
    </row>
    <row r="500" spans="1:8">
      <c r="A500" s="104"/>
      <c r="B500" s="307"/>
      <c r="C500" s="307"/>
      <c r="D500" s="179"/>
      <c r="E500" s="153"/>
      <c r="F500" s="118"/>
      <c r="G500" s="118"/>
      <c r="H500" s="118"/>
    </row>
    <row r="501" spans="1:8">
      <c r="A501" s="104"/>
      <c r="B501" s="307"/>
      <c r="C501" s="307"/>
      <c r="D501" s="179"/>
      <c r="E501" s="153"/>
      <c r="F501" s="118"/>
      <c r="G501" s="118"/>
      <c r="H501" s="118"/>
    </row>
    <row r="502" spans="1:8">
      <c r="A502" s="104"/>
      <c r="B502" s="307"/>
      <c r="C502" s="307"/>
      <c r="D502" s="179"/>
      <c r="E502" s="153"/>
      <c r="F502" s="118"/>
      <c r="G502" s="118"/>
      <c r="H502" s="118"/>
    </row>
    <row r="503" spans="1:8">
      <c r="A503" s="104"/>
      <c r="B503" s="307"/>
      <c r="C503" s="307"/>
      <c r="D503" s="179"/>
      <c r="E503" s="153"/>
      <c r="F503" s="118"/>
      <c r="G503" s="118"/>
      <c r="H503" s="118"/>
    </row>
    <row r="504" spans="1:8">
      <c r="A504" s="104"/>
      <c r="B504" s="307"/>
      <c r="C504" s="307"/>
      <c r="D504" s="179"/>
      <c r="E504" s="153"/>
      <c r="F504" s="118"/>
      <c r="G504" s="118"/>
      <c r="H504" s="118"/>
    </row>
    <row r="505" spans="1:8">
      <c r="A505" s="104"/>
      <c r="B505" s="307"/>
      <c r="C505" s="307"/>
      <c r="D505" s="179"/>
      <c r="E505" s="153"/>
      <c r="F505" s="118"/>
      <c r="G505" s="118"/>
      <c r="H505" s="118"/>
    </row>
    <row r="506" spans="1:8">
      <c r="A506" s="104"/>
      <c r="B506" s="307"/>
      <c r="C506" s="307"/>
      <c r="D506" s="179"/>
      <c r="E506" s="153"/>
      <c r="F506" s="118"/>
      <c r="G506" s="118"/>
      <c r="H506" s="118"/>
    </row>
    <row r="507" spans="1:8">
      <c r="A507" s="104"/>
      <c r="B507" s="307"/>
      <c r="C507" s="307"/>
      <c r="D507" s="179"/>
      <c r="E507" s="153"/>
      <c r="F507" s="118"/>
      <c r="G507" s="118"/>
      <c r="H507" s="118"/>
    </row>
    <row r="508" spans="1:8">
      <c r="A508" s="104"/>
      <c r="B508" s="307"/>
      <c r="C508" s="307"/>
      <c r="D508" s="179"/>
      <c r="E508" s="153"/>
      <c r="F508" s="118"/>
      <c r="G508" s="118"/>
      <c r="H508" s="118"/>
    </row>
    <row r="509" spans="1:8">
      <c r="A509" s="104"/>
      <c r="B509" s="307"/>
      <c r="C509" s="307"/>
      <c r="D509" s="179"/>
      <c r="E509" s="153"/>
      <c r="F509" s="118"/>
      <c r="G509" s="118"/>
      <c r="H509" s="118"/>
    </row>
    <row r="510" spans="1:8">
      <c r="A510" s="104"/>
      <c r="B510" s="307"/>
      <c r="C510" s="307"/>
      <c r="D510" s="179"/>
      <c r="E510" s="153"/>
      <c r="F510" s="118"/>
      <c r="G510" s="118"/>
      <c r="H510" s="118"/>
    </row>
    <row r="511" spans="1:8">
      <c r="A511" s="104"/>
      <c r="B511" s="307"/>
      <c r="C511" s="307"/>
      <c r="D511" s="179"/>
      <c r="E511" s="153"/>
      <c r="F511" s="118"/>
      <c r="G511" s="118"/>
      <c r="H511" s="118"/>
    </row>
    <row r="512" spans="1:8">
      <c r="A512" s="104"/>
      <c r="B512" s="307"/>
      <c r="C512" s="307"/>
      <c r="D512" s="179"/>
      <c r="E512" s="153"/>
      <c r="F512" s="118"/>
      <c r="G512" s="118"/>
      <c r="H512" s="118"/>
    </row>
    <row r="513" spans="1:8">
      <c r="A513" s="104"/>
      <c r="B513" s="307"/>
      <c r="C513" s="307"/>
      <c r="D513" s="179"/>
      <c r="E513" s="153"/>
      <c r="F513" s="118"/>
      <c r="G513" s="118"/>
      <c r="H513" s="118"/>
    </row>
    <row r="514" spans="1:8">
      <c r="A514" s="104"/>
      <c r="B514" s="307"/>
      <c r="C514" s="307"/>
      <c r="D514" s="179"/>
      <c r="E514" s="153"/>
      <c r="F514" s="118"/>
      <c r="G514" s="118"/>
      <c r="H514" s="118"/>
    </row>
    <row r="515" spans="1:8">
      <c r="A515" s="104"/>
      <c r="B515" s="307"/>
      <c r="C515" s="307"/>
      <c r="D515" s="179"/>
      <c r="E515" s="153"/>
      <c r="F515" s="118"/>
      <c r="G515" s="118"/>
      <c r="H515" s="118"/>
    </row>
    <row r="516" spans="1:8">
      <c r="A516" s="104"/>
      <c r="B516" s="307"/>
      <c r="C516" s="307"/>
      <c r="D516" s="179"/>
      <c r="E516" s="153"/>
      <c r="F516" s="118"/>
      <c r="G516" s="118"/>
      <c r="H516" s="118"/>
    </row>
    <row r="517" spans="1:8">
      <c r="A517" s="104"/>
      <c r="B517" s="307"/>
      <c r="C517" s="307"/>
      <c r="D517" s="179"/>
      <c r="E517" s="153"/>
      <c r="F517" s="118"/>
      <c r="G517" s="118"/>
      <c r="H517" s="118"/>
    </row>
    <row r="518" spans="1:8">
      <c r="A518" s="104"/>
      <c r="B518" s="307"/>
      <c r="C518" s="307"/>
      <c r="D518" s="179"/>
      <c r="E518" s="153"/>
      <c r="F518" s="118"/>
      <c r="G518" s="118"/>
      <c r="H518" s="118"/>
    </row>
    <row r="519" spans="1:8">
      <c r="A519" s="104"/>
      <c r="B519" s="307"/>
      <c r="C519" s="307"/>
      <c r="D519" s="179"/>
      <c r="E519" s="153"/>
      <c r="F519" s="118"/>
      <c r="G519" s="118"/>
      <c r="H519" s="118"/>
    </row>
    <row r="520" spans="1:8">
      <c r="A520" s="104"/>
      <c r="B520" s="307"/>
      <c r="C520" s="307"/>
      <c r="D520" s="179"/>
      <c r="E520" s="153"/>
      <c r="F520" s="118"/>
      <c r="G520" s="118"/>
      <c r="H520" s="118"/>
    </row>
    <row r="521" spans="1:8">
      <c r="A521" s="104"/>
      <c r="B521" s="307"/>
      <c r="C521" s="307"/>
      <c r="D521" s="179"/>
      <c r="E521" s="153"/>
      <c r="F521" s="118"/>
      <c r="G521" s="118"/>
      <c r="H521" s="118"/>
    </row>
    <row r="522" spans="1:8">
      <c r="A522" s="104"/>
      <c r="B522" s="307"/>
      <c r="C522" s="307"/>
      <c r="D522" s="179"/>
      <c r="E522" s="153"/>
      <c r="F522" s="118"/>
      <c r="G522" s="118"/>
      <c r="H522" s="118"/>
    </row>
    <row r="523" spans="1:8">
      <c r="A523" s="104"/>
      <c r="B523" s="307"/>
      <c r="C523" s="307"/>
      <c r="D523" s="179"/>
      <c r="E523" s="153"/>
      <c r="F523" s="118"/>
      <c r="G523" s="118"/>
      <c r="H523" s="118"/>
    </row>
    <row r="524" spans="1:8">
      <c r="A524" s="104"/>
      <c r="B524" s="307"/>
      <c r="C524" s="307"/>
      <c r="D524" s="179"/>
      <c r="E524" s="153"/>
      <c r="F524" s="118"/>
      <c r="G524" s="118"/>
      <c r="H524" s="118"/>
    </row>
    <row r="525" spans="1:8">
      <c r="A525" s="104"/>
      <c r="B525" s="307"/>
      <c r="C525" s="307"/>
      <c r="D525" s="179"/>
      <c r="E525" s="153"/>
      <c r="F525" s="118"/>
      <c r="G525" s="118"/>
      <c r="H525" s="118"/>
    </row>
    <row r="526" spans="1:8">
      <c r="A526" s="104"/>
      <c r="B526" s="307"/>
      <c r="C526" s="307"/>
      <c r="D526" s="179"/>
      <c r="E526" s="153"/>
      <c r="F526" s="118"/>
      <c r="G526" s="118"/>
      <c r="H526" s="118"/>
    </row>
    <row r="527" spans="1:8">
      <c r="A527" s="104"/>
      <c r="B527" s="307"/>
      <c r="C527" s="307"/>
      <c r="D527" s="179"/>
      <c r="E527" s="153"/>
      <c r="F527" s="118"/>
      <c r="G527" s="118"/>
      <c r="H527" s="118"/>
    </row>
    <row r="528" spans="1:8">
      <c r="A528" s="104"/>
      <c r="B528" s="307"/>
      <c r="C528" s="307"/>
      <c r="D528" s="179"/>
      <c r="E528" s="153"/>
      <c r="F528" s="118"/>
      <c r="G528" s="118"/>
      <c r="H528" s="118"/>
    </row>
    <row r="529" spans="1:8">
      <c r="A529" s="104"/>
      <c r="B529" s="307"/>
      <c r="C529" s="307"/>
      <c r="D529" s="179"/>
      <c r="E529" s="153"/>
      <c r="F529" s="118"/>
      <c r="G529" s="118"/>
      <c r="H529" s="118"/>
    </row>
    <row r="530" spans="1:8">
      <c r="A530" s="104"/>
      <c r="B530" s="307"/>
      <c r="C530" s="307"/>
      <c r="D530" s="179"/>
      <c r="E530" s="153"/>
      <c r="F530" s="118"/>
      <c r="G530" s="118"/>
      <c r="H530" s="118"/>
    </row>
    <row r="531" spans="1:8">
      <c r="A531" s="104"/>
      <c r="B531" s="307"/>
      <c r="C531" s="307"/>
      <c r="D531" s="179"/>
      <c r="E531" s="153"/>
      <c r="F531" s="118"/>
      <c r="G531" s="118"/>
      <c r="H531" s="118"/>
    </row>
    <row r="532" spans="1:8">
      <c r="A532" s="104"/>
      <c r="B532" s="307"/>
      <c r="C532" s="307"/>
      <c r="D532" s="179"/>
      <c r="E532" s="153"/>
      <c r="F532" s="118"/>
      <c r="G532" s="118"/>
      <c r="H532" s="118"/>
    </row>
    <row r="533" spans="1:8">
      <c r="A533" s="104"/>
      <c r="B533" s="307"/>
      <c r="C533" s="307"/>
      <c r="D533" s="179"/>
      <c r="E533" s="153"/>
      <c r="F533" s="118"/>
      <c r="G533" s="118"/>
      <c r="H533" s="118"/>
    </row>
    <row r="534" spans="1:8">
      <c r="A534" s="104"/>
      <c r="B534" s="307"/>
      <c r="C534" s="307"/>
      <c r="D534" s="179"/>
      <c r="E534" s="153"/>
      <c r="F534" s="118"/>
      <c r="G534" s="118"/>
      <c r="H534" s="118"/>
    </row>
    <row r="535" spans="1:8">
      <c r="A535" s="104"/>
      <c r="B535" s="307"/>
      <c r="C535" s="307"/>
      <c r="D535" s="179"/>
      <c r="E535" s="153"/>
      <c r="F535" s="118"/>
      <c r="G535" s="118"/>
      <c r="H535" s="118"/>
    </row>
    <row r="536" spans="1:8">
      <c r="A536" s="104"/>
      <c r="B536" s="307"/>
      <c r="C536" s="307"/>
      <c r="D536" s="179"/>
      <c r="E536" s="153"/>
      <c r="F536" s="118"/>
      <c r="G536" s="118"/>
      <c r="H536" s="118"/>
    </row>
    <row r="537" spans="1:8">
      <c r="A537" s="104"/>
      <c r="B537" s="307"/>
      <c r="C537" s="307"/>
      <c r="D537" s="179"/>
      <c r="E537" s="153"/>
      <c r="F537" s="118"/>
      <c r="G537" s="118"/>
      <c r="H537" s="118"/>
    </row>
    <row r="538" spans="1:8">
      <c r="A538" s="104"/>
      <c r="B538" s="307"/>
      <c r="C538" s="307"/>
      <c r="D538" s="179"/>
      <c r="E538" s="153"/>
      <c r="F538" s="118"/>
      <c r="G538" s="118"/>
      <c r="H538" s="118"/>
    </row>
    <row r="539" spans="1:8">
      <c r="A539" s="104"/>
      <c r="B539" s="307"/>
      <c r="C539" s="307"/>
      <c r="D539" s="179"/>
      <c r="E539" s="153"/>
      <c r="F539" s="118"/>
      <c r="G539" s="118"/>
      <c r="H539" s="118"/>
    </row>
    <row r="540" spans="1:8">
      <c r="A540" s="104"/>
      <c r="B540" s="307"/>
      <c r="C540" s="307"/>
      <c r="D540" s="179"/>
      <c r="E540" s="153"/>
      <c r="F540" s="118"/>
      <c r="G540" s="118"/>
      <c r="H540" s="118"/>
    </row>
    <row r="541" spans="1:8">
      <c r="A541" s="104"/>
      <c r="B541" s="307"/>
      <c r="C541" s="307"/>
      <c r="D541" s="179"/>
      <c r="E541" s="153"/>
      <c r="F541" s="118"/>
      <c r="G541" s="118"/>
      <c r="H541" s="118"/>
    </row>
    <row r="542" spans="1:8">
      <c r="A542" s="104"/>
      <c r="B542" s="307"/>
      <c r="C542" s="307"/>
      <c r="D542" s="179"/>
      <c r="E542" s="153"/>
      <c r="F542" s="118"/>
      <c r="G542" s="118"/>
      <c r="H542" s="118"/>
    </row>
    <row r="543" spans="1:8">
      <c r="A543" s="104"/>
      <c r="B543" s="307"/>
      <c r="C543" s="307"/>
      <c r="D543" s="179"/>
      <c r="E543" s="153"/>
      <c r="F543" s="118"/>
      <c r="G543" s="118"/>
      <c r="H543" s="118"/>
    </row>
    <row r="544" spans="1:8">
      <c r="A544" s="104"/>
      <c r="B544" s="307"/>
      <c r="C544" s="307"/>
      <c r="D544" s="179"/>
      <c r="E544" s="153"/>
      <c r="F544" s="118"/>
      <c r="G544" s="118"/>
      <c r="H544" s="118"/>
    </row>
    <row r="545" spans="1:8">
      <c r="A545" s="104"/>
      <c r="B545" s="307"/>
      <c r="C545" s="307"/>
      <c r="D545" s="179"/>
      <c r="E545" s="153"/>
      <c r="F545" s="118"/>
      <c r="G545" s="118"/>
      <c r="H545" s="118"/>
    </row>
    <row r="546" spans="1:8">
      <c r="A546" s="104"/>
      <c r="B546" s="307"/>
      <c r="C546" s="307"/>
      <c r="D546" s="179"/>
      <c r="E546" s="153"/>
      <c r="F546" s="118"/>
      <c r="G546" s="118"/>
      <c r="H546" s="118"/>
    </row>
    <row r="547" spans="1:8">
      <c r="A547" s="104"/>
      <c r="B547" s="307"/>
      <c r="C547" s="307"/>
      <c r="D547" s="179"/>
      <c r="E547" s="153"/>
      <c r="F547" s="118"/>
      <c r="G547" s="118"/>
      <c r="H547" s="118"/>
    </row>
    <row r="548" spans="1:8">
      <c r="A548" s="104"/>
      <c r="B548" s="307"/>
      <c r="C548" s="307"/>
      <c r="D548" s="179"/>
      <c r="E548" s="153"/>
      <c r="F548" s="118"/>
      <c r="G548" s="118"/>
      <c r="H548" s="118"/>
    </row>
    <row r="549" spans="1:8">
      <c r="A549" s="104"/>
      <c r="B549" s="307"/>
      <c r="C549" s="307"/>
      <c r="D549" s="179"/>
      <c r="E549" s="153"/>
      <c r="F549" s="118"/>
      <c r="G549" s="118"/>
      <c r="H549" s="118"/>
    </row>
    <row r="550" spans="1:8">
      <c r="A550" s="104"/>
      <c r="B550" s="307"/>
      <c r="C550" s="307"/>
      <c r="D550" s="179"/>
      <c r="E550" s="153"/>
      <c r="F550" s="118"/>
      <c r="G550" s="118"/>
      <c r="H550" s="118"/>
    </row>
    <row r="551" spans="1:8">
      <c r="A551" s="104"/>
      <c r="B551" s="307"/>
      <c r="C551" s="307"/>
      <c r="D551" s="179"/>
      <c r="E551" s="153"/>
      <c r="F551" s="118"/>
      <c r="G551" s="118"/>
      <c r="H551" s="118"/>
    </row>
    <row r="552" spans="1:8">
      <c r="A552" s="104"/>
      <c r="B552" s="307"/>
      <c r="C552" s="307"/>
      <c r="D552" s="179"/>
      <c r="E552" s="153"/>
      <c r="F552" s="118"/>
      <c r="G552" s="118"/>
      <c r="H552" s="118"/>
    </row>
    <row r="553" spans="1:8">
      <c r="A553" s="104"/>
      <c r="B553" s="307"/>
      <c r="C553" s="307"/>
      <c r="D553" s="179"/>
      <c r="E553" s="153"/>
      <c r="F553" s="118"/>
      <c r="G553" s="118"/>
      <c r="H553" s="118"/>
    </row>
    <row r="554" spans="1:8">
      <c r="A554" s="104"/>
      <c r="B554" s="307"/>
      <c r="C554" s="307"/>
      <c r="D554" s="179"/>
      <c r="E554" s="153"/>
      <c r="F554" s="118"/>
      <c r="G554" s="118"/>
      <c r="H554" s="118"/>
    </row>
    <row r="555" spans="1:8">
      <c r="A555" s="104"/>
      <c r="B555" s="307"/>
      <c r="C555" s="307"/>
      <c r="D555" s="179"/>
      <c r="E555" s="153"/>
      <c r="F555" s="118"/>
      <c r="G555" s="118"/>
      <c r="H555" s="118"/>
    </row>
    <row r="556" spans="1:8">
      <c r="A556" s="104"/>
      <c r="B556" s="307"/>
      <c r="C556" s="307"/>
      <c r="D556" s="179"/>
      <c r="E556" s="153"/>
      <c r="F556" s="118"/>
      <c r="G556" s="118"/>
      <c r="H556" s="118"/>
    </row>
    <row r="557" spans="1:8">
      <c r="A557" s="104"/>
      <c r="B557" s="307"/>
      <c r="C557" s="307"/>
      <c r="D557" s="179"/>
      <c r="E557" s="153"/>
      <c r="F557" s="118"/>
      <c r="G557" s="118"/>
      <c r="H557" s="118"/>
    </row>
    <row r="558" spans="1:8">
      <c r="A558" s="104"/>
      <c r="B558" s="307"/>
      <c r="C558" s="307"/>
      <c r="D558" s="179"/>
      <c r="E558" s="153"/>
      <c r="F558" s="118"/>
      <c r="G558" s="118"/>
      <c r="H558" s="118"/>
    </row>
    <row r="559" spans="1:8">
      <c r="A559" s="104"/>
      <c r="B559" s="307"/>
      <c r="C559" s="307"/>
      <c r="D559" s="179"/>
      <c r="E559" s="153"/>
      <c r="F559" s="118"/>
      <c r="G559" s="118"/>
      <c r="H559" s="118"/>
    </row>
    <row r="560" spans="1:8">
      <c r="A560" s="104"/>
      <c r="B560" s="307"/>
      <c r="C560" s="307"/>
      <c r="D560" s="179"/>
      <c r="E560" s="153"/>
      <c r="F560" s="118"/>
      <c r="G560" s="118"/>
      <c r="H560" s="118"/>
    </row>
    <row r="561" spans="1:8">
      <c r="A561" s="104"/>
      <c r="B561" s="307"/>
      <c r="C561" s="307"/>
      <c r="D561" s="179"/>
      <c r="E561" s="153"/>
      <c r="F561" s="118"/>
      <c r="G561" s="118"/>
      <c r="H561" s="118"/>
    </row>
    <row r="562" spans="1:8">
      <c r="A562" s="104"/>
      <c r="B562" s="307"/>
      <c r="C562" s="307"/>
      <c r="D562" s="179"/>
      <c r="E562" s="153"/>
      <c r="F562" s="118"/>
      <c r="G562" s="118"/>
      <c r="H562" s="118"/>
    </row>
    <row r="563" spans="1:8">
      <c r="A563" s="104"/>
      <c r="B563" s="307"/>
      <c r="C563" s="307"/>
      <c r="D563" s="179"/>
      <c r="E563" s="153"/>
      <c r="F563" s="118"/>
      <c r="G563" s="118"/>
      <c r="H563" s="118"/>
    </row>
    <row r="564" spans="1:8">
      <c r="A564" s="104"/>
      <c r="B564" s="307"/>
      <c r="C564" s="307"/>
      <c r="D564" s="179"/>
      <c r="E564" s="153"/>
      <c r="F564" s="118"/>
      <c r="G564" s="118"/>
      <c r="H564" s="118"/>
    </row>
    <row r="565" spans="1:8">
      <c r="A565" s="104"/>
      <c r="B565" s="307"/>
      <c r="C565" s="307"/>
      <c r="D565" s="179"/>
      <c r="E565" s="153"/>
      <c r="F565" s="118"/>
      <c r="G565" s="118"/>
      <c r="H565" s="118"/>
    </row>
    <row r="566" spans="1:8">
      <c r="A566" s="104"/>
      <c r="B566" s="307"/>
      <c r="C566" s="307"/>
      <c r="D566" s="179"/>
      <c r="E566" s="153"/>
      <c r="F566" s="118"/>
      <c r="G566" s="118"/>
      <c r="H566" s="118"/>
    </row>
    <row r="567" spans="1:8">
      <c r="A567" s="104"/>
      <c r="B567" s="307"/>
      <c r="C567" s="307"/>
      <c r="D567" s="179"/>
      <c r="E567" s="153"/>
      <c r="F567" s="118"/>
      <c r="G567" s="118"/>
      <c r="H567" s="118"/>
    </row>
    <row r="568" spans="1:8">
      <c r="A568" s="104"/>
      <c r="B568" s="307"/>
      <c r="C568" s="307"/>
      <c r="D568" s="179"/>
      <c r="E568" s="153"/>
      <c r="F568" s="118"/>
      <c r="G568" s="118"/>
      <c r="H568" s="118"/>
    </row>
    <row r="569" spans="1:8">
      <c r="A569" s="104"/>
      <c r="B569" s="307"/>
      <c r="C569" s="307"/>
      <c r="D569" s="179"/>
      <c r="E569" s="153"/>
      <c r="F569" s="118"/>
      <c r="G569" s="118"/>
      <c r="H569" s="118"/>
    </row>
    <row r="570" spans="1:8">
      <c r="A570" s="104"/>
      <c r="B570" s="307"/>
      <c r="C570" s="307"/>
      <c r="D570" s="179"/>
      <c r="E570" s="153"/>
      <c r="F570" s="118"/>
      <c r="G570" s="118"/>
      <c r="H570" s="118"/>
    </row>
    <row r="571" spans="1:8">
      <c r="A571" s="104"/>
      <c r="B571" s="307"/>
      <c r="C571" s="307"/>
      <c r="D571" s="179"/>
      <c r="E571" s="153"/>
      <c r="F571" s="118"/>
      <c r="G571" s="118"/>
      <c r="H571" s="118"/>
    </row>
    <row r="572" spans="1:8">
      <c r="A572" s="104"/>
      <c r="B572" s="307"/>
      <c r="C572" s="307"/>
      <c r="D572" s="179"/>
      <c r="E572" s="153"/>
      <c r="F572" s="118"/>
      <c r="G572" s="118"/>
      <c r="H572" s="118"/>
    </row>
    <row r="573" spans="1:8">
      <c r="A573" s="104"/>
      <c r="B573" s="307"/>
      <c r="C573" s="307"/>
      <c r="D573" s="179"/>
      <c r="E573" s="153"/>
      <c r="F573" s="118"/>
      <c r="G573" s="118"/>
      <c r="H573" s="118"/>
    </row>
    <row r="574" spans="1:8">
      <c r="A574" s="104"/>
      <c r="B574" s="307"/>
      <c r="C574" s="307"/>
      <c r="D574" s="179"/>
      <c r="E574" s="153"/>
      <c r="F574" s="118"/>
      <c r="G574" s="118"/>
      <c r="H574" s="118"/>
    </row>
    <row r="575" spans="1:8">
      <c r="A575" s="104"/>
      <c r="B575" s="307"/>
      <c r="C575" s="307"/>
      <c r="D575" s="179"/>
      <c r="E575" s="153"/>
      <c r="F575" s="118"/>
      <c r="G575" s="118"/>
      <c r="H575" s="118"/>
    </row>
    <row r="576" spans="1:8">
      <c r="A576" s="104"/>
      <c r="B576" s="307"/>
      <c r="C576" s="307"/>
      <c r="D576" s="179"/>
      <c r="E576" s="153"/>
      <c r="F576" s="118"/>
      <c r="G576" s="118"/>
      <c r="H576" s="118"/>
    </row>
    <row r="577" spans="1:8">
      <c r="A577" s="104"/>
      <c r="B577" s="307"/>
      <c r="C577" s="307"/>
      <c r="D577" s="179"/>
      <c r="E577" s="153"/>
      <c r="F577" s="118"/>
      <c r="G577" s="118"/>
      <c r="H577" s="118"/>
    </row>
    <row r="578" spans="1:8">
      <c r="A578" s="104"/>
      <c r="B578" s="307"/>
      <c r="C578" s="307"/>
      <c r="D578" s="179"/>
      <c r="E578" s="153"/>
      <c r="F578" s="118"/>
      <c r="G578" s="118"/>
      <c r="H578" s="118"/>
    </row>
    <row r="579" spans="1:8">
      <c r="A579" s="104"/>
      <c r="B579" s="307"/>
      <c r="C579" s="307"/>
      <c r="D579" s="179"/>
      <c r="E579" s="153"/>
      <c r="F579" s="118"/>
      <c r="G579" s="118"/>
      <c r="H579" s="118"/>
    </row>
    <row r="580" spans="1:8">
      <c r="A580" s="104"/>
      <c r="B580" s="307"/>
      <c r="C580" s="307"/>
      <c r="D580" s="179"/>
      <c r="E580" s="153"/>
      <c r="F580" s="118"/>
      <c r="G580" s="118"/>
      <c r="H580" s="118"/>
    </row>
    <row r="581" spans="1:8">
      <c r="A581" s="104"/>
      <c r="B581" s="307"/>
      <c r="C581" s="307"/>
      <c r="D581" s="179"/>
      <c r="E581" s="153"/>
      <c r="F581" s="118"/>
      <c r="G581" s="118"/>
      <c r="H581" s="118"/>
    </row>
    <row r="582" spans="1:8">
      <c r="A582" s="104"/>
      <c r="B582" s="307"/>
      <c r="C582" s="307"/>
      <c r="D582" s="179"/>
      <c r="E582" s="153"/>
      <c r="F582" s="118"/>
      <c r="G582" s="118"/>
      <c r="H582" s="118"/>
    </row>
    <row r="583" spans="1:8">
      <c r="A583" s="104"/>
      <c r="B583" s="307"/>
      <c r="C583" s="307"/>
      <c r="D583" s="179"/>
      <c r="E583" s="153"/>
      <c r="F583" s="118"/>
      <c r="G583" s="118"/>
      <c r="H583" s="118"/>
    </row>
    <row r="584" spans="1:8">
      <c r="A584" s="104"/>
      <c r="B584" s="307"/>
      <c r="C584" s="307"/>
      <c r="D584" s="179"/>
      <c r="E584" s="153"/>
      <c r="F584" s="118"/>
      <c r="G584" s="118"/>
      <c r="H584" s="118"/>
    </row>
    <row r="585" spans="1:8">
      <c r="A585" s="104"/>
      <c r="B585" s="307"/>
      <c r="C585" s="307"/>
      <c r="D585" s="179"/>
      <c r="E585" s="153"/>
      <c r="F585" s="118"/>
      <c r="G585" s="118"/>
      <c r="H585" s="118"/>
    </row>
    <row r="586" spans="1:8">
      <c r="A586" s="104"/>
      <c r="B586" s="307"/>
      <c r="C586" s="307"/>
      <c r="D586" s="179"/>
      <c r="E586" s="153"/>
      <c r="F586" s="118"/>
      <c r="G586" s="118"/>
      <c r="H586" s="118"/>
    </row>
    <row r="587" spans="1:8">
      <c r="A587" s="104"/>
      <c r="B587" s="307"/>
      <c r="C587" s="307"/>
      <c r="D587" s="179"/>
      <c r="E587" s="153"/>
      <c r="F587" s="118"/>
      <c r="G587" s="118"/>
      <c r="H587" s="118"/>
    </row>
    <row r="588" spans="1:8">
      <c r="A588" s="104"/>
      <c r="B588" s="307"/>
      <c r="C588" s="307"/>
      <c r="D588" s="179"/>
      <c r="E588" s="153"/>
      <c r="F588" s="118"/>
      <c r="G588" s="118"/>
      <c r="H588" s="118"/>
    </row>
    <row r="589" spans="1:8">
      <c r="A589" s="104"/>
      <c r="B589" s="307"/>
      <c r="C589" s="307"/>
      <c r="D589" s="179"/>
      <c r="E589" s="153"/>
      <c r="F589" s="118"/>
      <c r="G589" s="118"/>
      <c r="H589" s="118"/>
    </row>
    <row r="590" spans="1:8">
      <c r="A590" s="104"/>
      <c r="B590" s="307"/>
      <c r="C590" s="307"/>
      <c r="D590" s="179"/>
      <c r="E590" s="153"/>
      <c r="F590" s="118"/>
      <c r="G590" s="118"/>
      <c r="H590" s="118"/>
    </row>
    <row r="591" spans="1:8">
      <c r="A591" s="104"/>
      <c r="B591" s="307"/>
      <c r="C591" s="307"/>
      <c r="D591" s="179"/>
      <c r="E591" s="153"/>
      <c r="F591" s="118"/>
      <c r="G591" s="118"/>
      <c r="H591" s="118"/>
    </row>
    <row r="592" spans="1:8">
      <c r="A592" s="104"/>
      <c r="B592" s="307"/>
      <c r="C592" s="307"/>
      <c r="D592" s="179"/>
      <c r="E592" s="153"/>
      <c r="F592" s="118"/>
      <c r="G592" s="118"/>
      <c r="H592" s="118"/>
    </row>
    <row r="593" spans="1:8">
      <c r="A593" s="104"/>
      <c r="B593" s="307"/>
      <c r="C593" s="307"/>
      <c r="D593" s="179"/>
      <c r="E593" s="153"/>
      <c r="F593" s="118"/>
      <c r="G593" s="118"/>
      <c r="H593" s="118"/>
    </row>
    <row r="594" spans="1:8">
      <c r="A594" s="104"/>
      <c r="B594" s="307"/>
      <c r="C594" s="307"/>
      <c r="D594" s="179"/>
      <c r="E594" s="153"/>
      <c r="F594" s="118"/>
      <c r="G594" s="118"/>
      <c r="H594" s="118"/>
    </row>
    <row r="595" spans="1:8">
      <c r="A595" s="104"/>
      <c r="B595" s="307"/>
      <c r="C595" s="307"/>
      <c r="D595" s="179"/>
      <c r="E595" s="153"/>
      <c r="F595" s="118"/>
      <c r="G595" s="118"/>
      <c r="H595" s="118"/>
    </row>
    <row r="596" spans="1:8">
      <c r="A596" s="104"/>
      <c r="B596" s="307"/>
      <c r="C596" s="307"/>
      <c r="D596" s="179"/>
      <c r="E596" s="153"/>
      <c r="F596" s="118"/>
      <c r="G596" s="118"/>
      <c r="H596" s="118"/>
    </row>
    <row r="597" spans="1:8">
      <c r="A597" s="104"/>
      <c r="B597" s="307"/>
      <c r="C597" s="307"/>
      <c r="D597" s="179"/>
      <c r="E597" s="153"/>
      <c r="F597" s="118"/>
      <c r="G597" s="118"/>
      <c r="H597" s="118"/>
    </row>
    <row r="598" spans="1:8">
      <c r="A598" s="104"/>
      <c r="B598" s="307"/>
      <c r="C598" s="307"/>
      <c r="D598" s="179"/>
      <c r="E598" s="153"/>
      <c r="F598" s="118"/>
      <c r="G598" s="118"/>
      <c r="H598" s="118"/>
    </row>
    <row r="599" spans="1:8">
      <c r="A599" s="104"/>
      <c r="B599" s="307"/>
      <c r="C599" s="307"/>
      <c r="D599" s="179"/>
      <c r="E599" s="153"/>
      <c r="F599" s="118"/>
      <c r="G599" s="118"/>
      <c r="H599" s="118"/>
    </row>
    <row r="600" spans="1:8">
      <c r="A600" s="104"/>
      <c r="B600" s="307"/>
      <c r="C600" s="307"/>
      <c r="D600" s="179"/>
      <c r="E600" s="153"/>
      <c r="F600" s="118"/>
      <c r="G600" s="118"/>
      <c r="H600" s="118"/>
    </row>
    <row r="601" spans="1:8">
      <c r="A601" s="104"/>
      <c r="B601" s="307"/>
      <c r="C601" s="307"/>
      <c r="D601" s="179"/>
      <c r="E601" s="153"/>
      <c r="F601" s="118"/>
      <c r="G601" s="118"/>
      <c r="H601" s="118"/>
    </row>
    <row r="602" spans="1:8">
      <c r="A602" s="104"/>
      <c r="B602" s="307"/>
      <c r="C602" s="307"/>
      <c r="D602" s="179"/>
      <c r="E602" s="153"/>
      <c r="F602" s="118"/>
      <c r="G602" s="118"/>
      <c r="H602" s="118"/>
    </row>
    <row r="603" spans="1:8">
      <c r="A603" s="104"/>
      <c r="B603" s="307"/>
      <c r="C603" s="307"/>
      <c r="D603" s="179"/>
      <c r="E603" s="153"/>
      <c r="F603" s="118"/>
      <c r="G603" s="118"/>
      <c r="H603" s="118"/>
    </row>
    <row r="604" spans="1:8">
      <c r="A604" s="104"/>
      <c r="B604" s="307"/>
      <c r="C604" s="307"/>
      <c r="D604" s="179"/>
      <c r="E604" s="153"/>
      <c r="F604" s="118"/>
      <c r="G604" s="118"/>
      <c r="H604" s="118"/>
    </row>
    <row r="605" spans="1:8">
      <c r="A605" s="104"/>
      <c r="B605" s="307"/>
      <c r="C605" s="307"/>
      <c r="D605" s="179"/>
      <c r="E605" s="153"/>
      <c r="F605" s="118"/>
      <c r="G605" s="118"/>
      <c r="H605" s="118"/>
    </row>
    <row r="606" spans="1:8">
      <c r="A606" s="104"/>
      <c r="B606" s="307"/>
      <c r="C606" s="307"/>
      <c r="D606" s="179"/>
      <c r="E606" s="153"/>
      <c r="F606" s="118"/>
      <c r="G606" s="118"/>
      <c r="H606" s="118"/>
    </row>
    <row r="607" spans="1:8">
      <c r="A607" s="104"/>
      <c r="B607" s="307"/>
      <c r="C607" s="307"/>
      <c r="D607" s="179"/>
      <c r="E607" s="153"/>
      <c r="F607" s="118"/>
      <c r="G607" s="118"/>
      <c r="H607" s="118"/>
    </row>
    <row r="608" spans="1:8">
      <c r="A608" s="104"/>
      <c r="B608" s="307"/>
      <c r="C608" s="307"/>
      <c r="D608" s="179"/>
      <c r="E608" s="153"/>
      <c r="F608" s="118"/>
      <c r="G608" s="118"/>
      <c r="H608" s="118"/>
    </row>
    <row r="609" spans="1:8">
      <c r="A609" s="104"/>
      <c r="B609" s="307"/>
      <c r="C609" s="307"/>
      <c r="D609" s="179"/>
      <c r="E609" s="153"/>
      <c r="F609" s="118"/>
      <c r="G609" s="118"/>
      <c r="H609" s="118"/>
    </row>
    <row r="610" spans="1:8">
      <c r="A610" s="104"/>
      <c r="B610" s="307"/>
      <c r="C610" s="307"/>
      <c r="D610" s="179"/>
      <c r="E610" s="153"/>
      <c r="F610" s="118"/>
      <c r="G610" s="118"/>
      <c r="H610" s="118"/>
    </row>
    <row r="611" spans="1:8">
      <c r="A611" s="104"/>
      <c r="B611" s="307"/>
      <c r="C611" s="307"/>
      <c r="D611" s="179"/>
      <c r="E611" s="153"/>
      <c r="F611" s="118"/>
      <c r="G611" s="118"/>
      <c r="H611" s="118"/>
    </row>
    <row r="612" spans="1:8">
      <c r="A612" s="104"/>
      <c r="B612" s="307"/>
      <c r="C612" s="307"/>
      <c r="D612" s="179"/>
      <c r="E612" s="153"/>
      <c r="F612" s="118"/>
      <c r="G612" s="118"/>
      <c r="H612" s="118"/>
    </row>
    <row r="613" spans="1:8">
      <c r="A613" s="104"/>
      <c r="B613" s="307"/>
      <c r="C613" s="307"/>
      <c r="D613" s="179"/>
      <c r="E613" s="153"/>
      <c r="F613" s="118"/>
      <c r="G613" s="118"/>
      <c r="H613" s="118"/>
    </row>
    <row r="614" spans="1:8">
      <c r="A614" s="104"/>
      <c r="B614" s="307"/>
      <c r="C614" s="307"/>
      <c r="D614" s="179"/>
      <c r="E614" s="153"/>
      <c r="F614" s="118"/>
      <c r="G614" s="118"/>
      <c r="H614" s="118"/>
    </row>
    <row r="615" spans="1:8">
      <c r="A615" s="104"/>
      <c r="B615" s="307"/>
      <c r="C615" s="307"/>
      <c r="D615" s="179"/>
      <c r="E615" s="153"/>
      <c r="F615" s="118"/>
      <c r="G615" s="118"/>
      <c r="H615" s="118"/>
    </row>
    <row r="616" spans="1:8">
      <c r="A616" s="104"/>
      <c r="B616" s="307"/>
      <c r="C616" s="307"/>
      <c r="D616" s="179"/>
      <c r="E616" s="153"/>
      <c r="F616" s="118"/>
      <c r="G616" s="118"/>
      <c r="H616" s="118"/>
    </row>
    <row r="617" spans="1:8">
      <c r="A617" s="104"/>
      <c r="B617" s="307"/>
      <c r="C617" s="307"/>
      <c r="D617" s="179"/>
      <c r="E617" s="153"/>
      <c r="F617" s="118"/>
      <c r="G617" s="118"/>
      <c r="H617" s="118"/>
    </row>
    <row r="618" spans="1:8">
      <c r="A618" s="104"/>
      <c r="B618" s="307"/>
      <c r="C618" s="307"/>
      <c r="D618" s="179"/>
      <c r="E618" s="153"/>
      <c r="F618" s="118"/>
      <c r="G618" s="118"/>
      <c r="H618" s="118"/>
    </row>
    <row r="619" spans="1:8">
      <c r="A619" s="104"/>
      <c r="B619" s="307"/>
      <c r="C619" s="307"/>
      <c r="D619" s="179"/>
      <c r="E619" s="153"/>
      <c r="F619" s="118"/>
      <c r="G619" s="118"/>
      <c r="H619" s="118"/>
    </row>
    <row r="620" spans="1:8">
      <c r="A620" s="104"/>
      <c r="B620" s="307"/>
      <c r="C620" s="307"/>
      <c r="D620" s="179"/>
      <c r="E620" s="153"/>
      <c r="F620" s="118"/>
      <c r="G620" s="118"/>
      <c r="H620" s="118"/>
    </row>
    <row r="621" spans="1:8">
      <c r="A621" s="104"/>
      <c r="B621" s="307"/>
      <c r="C621" s="307"/>
      <c r="D621" s="179"/>
      <c r="E621" s="153"/>
      <c r="F621" s="118"/>
      <c r="G621" s="118"/>
      <c r="H621" s="118"/>
    </row>
    <row r="622" spans="1:8">
      <c r="A622" s="104"/>
      <c r="B622" s="307"/>
      <c r="C622" s="307"/>
      <c r="D622" s="179"/>
      <c r="E622" s="153"/>
      <c r="F622" s="118"/>
      <c r="G622" s="118"/>
      <c r="H622" s="118"/>
    </row>
    <row r="623" spans="1:8">
      <c r="A623" s="104"/>
      <c r="B623" s="307"/>
      <c r="C623" s="307"/>
      <c r="D623" s="179"/>
      <c r="E623" s="153"/>
      <c r="F623" s="118"/>
      <c r="G623" s="118"/>
      <c r="H623" s="118"/>
    </row>
    <row r="624" spans="1:8">
      <c r="A624" s="104"/>
      <c r="B624" s="307"/>
      <c r="C624" s="307"/>
      <c r="D624" s="179"/>
      <c r="E624" s="153"/>
      <c r="F624" s="118"/>
      <c r="G624" s="118"/>
      <c r="H624" s="118"/>
    </row>
    <row r="625" spans="1:8">
      <c r="A625" s="104"/>
      <c r="B625" s="307"/>
      <c r="C625" s="307"/>
      <c r="D625" s="179"/>
      <c r="E625" s="153"/>
      <c r="F625" s="118"/>
      <c r="G625" s="118"/>
      <c r="H625" s="118"/>
    </row>
    <row r="626" spans="1:8">
      <c r="A626" s="104"/>
      <c r="B626" s="307"/>
      <c r="C626" s="307"/>
      <c r="D626" s="179"/>
      <c r="E626" s="153"/>
      <c r="F626" s="118"/>
      <c r="G626" s="118"/>
      <c r="H626" s="118"/>
    </row>
    <row r="627" spans="1:8">
      <c r="A627" s="104"/>
      <c r="B627" s="307"/>
      <c r="C627" s="307"/>
      <c r="D627" s="179"/>
      <c r="E627" s="153"/>
      <c r="F627" s="118"/>
      <c r="G627" s="118"/>
      <c r="H627" s="118"/>
    </row>
    <row r="628" spans="1:8">
      <c r="A628" s="104"/>
      <c r="B628" s="307"/>
      <c r="C628" s="307"/>
      <c r="D628" s="179"/>
      <c r="E628" s="153"/>
      <c r="F628" s="118"/>
      <c r="G628" s="118"/>
      <c r="H628" s="118"/>
    </row>
    <row r="629" spans="1:8">
      <c r="A629" s="104"/>
      <c r="B629" s="307"/>
      <c r="C629" s="307"/>
      <c r="D629" s="179"/>
      <c r="E629" s="153"/>
      <c r="F629" s="118"/>
      <c r="G629" s="118"/>
      <c r="H629" s="118"/>
    </row>
    <row r="630" spans="1:8">
      <c r="A630" s="104"/>
      <c r="B630" s="307"/>
      <c r="C630" s="307"/>
      <c r="D630" s="179"/>
      <c r="E630" s="153"/>
      <c r="F630" s="118"/>
      <c r="G630" s="118"/>
      <c r="H630" s="118"/>
    </row>
    <row r="631" spans="1:8">
      <c r="A631" s="104"/>
      <c r="B631" s="307"/>
      <c r="C631" s="307"/>
      <c r="D631" s="179"/>
      <c r="E631" s="153"/>
      <c r="F631" s="118"/>
      <c r="G631" s="118"/>
      <c r="H631" s="118"/>
    </row>
    <row r="632" spans="1:8">
      <c r="A632" s="104"/>
      <c r="B632" s="307"/>
      <c r="C632" s="307"/>
      <c r="D632" s="179"/>
      <c r="E632" s="153"/>
      <c r="F632" s="118"/>
      <c r="G632" s="118"/>
      <c r="H632" s="118"/>
    </row>
    <row r="633" spans="1:8">
      <c r="A633" s="104"/>
      <c r="B633" s="307"/>
      <c r="C633" s="307"/>
      <c r="D633" s="179"/>
      <c r="E633" s="153"/>
      <c r="F633" s="118"/>
      <c r="G633" s="118"/>
      <c r="H633" s="118"/>
    </row>
    <row r="634" spans="1:8">
      <c r="A634" s="104"/>
      <c r="B634" s="307"/>
      <c r="C634" s="307"/>
      <c r="D634" s="179"/>
      <c r="E634" s="153"/>
      <c r="F634" s="118"/>
      <c r="G634" s="118"/>
      <c r="H634" s="118"/>
    </row>
    <row r="635" spans="1:8">
      <c r="A635" s="104"/>
      <c r="B635" s="307"/>
      <c r="C635" s="307"/>
      <c r="D635" s="179"/>
      <c r="E635" s="153"/>
      <c r="F635" s="118"/>
      <c r="G635" s="118"/>
      <c r="H635" s="118"/>
    </row>
    <row r="636" spans="1:8">
      <c r="A636" s="104"/>
      <c r="B636" s="307"/>
      <c r="C636" s="307"/>
      <c r="D636" s="179"/>
      <c r="E636" s="153"/>
      <c r="F636" s="118"/>
      <c r="G636" s="118"/>
      <c r="H636" s="118"/>
    </row>
    <row r="637" spans="1:8">
      <c r="A637" s="104"/>
      <c r="B637" s="307"/>
      <c r="C637" s="307"/>
      <c r="D637" s="179"/>
      <c r="E637" s="153"/>
      <c r="F637" s="118"/>
      <c r="G637" s="118"/>
      <c r="H637" s="118"/>
    </row>
    <row r="638" spans="1:8">
      <c r="A638" s="104"/>
      <c r="B638" s="307"/>
      <c r="C638" s="307"/>
      <c r="D638" s="179"/>
      <c r="E638" s="153"/>
      <c r="F638" s="118"/>
      <c r="G638" s="118"/>
      <c r="H638" s="118"/>
    </row>
    <row r="639" spans="1:8">
      <c r="A639" s="104"/>
      <c r="B639" s="307"/>
      <c r="C639" s="307"/>
      <c r="D639" s="179"/>
      <c r="E639" s="153"/>
      <c r="F639" s="118"/>
      <c r="G639" s="118"/>
      <c r="H639" s="118"/>
    </row>
    <row r="640" spans="1:8">
      <c r="A640" s="104"/>
      <c r="B640" s="307"/>
      <c r="C640" s="307"/>
      <c r="D640" s="179"/>
      <c r="E640" s="153"/>
      <c r="F640" s="118"/>
      <c r="G640" s="118"/>
      <c r="H640" s="118"/>
    </row>
    <row r="641" spans="1:8">
      <c r="A641" s="104"/>
      <c r="B641" s="307"/>
      <c r="C641" s="307"/>
      <c r="D641" s="179"/>
      <c r="E641" s="153"/>
      <c r="F641" s="118"/>
      <c r="G641" s="118"/>
      <c r="H641" s="118"/>
    </row>
    <row r="642" spans="1:8">
      <c r="A642" s="104"/>
      <c r="B642" s="307"/>
      <c r="C642" s="307"/>
      <c r="D642" s="179"/>
      <c r="E642" s="153"/>
      <c r="F642" s="118"/>
      <c r="G642" s="118"/>
      <c r="H642" s="118"/>
    </row>
    <row r="643" spans="1:8">
      <c r="A643" s="104"/>
      <c r="B643" s="307"/>
      <c r="C643" s="307"/>
      <c r="D643" s="179"/>
      <c r="E643" s="153"/>
      <c r="F643" s="118"/>
      <c r="G643" s="118"/>
      <c r="H643" s="118"/>
    </row>
    <row r="644" spans="1:8">
      <c r="A644" s="104"/>
      <c r="B644" s="307"/>
      <c r="C644" s="307"/>
      <c r="D644" s="179"/>
      <c r="E644" s="153"/>
      <c r="F644" s="118"/>
      <c r="G644" s="118"/>
      <c r="H644" s="118"/>
    </row>
    <row r="645" spans="1:8">
      <c r="A645" s="104"/>
      <c r="B645" s="307"/>
      <c r="C645" s="307"/>
      <c r="D645" s="179"/>
      <c r="E645" s="153"/>
      <c r="F645" s="118"/>
      <c r="G645" s="118"/>
      <c r="H645" s="118"/>
    </row>
    <row r="646" spans="1:8">
      <c r="A646" s="104"/>
      <c r="B646" s="307"/>
      <c r="C646" s="307"/>
      <c r="D646" s="179"/>
      <c r="E646" s="153"/>
      <c r="F646" s="118"/>
      <c r="G646" s="118"/>
      <c r="H646" s="118"/>
    </row>
    <row r="647" spans="1:8">
      <c r="A647" s="104"/>
      <c r="B647" s="307"/>
      <c r="C647" s="307"/>
      <c r="D647" s="179"/>
      <c r="E647" s="153"/>
      <c r="F647" s="118"/>
      <c r="G647" s="118"/>
      <c r="H647" s="118"/>
    </row>
    <row r="648" spans="1:8">
      <c r="A648" s="104"/>
      <c r="B648" s="307"/>
      <c r="C648" s="307"/>
      <c r="D648" s="179"/>
      <c r="E648" s="153"/>
      <c r="F648" s="118"/>
      <c r="G648" s="118"/>
      <c r="H648" s="118"/>
    </row>
    <row r="649" spans="1:8">
      <c r="A649" s="104"/>
      <c r="B649" s="307"/>
      <c r="C649" s="307"/>
      <c r="D649" s="179"/>
      <c r="E649" s="153"/>
      <c r="F649" s="118"/>
      <c r="G649" s="118"/>
      <c r="H649" s="118"/>
    </row>
    <row r="650" spans="1:8">
      <c r="A650" s="104"/>
      <c r="B650" s="307"/>
      <c r="C650" s="307"/>
      <c r="D650" s="179"/>
      <c r="E650" s="153"/>
      <c r="F650" s="118"/>
      <c r="G650" s="118"/>
      <c r="H650" s="118"/>
    </row>
    <row r="651" spans="1:8">
      <c r="A651" s="104"/>
      <c r="B651" s="307"/>
      <c r="C651" s="307"/>
      <c r="D651" s="179"/>
      <c r="E651" s="153"/>
      <c r="F651" s="118"/>
      <c r="G651" s="118"/>
      <c r="H651" s="118"/>
    </row>
    <row r="652" spans="1:8">
      <c r="A652" s="104"/>
      <c r="B652" s="307"/>
      <c r="C652" s="307"/>
      <c r="D652" s="179"/>
      <c r="E652" s="153"/>
      <c r="F652" s="118"/>
      <c r="G652" s="118"/>
      <c r="H652" s="118"/>
    </row>
    <row r="653" spans="1:8">
      <c r="A653" s="104"/>
      <c r="B653" s="307"/>
      <c r="C653" s="307"/>
      <c r="D653" s="179"/>
      <c r="E653" s="153"/>
      <c r="F653" s="118"/>
      <c r="G653" s="118"/>
      <c r="H653" s="118"/>
    </row>
    <row r="654" spans="1:8">
      <c r="A654" s="104"/>
      <c r="B654" s="307"/>
      <c r="C654" s="307"/>
      <c r="D654" s="179"/>
      <c r="E654" s="153"/>
      <c r="F654" s="118"/>
      <c r="G654" s="118"/>
      <c r="H654" s="118"/>
    </row>
    <row r="655" spans="1:8">
      <c r="A655" s="104"/>
      <c r="B655" s="307"/>
      <c r="C655" s="307"/>
      <c r="D655" s="179"/>
      <c r="E655" s="153"/>
      <c r="F655" s="118"/>
      <c r="G655" s="118"/>
      <c r="H655" s="118"/>
    </row>
    <row r="656" spans="1:8">
      <c r="A656" s="104"/>
      <c r="B656" s="307"/>
      <c r="C656" s="307"/>
      <c r="D656" s="179"/>
      <c r="E656" s="153"/>
      <c r="F656" s="118"/>
      <c r="G656" s="118"/>
      <c r="H656" s="118"/>
    </row>
    <row r="657" spans="1:8">
      <c r="A657" s="104"/>
      <c r="B657" s="307"/>
      <c r="C657" s="307"/>
      <c r="D657" s="179"/>
      <c r="E657" s="153"/>
      <c r="F657" s="118"/>
      <c r="G657" s="118"/>
      <c r="H657" s="118"/>
    </row>
    <row r="658" spans="1:8">
      <c r="A658" s="104"/>
      <c r="B658" s="307"/>
      <c r="C658" s="307"/>
      <c r="D658" s="179"/>
      <c r="E658" s="153"/>
      <c r="F658" s="118"/>
      <c r="G658" s="118"/>
      <c r="H658" s="118"/>
    </row>
    <row r="659" spans="1:8">
      <c r="A659" s="104"/>
      <c r="B659" s="307"/>
      <c r="C659" s="307"/>
      <c r="D659" s="179"/>
      <c r="E659" s="153"/>
      <c r="F659" s="118"/>
      <c r="G659" s="118"/>
      <c r="H659" s="118"/>
    </row>
    <row r="660" spans="1:8">
      <c r="A660" s="104"/>
      <c r="B660" s="307"/>
      <c r="C660" s="307"/>
      <c r="D660" s="179"/>
      <c r="E660" s="153"/>
      <c r="F660" s="118"/>
      <c r="G660" s="118"/>
      <c r="H660" s="118"/>
    </row>
    <row r="661" spans="1:8">
      <c r="A661" s="104"/>
      <c r="B661" s="307"/>
      <c r="C661" s="307"/>
      <c r="D661" s="179"/>
      <c r="E661" s="153"/>
      <c r="F661" s="118"/>
      <c r="G661" s="118"/>
      <c r="H661" s="118"/>
    </row>
    <row r="662" spans="1:8">
      <c r="A662" s="104"/>
      <c r="B662" s="307"/>
      <c r="C662" s="307"/>
      <c r="D662" s="179"/>
      <c r="E662" s="153"/>
      <c r="F662" s="118"/>
      <c r="G662" s="118"/>
      <c r="H662" s="118"/>
    </row>
    <row r="663" spans="1:8">
      <c r="A663" s="104"/>
      <c r="B663" s="307"/>
      <c r="C663" s="307"/>
      <c r="D663" s="179"/>
      <c r="E663" s="153"/>
      <c r="F663" s="118"/>
      <c r="G663" s="118"/>
      <c r="H663" s="118"/>
    </row>
    <row r="664" spans="1:8">
      <c r="A664" s="104"/>
      <c r="B664" s="307"/>
      <c r="C664" s="307"/>
      <c r="D664" s="179"/>
      <c r="E664" s="153"/>
      <c r="F664" s="118"/>
      <c r="G664" s="118"/>
      <c r="H664" s="118"/>
    </row>
    <row r="665" spans="1:8">
      <c r="A665" s="104"/>
      <c r="B665" s="307"/>
      <c r="C665" s="307"/>
      <c r="D665" s="179"/>
      <c r="E665" s="153"/>
      <c r="F665" s="118"/>
      <c r="G665" s="118"/>
      <c r="H665" s="118"/>
    </row>
    <row r="666" spans="1:8">
      <c r="A666" s="104"/>
      <c r="B666" s="307"/>
      <c r="C666" s="307"/>
      <c r="D666" s="179"/>
      <c r="E666" s="153"/>
      <c r="F666" s="118"/>
      <c r="G666" s="118"/>
      <c r="H666" s="118"/>
    </row>
    <row r="667" spans="1:8">
      <c r="A667" s="104"/>
      <c r="B667" s="307"/>
      <c r="C667" s="307"/>
      <c r="D667" s="179"/>
      <c r="E667" s="153"/>
      <c r="F667" s="118"/>
      <c r="G667" s="118"/>
      <c r="H667" s="118"/>
    </row>
    <row r="668" spans="1:8">
      <c r="A668" s="104"/>
      <c r="B668" s="307"/>
      <c r="C668" s="307"/>
      <c r="D668" s="179"/>
      <c r="E668" s="153"/>
      <c r="F668" s="118"/>
      <c r="G668" s="118"/>
      <c r="H668" s="118"/>
    </row>
    <row r="669" spans="1:8">
      <c r="A669" s="104"/>
      <c r="B669" s="307"/>
      <c r="C669" s="307"/>
      <c r="D669" s="179"/>
      <c r="E669" s="153"/>
      <c r="F669" s="118"/>
      <c r="G669" s="118"/>
      <c r="H669" s="118"/>
    </row>
    <row r="670" spans="1:8">
      <c r="A670" s="104"/>
      <c r="B670" s="307"/>
      <c r="C670" s="307"/>
      <c r="D670" s="179"/>
      <c r="E670" s="153"/>
      <c r="F670" s="118"/>
      <c r="G670" s="118"/>
      <c r="H670" s="118"/>
    </row>
    <row r="671" spans="1:8">
      <c r="A671" s="104"/>
      <c r="B671" s="307"/>
      <c r="C671" s="307"/>
      <c r="D671" s="179"/>
      <c r="E671" s="153"/>
      <c r="F671" s="118"/>
      <c r="G671" s="118"/>
      <c r="H671" s="118"/>
    </row>
    <row r="672" spans="1:8">
      <c r="A672" s="104"/>
      <c r="B672" s="307"/>
      <c r="C672" s="307"/>
      <c r="D672" s="179"/>
      <c r="E672" s="153"/>
      <c r="F672" s="118"/>
      <c r="G672" s="118"/>
      <c r="H672" s="118"/>
    </row>
    <row r="673" spans="1:8">
      <c r="A673" s="104"/>
      <c r="B673" s="307"/>
      <c r="C673" s="307"/>
      <c r="D673" s="179"/>
      <c r="E673" s="153"/>
      <c r="F673" s="118"/>
      <c r="G673" s="118"/>
      <c r="H673" s="118"/>
    </row>
    <row r="674" spans="1:8">
      <c r="A674" s="104"/>
      <c r="B674" s="307"/>
      <c r="C674" s="307"/>
      <c r="D674" s="179"/>
      <c r="E674" s="153"/>
      <c r="F674" s="118"/>
      <c r="G674" s="118"/>
      <c r="H674" s="118"/>
    </row>
    <row r="675" spans="1:8">
      <c r="A675" s="104"/>
      <c r="B675" s="307"/>
      <c r="C675" s="307"/>
      <c r="D675" s="179"/>
      <c r="E675" s="153"/>
      <c r="F675" s="118"/>
      <c r="G675" s="118"/>
      <c r="H675" s="118"/>
    </row>
    <row r="676" spans="1:8">
      <c r="A676" s="104"/>
      <c r="B676" s="307"/>
      <c r="C676" s="307"/>
      <c r="D676" s="179"/>
      <c r="E676" s="153"/>
      <c r="F676" s="118"/>
      <c r="G676" s="118"/>
      <c r="H676" s="118"/>
    </row>
    <row r="677" spans="1:8">
      <c r="A677" s="104"/>
      <c r="B677" s="307"/>
      <c r="C677" s="307"/>
      <c r="D677" s="179"/>
      <c r="E677" s="153"/>
      <c r="F677" s="118"/>
      <c r="G677" s="118"/>
      <c r="H677" s="118"/>
    </row>
    <row r="678" spans="1:8">
      <c r="A678" s="104"/>
      <c r="B678" s="307"/>
      <c r="C678" s="307"/>
      <c r="D678" s="179"/>
      <c r="E678" s="153"/>
      <c r="F678" s="118"/>
      <c r="G678" s="118"/>
      <c r="H678" s="118"/>
    </row>
    <row r="679" spans="1:8">
      <c r="A679" s="104"/>
      <c r="B679" s="307"/>
      <c r="C679" s="307"/>
      <c r="D679" s="179"/>
      <c r="E679" s="153"/>
      <c r="F679" s="118"/>
      <c r="G679" s="118"/>
      <c r="H679" s="118"/>
    </row>
    <row r="680" spans="1:8">
      <c r="A680" s="104"/>
      <c r="B680" s="307"/>
      <c r="C680" s="307"/>
      <c r="D680" s="179"/>
      <c r="E680" s="153"/>
      <c r="F680" s="118"/>
      <c r="G680" s="118"/>
      <c r="H680" s="118"/>
    </row>
    <row r="681" spans="1:8">
      <c r="A681" s="104"/>
      <c r="B681" s="307"/>
      <c r="C681" s="307"/>
      <c r="D681" s="179"/>
      <c r="E681" s="153"/>
      <c r="F681" s="118"/>
      <c r="G681" s="118"/>
      <c r="H681" s="118"/>
    </row>
    <row r="682" spans="1:8">
      <c r="A682" s="104"/>
      <c r="B682" s="307"/>
      <c r="C682" s="307"/>
      <c r="D682" s="179"/>
      <c r="E682" s="153"/>
      <c r="F682" s="118"/>
      <c r="G682" s="118"/>
      <c r="H682" s="118"/>
    </row>
    <row r="683" spans="1:8">
      <c r="A683" s="104"/>
      <c r="B683" s="307"/>
      <c r="C683" s="307"/>
      <c r="D683" s="179"/>
      <c r="E683" s="153"/>
      <c r="F683" s="118"/>
      <c r="G683" s="118"/>
      <c r="H683" s="118"/>
    </row>
    <row r="684" spans="1:8">
      <c r="A684" s="104"/>
      <c r="B684" s="307"/>
      <c r="C684" s="307"/>
      <c r="D684" s="179"/>
      <c r="E684" s="153"/>
      <c r="F684" s="118"/>
      <c r="G684" s="118"/>
      <c r="H684" s="118"/>
    </row>
    <row r="685" spans="1:8">
      <c r="A685" s="104"/>
      <c r="B685" s="307"/>
      <c r="C685" s="307"/>
      <c r="D685" s="179"/>
      <c r="E685" s="153"/>
      <c r="F685" s="118"/>
      <c r="G685" s="118"/>
      <c r="H685" s="118"/>
    </row>
    <row r="686" spans="1:8">
      <c r="A686" s="104"/>
      <c r="B686" s="307"/>
      <c r="C686" s="307"/>
      <c r="D686" s="179"/>
      <c r="E686" s="153"/>
      <c r="F686" s="118"/>
      <c r="G686" s="118"/>
      <c r="H686" s="118"/>
    </row>
    <row r="687" spans="1:8">
      <c r="A687" s="104"/>
      <c r="B687" s="307"/>
      <c r="C687" s="307"/>
      <c r="D687" s="179"/>
      <c r="E687" s="153"/>
      <c r="F687" s="118"/>
      <c r="G687" s="118"/>
      <c r="H687" s="118"/>
    </row>
    <row r="688" spans="1:8">
      <c r="A688" s="104"/>
      <c r="B688" s="307"/>
      <c r="C688" s="307"/>
      <c r="D688" s="179"/>
      <c r="E688" s="153"/>
      <c r="F688" s="118"/>
      <c r="G688" s="118"/>
      <c r="H688" s="118"/>
    </row>
    <row r="689" spans="1:8">
      <c r="A689" s="104"/>
      <c r="B689" s="307"/>
      <c r="C689" s="307"/>
      <c r="D689" s="179"/>
      <c r="E689" s="153"/>
      <c r="F689" s="118"/>
      <c r="G689" s="118"/>
      <c r="H689" s="118"/>
    </row>
    <row r="690" spans="1:8">
      <c r="A690" s="104"/>
      <c r="B690" s="307"/>
      <c r="C690" s="307"/>
      <c r="D690" s="179"/>
      <c r="E690" s="153"/>
      <c r="F690" s="118"/>
      <c r="G690" s="118"/>
      <c r="H690" s="118"/>
    </row>
    <row r="691" spans="1:8">
      <c r="A691" s="104"/>
      <c r="B691" s="307"/>
      <c r="C691" s="307"/>
      <c r="D691" s="179"/>
      <c r="E691" s="153"/>
      <c r="F691" s="118"/>
      <c r="G691" s="118"/>
      <c r="H691" s="118"/>
    </row>
    <row r="692" spans="1:8">
      <c r="A692" s="104"/>
      <c r="B692" s="307"/>
      <c r="C692" s="307"/>
      <c r="D692" s="179"/>
      <c r="E692" s="153"/>
      <c r="F692" s="118"/>
      <c r="G692" s="118"/>
      <c r="H692" s="118"/>
    </row>
    <row r="693" spans="1:8">
      <c r="A693" s="104"/>
      <c r="B693" s="307"/>
      <c r="C693" s="307"/>
      <c r="D693" s="179"/>
      <c r="E693" s="153"/>
      <c r="F693" s="118"/>
      <c r="G693" s="118"/>
      <c r="H693" s="118"/>
    </row>
    <row r="694" spans="1:8">
      <c r="A694" s="104"/>
      <c r="B694" s="307"/>
      <c r="C694" s="307"/>
      <c r="D694" s="179"/>
      <c r="E694" s="153"/>
      <c r="F694" s="118"/>
      <c r="G694" s="118"/>
      <c r="H694" s="118"/>
    </row>
    <row r="695" spans="1:8">
      <c r="A695" s="104"/>
      <c r="B695" s="307"/>
      <c r="C695" s="307"/>
      <c r="D695" s="179"/>
      <c r="E695" s="153"/>
      <c r="F695" s="118"/>
      <c r="G695" s="118"/>
      <c r="H695" s="118"/>
    </row>
    <row r="696" spans="1:8">
      <c r="A696" s="104"/>
      <c r="B696" s="307"/>
      <c r="C696" s="307"/>
      <c r="D696" s="179"/>
      <c r="E696" s="153"/>
      <c r="F696" s="118"/>
      <c r="G696" s="118"/>
      <c r="H696" s="118"/>
    </row>
    <row r="697" spans="1:8">
      <c r="A697" s="104"/>
      <c r="B697" s="307"/>
      <c r="C697" s="307"/>
      <c r="D697" s="179"/>
      <c r="E697" s="153"/>
      <c r="F697" s="118"/>
      <c r="G697" s="118"/>
      <c r="H697" s="118"/>
    </row>
    <row r="698" spans="1:8">
      <c r="A698" s="104"/>
      <c r="B698" s="307"/>
      <c r="C698" s="307"/>
      <c r="D698" s="179"/>
      <c r="E698" s="153"/>
      <c r="F698" s="118"/>
      <c r="G698" s="118"/>
      <c r="H698" s="118"/>
    </row>
    <row r="699" spans="1:8">
      <c r="A699" s="104"/>
      <c r="B699" s="307"/>
      <c r="C699" s="307"/>
      <c r="D699" s="179"/>
      <c r="E699" s="153"/>
      <c r="F699" s="118"/>
      <c r="G699" s="118"/>
      <c r="H699" s="118"/>
    </row>
    <row r="700" spans="1:8">
      <c r="A700" s="104"/>
      <c r="B700" s="307"/>
      <c r="C700" s="307"/>
      <c r="D700" s="179"/>
      <c r="E700" s="153"/>
      <c r="F700" s="118"/>
      <c r="G700" s="118"/>
      <c r="H700" s="118"/>
    </row>
    <row r="701" spans="1:8">
      <c r="A701" s="104"/>
      <c r="B701" s="307"/>
      <c r="C701" s="307"/>
      <c r="D701" s="179"/>
      <c r="E701" s="153"/>
      <c r="F701" s="118"/>
      <c r="G701" s="118"/>
      <c r="H701" s="118"/>
    </row>
    <row r="702" spans="1:8">
      <c r="A702" s="104"/>
      <c r="B702" s="307"/>
      <c r="C702" s="307"/>
      <c r="D702" s="179"/>
      <c r="E702" s="153"/>
      <c r="F702" s="118"/>
      <c r="G702" s="118"/>
      <c r="H702" s="118"/>
    </row>
    <row r="703" spans="1:8">
      <c r="A703" s="104"/>
      <c r="B703" s="307"/>
      <c r="C703" s="307"/>
      <c r="D703" s="179"/>
      <c r="E703" s="153"/>
      <c r="F703" s="118"/>
      <c r="G703" s="118"/>
      <c r="H703" s="118"/>
    </row>
    <row r="704" spans="1:8">
      <c r="A704" s="104"/>
      <c r="B704" s="307"/>
      <c r="C704" s="307"/>
      <c r="D704" s="179"/>
      <c r="E704" s="153"/>
      <c r="F704" s="118"/>
      <c r="G704" s="118"/>
      <c r="H704" s="118"/>
    </row>
    <row r="705" spans="1:8">
      <c r="A705" s="104"/>
      <c r="B705" s="307"/>
      <c r="C705" s="307"/>
      <c r="D705" s="179"/>
      <c r="E705" s="153"/>
      <c r="F705" s="118"/>
      <c r="G705" s="118"/>
      <c r="H705" s="118"/>
    </row>
    <row r="706" spans="1:8">
      <c r="A706" s="104"/>
      <c r="B706" s="307"/>
      <c r="C706" s="307"/>
      <c r="D706" s="179"/>
      <c r="E706" s="153"/>
      <c r="F706" s="118"/>
      <c r="G706" s="118"/>
      <c r="H706" s="118"/>
    </row>
    <row r="707" spans="1:8">
      <c r="A707" s="104"/>
      <c r="B707" s="307"/>
      <c r="C707" s="307"/>
      <c r="D707" s="179"/>
      <c r="E707" s="153"/>
      <c r="F707" s="118"/>
      <c r="G707" s="118"/>
      <c r="H707" s="118"/>
    </row>
    <row r="708" spans="1:8">
      <c r="A708" s="104"/>
      <c r="B708" s="307"/>
      <c r="C708" s="307"/>
      <c r="D708" s="179"/>
      <c r="E708" s="153"/>
      <c r="F708" s="118"/>
      <c r="G708" s="118"/>
      <c r="H708" s="118"/>
    </row>
    <row r="709" spans="1:8">
      <c r="A709" s="104"/>
      <c r="B709" s="307"/>
      <c r="C709" s="307"/>
      <c r="D709" s="179"/>
      <c r="E709" s="153"/>
      <c r="F709" s="118"/>
      <c r="G709" s="118"/>
      <c r="H709" s="118"/>
    </row>
    <row r="710" spans="1:8">
      <c r="A710" s="104"/>
      <c r="B710" s="307"/>
      <c r="C710" s="307"/>
      <c r="D710" s="179"/>
      <c r="E710" s="153"/>
      <c r="F710" s="118"/>
      <c r="G710" s="118"/>
      <c r="H710" s="118"/>
    </row>
    <row r="711" spans="1:8">
      <c r="A711" s="104"/>
      <c r="B711" s="307"/>
      <c r="C711" s="307"/>
      <c r="D711" s="179"/>
      <c r="E711" s="153"/>
      <c r="F711" s="118"/>
      <c r="G711" s="118"/>
      <c r="H711" s="118"/>
    </row>
    <row r="712" spans="1:8">
      <c r="A712" s="104"/>
      <c r="B712" s="307"/>
      <c r="C712" s="307"/>
      <c r="D712" s="179"/>
      <c r="E712" s="153"/>
      <c r="F712" s="118"/>
      <c r="G712" s="118"/>
      <c r="H712" s="118"/>
    </row>
    <row r="713" spans="1:8">
      <c r="A713" s="104"/>
      <c r="B713" s="307"/>
      <c r="C713" s="307"/>
      <c r="D713" s="179"/>
      <c r="E713" s="153"/>
      <c r="F713" s="118"/>
      <c r="G713" s="118"/>
      <c r="H713" s="118"/>
    </row>
    <row r="714" spans="1:8">
      <c r="A714" s="104"/>
      <c r="B714" s="307"/>
      <c r="C714" s="307"/>
      <c r="D714" s="179"/>
      <c r="E714" s="153"/>
      <c r="F714" s="118"/>
      <c r="G714" s="118"/>
      <c r="H714" s="118"/>
    </row>
    <row r="715" spans="1:8">
      <c r="A715" s="104"/>
      <c r="B715" s="307"/>
      <c r="C715" s="307"/>
      <c r="D715" s="179"/>
      <c r="E715" s="153"/>
      <c r="F715" s="118"/>
      <c r="G715" s="118"/>
      <c r="H715" s="118"/>
    </row>
    <row r="716" spans="1:8">
      <c r="A716" s="104"/>
      <c r="B716" s="307"/>
      <c r="C716" s="307"/>
      <c r="D716" s="179"/>
      <c r="E716" s="153"/>
      <c r="F716" s="118"/>
      <c r="G716" s="118"/>
      <c r="H716" s="118"/>
    </row>
    <row r="717" spans="1:8">
      <c r="A717" s="104"/>
      <c r="B717" s="307"/>
      <c r="C717" s="307"/>
      <c r="D717" s="179"/>
      <c r="E717" s="153"/>
      <c r="F717" s="118"/>
      <c r="G717" s="118"/>
      <c r="H717" s="118"/>
    </row>
    <row r="718" spans="1:8">
      <c r="A718" s="104"/>
      <c r="B718" s="307"/>
      <c r="C718" s="307"/>
      <c r="D718" s="179"/>
      <c r="E718" s="153"/>
      <c r="F718" s="118"/>
      <c r="G718" s="118"/>
      <c r="H718" s="118"/>
    </row>
    <row r="719" spans="1:8">
      <c r="A719" s="104"/>
      <c r="B719" s="307"/>
      <c r="C719" s="307"/>
      <c r="D719" s="179"/>
      <c r="E719" s="153"/>
      <c r="F719" s="118"/>
      <c r="G719" s="118"/>
      <c r="H719" s="118"/>
    </row>
    <row r="720" spans="1:8">
      <c r="A720" s="104"/>
      <c r="B720" s="307"/>
      <c r="C720" s="307"/>
      <c r="D720" s="179"/>
      <c r="E720" s="153"/>
      <c r="F720" s="118"/>
      <c r="G720" s="118"/>
      <c r="H720" s="118"/>
    </row>
    <row r="721" spans="1:8">
      <c r="A721" s="104"/>
      <c r="B721" s="307"/>
      <c r="C721" s="307"/>
      <c r="D721" s="179"/>
      <c r="E721" s="153"/>
      <c r="F721" s="118"/>
      <c r="G721" s="118"/>
      <c r="H721" s="118"/>
    </row>
    <row r="722" spans="1:8">
      <c r="A722" s="104"/>
      <c r="B722" s="307"/>
      <c r="C722" s="307"/>
      <c r="D722" s="179"/>
      <c r="E722" s="153"/>
      <c r="F722" s="118"/>
      <c r="G722" s="118"/>
      <c r="H722" s="118"/>
    </row>
    <row r="723" spans="1:8">
      <c r="A723" s="104"/>
      <c r="B723" s="307"/>
      <c r="C723" s="307"/>
      <c r="D723" s="179"/>
      <c r="E723" s="153"/>
      <c r="F723" s="118"/>
      <c r="G723" s="118"/>
      <c r="H723" s="118"/>
    </row>
    <row r="724" spans="1:8">
      <c r="A724" s="104"/>
      <c r="B724" s="307"/>
      <c r="C724" s="307"/>
      <c r="D724" s="179"/>
      <c r="E724" s="153"/>
      <c r="F724" s="118"/>
      <c r="G724" s="118"/>
      <c r="H724" s="118"/>
    </row>
    <row r="725" spans="1:8">
      <c r="A725" s="104"/>
      <c r="B725" s="307"/>
      <c r="C725" s="307"/>
      <c r="D725" s="179"/>
      <c r="E725" s="153"/>
      <c r="F725" s="118"/>
      <c r="G725" s="118"/>
      <c r="H725" s="118"/>
    </row>
    <row r="726" spans="1:8">
      <c r="A726" s="104"/>
      <c r="B726" s="307"/>
      <c r="C726" s="307"/>
      <c r="D726" s="179"/>
      <c r="E726" s="153"/>
      <c r="F726" s="118"/>
      <c r="G726" s="118"/>
      <c r="H726" s="118"/>
    </row>
    <row r="727" spans="1:8">
      <c r="A727" s="104"/>
      <c r="B727" s="307"/>
      <c r="C727" s="307"/>
      <c r="D727" s="179"/>
      <c r="E727" s="153"/>
      <c r="F727" s="118"/>
      <c r="G727" s="118"/>
      <c r="H727" s="118"/>
    </row>
    <row r="728" spans="1:8">
      <c r="A728" s="104"/>
      <c r="B728" s="307"/>
      <c r="C728" s="307"/>
      <c r="D728" s="179"/>
      <c r="E728" s="153"/>
      <c r="F728" s="118"/>
      <c r="G728" s="118"/>
      <c r="H728" s="118"/>
    </row>
    <row r="729" spans="1:8">
      <c r="A729" s="104"/>
      <c r="B729" s="307"/>
      <c r="C729" s="307"/>
      <c r="D729" s="179"/>
      <c r="E729" s="153"/>
      <c r="F729" s="118"/>
      <c r="G729" s="118"/>
      <c r="H729" s="118"/>
    </row>
    <row r="730" spans="1:8">
      <c r="A730" s="104"/>
      <c r="B730" s="307"/>
      <c r="C730" s="307"/>
      <c r="D730" s="179"/>
      <c r="E730" s="153"/>
      <c r="F730" s="118"/>
      <c r="G730" s="118"/>
      <c r="H730" s="118"/>
    </row>
    <row r="731" spans="1:8">
      <c r="A731" s="104"/>
      <c r="B731" s="307"/>
      <c r="C731" s="307"/>
      <c r="D731" s="179"/>
      <c r="E731" s="153"/>
      <c r="F731" s="118"/>
      <c r="G731" s="118"/>
      <c r="H731" s="118"/>
    </row>
    <row r="732" spans="1:8">
      <c r="A732" s="104"/>
      <c r="B732" s="307"/>
      <c r="C732" s="307"/>
      <c r="D732" s="179"/>
      <c r="E732" s="153"/>
      <c r="F732" s="118"/>
      <c r="G732" s="118"/>
      <c r="H732" s="118"/>
    </row>
    <row r="733" spans="1:8">
      <c r="A733" s="104"/>
      <c r="B733" s="307"/>
      <c r="C733" s="307"/>
      <c r="D733" s="179"/>
      <c r="E733" s="153"/>
      <c r="F733" s="118"/>
      <c r="G733" s="118"/>
      <c r="H733" s="118"/>
    </row>
    <row r="734" spans="1:8">
      <c r="A734" s="104"/>
      <c r="B734" s="307"/>
      <c r="C734" s="307"/>
      <c r="D734" s="179"/>
      <c r="E734" s="153"/>
      <c r="F734" s="118"/>
      <c r="G734" s="118"/>
      <c r="H734" s="118"/>
    </row>
    <row r="735" spans="1:8">
      <c r="A735" s="104"/>
      <c r="B735" s="307"/>
      <c r="C735" s="307"/>
      <c r="D735" s="179"/>
      <c r="E735" s="153"/>
      <c r="F735" s="118"/>
      <c r="G735" s="118"/>
      <c r="H735" s="118"/>
    </row>
    <row r="736" spans="1:8">
      <c r="A736" s="104"/>
      <c r="B736" s="307"/>
      <c r="C736" s="307"/>
      <c r="D736" s="179"/>
      <c r="E736" s="153"/>
      <c r="F736" s="118"/>
      <c r="G736" s="118"/>
      <c r="H736" s="118"/>
    </row>
    <row r="737" spans="1:8">
      <c r="A737" s="104"/>
      <c r="B737" s="307"/>
      <c r="C737" s="307"/>
      <c r="D737" s="179"/>
      <c r="E737" s="153"/>
      <c r="F737" s="118"/>
      <c r="G737" s="118"/>
      <c r="H737" s="118"/>
    </row>
    <row r="738" spans="1:8">
      <c r="A738" s="104"/>
      <c r="B738" s="307"/>
      <c r="C738" s="307"/>
      <c r="D738" s="179"/>
      <c r="E738" s="153"/>
      <c r="F738" s="118"/>
      <c r="G738" s="118"/>
      <c r="H738" s="118"/>
    </row>
    <row r="739" spans="1:8">
      <c r="A739" s="104"/>
      <c r="B739" s="307"/>
      <c r="C739" s="307"/>
      <c r="D739" s="179"/>
      <c r="E739" s="153"/>
      <c r="F739" s="118"/>
      <c r="G739" s="118"/>
      <c r="H739" s="118"/>
    </row>
    <row r="740" spans="1:8">
      <c r="A740" s="104"/>
      <c r="B740" s="307"/>
      <c r="C740" s="307"/>
      <c r="D740" s="179"/>
      <c r="E740" s="153"/>
      <c r="F740" s="118"/>
      <c r="G740" s="118"/>
      <c r="H740" s="118"/>
    </row>
    <row r="741" spans="1:8">
      <c r="A741" s="104"/>
      <c r="B741" s="307"/>
      <c r="C741" s="307"/>
      <c r="D741" s="179"/>
      <c r="E741" s="153"/>
      <c r="F741" s="118"/>
      <c r="G741" s="118"/>
      <c r="H741" s="118"/>
    </row>
    <row r="742" spans="1:8">
      <c r="A742" s="104"/>
      <c r="B742" s="307"/>
      <c r="C742" s="307"/>
      <c r="D742" s="179"/>
      <c r="E742" s="153"/>
      <c r="F742" s="118"/>
      <c r="G742" s="118"/>
      <c r="H742" s="118"/>
    </row>
    <row r="743" spans="1:8">
      <c r="A743" s="104"/>
      <c r="B743" s="307"/>
      <c r="C743" s="307"/>
      <c r="D743" s="179"/>
      <c r="E743" s="153"/>
      <c r="F743" s="118"/>
      <c r="G743" s="118"/>
      <c r="H743" s="118"/>
    </row>
    <row r="744" spans="1:8">
      <c r="A744" s="104"/>
      <c r="B744" s="307"/>
      <c r="C744" s="307"/>
      <c r="D744" s="179"/>
      <c r="E744" s="153"/>
      <c r="F744" s="118"/>
      <c r="G744" s="118"/>
      <c r="H744" s="118"/>
    </row>
    <row r="745" spans="1:8">
      <c r="A745" s="104"/>
      <c r="B745" s="307"/>
      <c r="C745" s="307"/>
      <c r="D745" s="179"/>
      <c r="E745" s="153"/>
      <c r="F745" s="118"/>
      <c r="G745" s="118"/>
      <c r="H745" s="118"/>
    </row>
    <row r="746" spans="1:8">
      <c r="A746" s="104"/>
      <c r="B746" s="307"/>
      <c r="C746" s="307"/>
      <c r="D746" s="179"/>
      <c r="E746" s="153"/>
      <c r="F746" s="118"/>
      <c r="G746" s="118"/>
      <c r="H746" s="118"/>
    </row>
    <row r="747" spans="1:8">
      <c r="A747" s="104"/>
      <c r="B747" s="307"/>
      <c r="C747" s="307"/>
      <c r="D747" s="179"/>
      <c r="E747" s="153"/>
      <c r="F747" s="118"/>
      <c r="G747" s="118"/>
      <c r="H747" s="118"/>
    </row>
    <row r="748" spans="1:8">
      <c r="A748" s="104"/>
      <c r="B748" s="307"/>
      <c r="C748" s="307"/>
      <c r="D748" s="179"/>
      <c r="E748" s="153"/>
      <c r="F748" s="118"/>
      <c r="G748" s="118"/>
      <c r="H748" s="118"/>
    </row>
    <row r="749" spans="1:8">
      <c r="A749" s="104"/>
      <c r="B749" s="307"/>
      <c r="C749" s="307"/>
      <c r="D749" s="179"/>
      <c r="E749" s="153"/>
      <c r="F749" s="118"/>
      <c r="G749" s="118"/>
      <c r="H749" s="118"/>
    </row>
    <row r="750" spans="1:8">
      <c r="A750" s="104"/>
      <c r="B750" s="307"/>
      <c r="C750" s="307"/>
      <c r="D750" s="179"/>
      <c r="E750" s="153"/>
      <c r="F750" s="118"/>
      <c r="G750" s="118"/>
      <c r="H750" s="118"/>
    </row>
    <row r="751" spans="1:8">
      <c r="A751" s="104"/>
      <c r="B751" s="307"/>
      <c r="C751" s="307"/>
      <c r="D751" s="179"/>
      <c r="E751" s="153"/>
      <c r="F751" s="118"/>
      <c r="G751" s="118"/>
      <c r="H751" s="118"/>
    </row>
    <row r="752" spans="1:8">
      <c r="A752" s="104"/>
      <c r="B752" s="307"/>
      <c r="C752" s="307"/>
      <c r="D752" s="179"/>
      <c r="E752" s="153"/>
      <c r="F752" s="118"/>
      <c r="G752" s="118"/>
      <c r="H752" s="118"/>
    </row>
    <row r="753" spans="1:8">
      <c r="A753" s="104"/>
      <c r="B753" s="307"/>
      <c r="C753" s="307"/>
      <c r="D753" s="179"/>
      <c r="E753" s="153"/>
      <c r="F753" s="118"/>
      <c r="G753" s="118"/>
      <c r="H753" s="118"/>
    </row>
    <row r="754" spans="1:8">
      <c r="A754" s="104"/>
      <c r="B754" s="307"/>
      <c r="C754" s="307"/>
      <c r="D754" s="179"/>
      <c r="E754" s="153"/>
      <c r="F754" s="118"/>
      <c r="G754" s="118"/>
      <c r="H754" s="118"/>
    </row>
    <row r="755" spans="1:8">
      <c r="A755" s="104"/>
      <c r="B755" s="307"/>
      <c r="C755" s="307"/>
      <c r="D755" s="179"/>
      <c r="E755" s="153"/>
      <c r="F755" s="118"/>
      <c r="G755" s="118"/>
      <c r="H755" s="118"/>
    </row>
    <row r="756" spans="1:8">
      <c r="A756" s="104"/>
      <c r="B756" s="307"/>
      <c r="C756" s="307"/>
      <c r="D756" s="179"/>
      <c r="E756" s="153"/>
      <c r="F756" s="118"/>
      <c r="G756" s="118"/>
      <c r="H756" s="118"/>
    </row>
    <row r="757" spans="1:8">
      <c r="A757" s="104"/>
      <c r="B757" s="307"/>
      <c r="C757" s="307"/>
      <c r="D757" s="179"/>
      <c r="E757" s="153"/>
      <c r="F757" s="118"/>
      <c r="G757" s="118"/>
      <c r="H757" s="118"/>
    </row>
    <row r="758" spans="1:8">
      <c r="A758" s="104"/>
      <c r="B758" s="307"/>
      <c r="C758" s="307"/>
      <c r="D758" s="179"/>
      <c r="E758" s="153"/>
      <c r="F758" s="118"/>
      <c r="G758" s="118"/>
      <c r="H758" s="118"/>
    </row>
    <row r="759" spans="1:8">
      <c r="A759" s="104"/>
      <c r="B759" s="307"/>
      <c r="C759" s="307"/>
      <c r="D759" s="179"/>
      <c r="E759" s="153"/>
      <c r="F759" s="118"/>
      <c r="G759" s="118"/>
      <c r="H759" s="118"/>
    </row>
    <row r="760" spans="1:8">
      <c r="A760" s="104"/>
      <c r="B760" s="307"/>
      <c r="C760" s="307"/>
      <c r="D760" s="179"/>
      <c r="E760" s="153"/>
      <c r="F760" s="118"/>
      <c r="G760" s="118"/>
      <c r="H760" s="118"/>
    </row>
    <row r="761" spans="1:8">
      <c r="A761" s="104"/>
      <c r="B761" s="307"/>
      <c r="C761" s="307"/>
      <c r="D761" s="179"/>
      <c r="E761" s="153"/>
      <c r="F761" s="118"/>
      <c r="G761" s="118"/>
      <c r="H761" s="118"/>
    </row>
    <row r="762" spans="1:8">
      <c r="A762" s="104"/>
      <c r="B762" s="307"/>
      <c r="C762" s="307"/>
      <c r="D762" s="179"/>
      <c r="E762" s="153"/>
      <c r="F762" s="118"/>
      <c r="G762" s="118"/>
      <c r="H762" s="118"/>
    </row>
    <row r="763" spans="1:8">
      <c r="A763" s="104"/>
      <c r="B763" s="307"/>
      <c r="C763" s="307"/>
      <c r="D763" s="179"/>
      <c r="E763" s="153"/>
      <c r="F763" s="118"/>
      <c r="G763" s="118"/>
      <c r="H763" s="118"/>
    </row>
    <row r="764" spans="1:8">
      <c r="A764" s="104"/>
      <c r="B764" s="307"/>
      <c r="C764" s="307"/>
      <c r="D764" s="179"/>
      <c r="E764" s="153"/>
      <c r="F764" s="118"/>
      <c r="G764" s="118"/>
      <c r="H764" s="118"/>
    </row>
    <row r="765" spans="1:8">
      <c r="A765" s="104"/>
      <c r="B765" s="307"/>
      <c r="C765" s="307"/>
      <c r="D765" s="179"/>
      <c r="E765" s="153"/>
      <c r="F765" s="118"/>
      <c r="G765" s="118"/>
      <c r="H765" s="118"/>
    </row>
    <row r="766" spans="1:8">
      <c r="A766" s="104"/>
      <c r="B766" s="307"/>
      <c r="C766" s="307"/>
      <c r="D766" s="179"/>
      <c r="E766" s="153"/>
      <c r="F766" s="118"/>
      <c r="G766" s="118"/>
      <c r="H766" s="118"/>
    </row>
    <row r="767" spans="1:8">
      <c r="A767" s="104"/>
      <c r="B767" s="307"/>
      <c r="C767" s="307"/>
      <c r="D767" s="179"/>
      <c r="E767" s="153"/>
      <c r="F767" s="118"/>
      <c r="G767" s="118"/>
      <c r="H767" s="118"/>
    </row>
    <row r="768" spans="1:8">
      <c r="A768" s="104"/>
      <c r="B768" s="307"/>
      <c r="C768" s="307"/>
      <c r="D768" s="179"/>
      <c r="E768" s="153"/>
      <c r="F768" s="118"/>
      <c r="G768" s="118"/>
      <c r="H768" s="118"/>
    </row>
    <row r="769" spans="1:8">
      <c r="A769" s="104"/>
      <c r="B769" s="307"/>
      <c r="C769" s="307"/>
      <c r="D769" s="179"/>
      <c r="E769" s="153"/>
      <c r="F769" s="118"/>
      <c r="G769" s="118"/>
      <c r="H769" s="118"/>
    </row>
    <row r="770" spans="1:8">
      <c r="A770" s="104"/>
      <c r="B770" s="307"/>
      <c r="C770" s="307"/>
      <c r="D770" s="179"/>
      <c r="E770" s="153"/>
      <c r="F770" s="118"/>
      <c r="G770" s="118"/>
      <c r="H770" s="118"/>
    </row>
    <row r="771" spans="1:8">
      <c r="A771" s="104"/>
      <c r="B771" s="307"/>
      <c r="C771" s="307"/>
      <c r="D771" s="179"/>
      <c r="E771" s="153"/>
      <c r="F771" s="118"/>
      <c r="G771" s="118"/>
      <c r="H771" s="118"/>
    </row>
    <row r="772" spans="1:8">
      <c r="A772" s="104"/>
      <c r="B772" s="307"/>
      <c r="C772" s="307"/>
      <c r="D772" s="179"/>
      <c r="E772" s="153"/>
      <c r="F772" s="118"/>
      <c r="G772" s="118"/>
      <c r="H772" s="118"/>
    </row>
    <row r="773" spans="1:8">
      <c r="A773" s="104"/>
      <c r="B773" s="307"/>
      <c r="C773" s="307"/>
      <c r="D773" s="179"/>
      <c r="E773" s="153"/>
      <c r="F773" s="118"/>
      <c r="G773" s="118"/>
      <c r="H773" s="118"/>
    </row>
    <row r="774" spans="1:8">
      <c r="A774" s="104"/>
      <c r="B774" s="307"/>
      <c r="C774" s="307"/>
      <c r="D774" s="179"/>
      <c r="E774" s="153"/>
      <c r="F774" s="118"/>
      <c r="G774" s="118"/>
      <c r="H774" s="118"/>
    </row>
    <row r="775" spans="1:8">
      <c r="A775" s="104"/>
      <c r="B775" s="307"/>
      <c r="C775" s="307"/>
      <c r="D775" s="179"/>
      <c r="E775" s="153"/>
      <c r="F775" s="118"/>
      <c r="G775" s="118"/>
      <c r="H775" s="118"/>
    </row>
    <row r="776" spans="1:8">
      <c r="A776" s="104"/>
      <c r="B776" s="307"/>
      <c r="C776" s="307"/>
      <c r="D776" s="179"/>
      <c r="E776" s="153"/>
      <c r="F776" s="118"/>
      <c r="G776" s="118"/>
      <c r="H776" s="118"/>
    </row>
    <row r="777" spans="1:8">
      <c r="A777" s="104"/>
      <c r="B777" s="307"/>
      <c r="C777" s="307"/>
      <c r="D777" s="179"/>
      <c r="E777" s="153"/>
      <c r="F777" s="118"/>
      <c r="G777" s="118"/>
      <c r="H777" s="118"/>
    </row>
    <row r="778" spans="1:8">
      <c r="A778" s="104"/>
      <c r="B778" s="307"/>
      <c r="C778" s="307"/>
      <c r="D778" s="179"/>
      <c r="E778" s="153"/>
      <c r="F778" s="118"/>
      <c r="G778" s="118"/>
      <c r="H778" s="118"/>
    </row>
    <row r="779" spans="1:8">
      <c r="A779" s="104"/>
      <c r="B779" s="307"/>
      <c r="C779" s="307"/>
      <c r="D779" s="179"/>
      <c r="E779" s="153"/>
      <c r="F779" s="118"/>
      <c r="G779" s="118"/>
      <c r="H779" s="118"/>
    </row>
    <row r="780" spans="1:8">
      <c r="A780" s="104"/>
      <c r="B780" s="307"/>
      <c r="C780" s="307"/>
      <c r="D780" s="179"/>
      <c r="E780" s="153"/>
      <c r="F780" s="118"/>
      <c r="G780" s="118"/>
      <c r="H780" s="118"/>
    </row>
    <row r="781" spans="1:8">
      <c r="A781" s="104"/>
      <c r="B781" s="307"/>
      <c r="C781" s="307"/>
      <c r="D781" s="179"/>
      <c r="E781" s="153"/>
      <c r="F781" s="118"/>
      <c r="G781" s="118"/>
      <c r="H781" s="118"/>
    </row>
    <row r="782" spans="1:8">
      <c r="A782" s="104"/>
      <c r="B782" s="307"/>
      <c r="C782" s="307"/>
      <c r="D782" s="179"/>
      <c r="E782" s="153"/>
      <c r="F782" s="118"/>
      <c r="G782" s="118"/>
      <c r="H782" s="118"/>
    </row>
    <row r="783" spans="1:8">
      <c r="A783" s="104"/>
      <c r="B783" s="307"/>
      <c r="C783" s="307"/>
      <c r="D783" s="179"/>
      <c r="E783" s="153"/>
      <c r="F783" s="118"/>
      <c r="G783" s="118"/>
      <c r="H783" s="118"/>
    </row>
    <row r="784" spans="1:8">
      <c r="A784" s="104"/>
      <c r="B784" s="307"/>
      <c r="C784" s="307"/>
      <c r="D784" s="179"/>
      <c r="E784" s="153"/>
      <c r="F784" s="118"/>
      <c r="G784" s="118"/>
      <c r="H784" s="118"/>
    </row>
    <row r="785" spans="1:8">
      <c r="A785" s="104"/>
      <c r="B785" s="307"/>
      <c r="C785" s="307"/>
      <c r="D785" s="179"/>
      <c r="E785" s="153"/>
      <c r="F785" s="118"/>
      <c r="G785" s="118"/>
      <c r="H785" s="118"/>
    </row>
    <row r="786" spans="1:8">
      <c r="A786" s="104"/>
      <c r="B786" s="307"/>
      <c r="C786" s="307"/>
      <c r="D786" s="179"/>
      <c r="E786" s="153"/>
      <c r="F786" s="118"/>
      <c r="G786" s="118"/>
      <c r="H786" s="118"/>
    </row>
    <row r="787" spans="1:8">
      <c r="A787" s="104"/>
      <c r="B787" s="307"/>
      <c r="C787" s="307"/>
      <c r="D787" s="179"/>
      <c r="E787" s="153"/>
      <c r="F787" s="118"/>
      <c r="G787" s="118"/>
      <c r="H787" s="118"/>
    </row>
    <row r="788" spans="1:8">
      <c r="A788" s="104"/>
      <c r="B788" s="307"/>
      <c r="C788" s="307"/>
      <c r="D788" s="179"/>
      <c r="E788" s="153"/>
      <c r="F788" s="118"/>
      <c r="G788" s="118"/>
      <c r="H788" s="118"/>
    </row>
    <row r="789" spans="1:8">
      <c r="A789" s="104"/>
      <c r="B789" s="307"/>
      <c r="C789" s="307"/>
      <c r="D789" s="179"/>
      <c r="E789" s="153"/>
      <c r="F789" s="118"/>
      <c r="G789" s="118"/>
      <c r="H789" s="118"/>
    </row>
    <row r="790" spans="1:8">
      <c r="A790" s="104"/>
      <c r="B790" s="307"/>
      <c r="C790" s="307"/>
      <c r="D790" s="179"/>
      <c r="E790" s="153"/>
      <c r="F790" s="118"/>
      <c r="G790" s="118"/>
      <c r="H790" s="118"/>
    </row>
    <row r="791" spans="1:8">
      <c r="A791" s="104"/>
      <c r="B791" s="307"/>
      <c r="C791" s="307"/>
      <c r="D791" s="179"/>
      <c r="E791" s="153"/>
      <c r="F791" s="118"/>
      <c r="G791" s="118"/>
      <c r="H791" s="118"/>
    </row>
    <row r="792" spans="1:8">
      <c r="A792" s="104"/>
      <c r="B792" s="307"/>
      <c r="C792" s="307"/>
      <c r="D792" s="179"/>
      <c r="E792" s="153"/>
      <c r="F792" s="118"/>
      <c r="G792" s="118"/>
      <c r="H792" s="118"/>
    </row>
    <row r="793" spans="1:8">
      <c r="A793" s="104"/>
      <c r="B793" s="307"/>
      <c r="C793" s="307"/>
      <c r="D793" s="179"/>
      <c r="E793" s="153"/>
      <c r="F793" s="118"/>
      <c r="G793" s="118"/>
      <c r="H793" s="118"/>
    </row>
    <row r="794" spans="1:8">
      <c r="A794" s="104"/>
      <c r="B794" s="307"/>
      <c r="C794" s="307"/>
      <c r="D794" s="179"/>
      <c r="E794" s="153"/>
      <c r="F794" s="118"/>
      <c r="G794" s="118"/>
      <c r="H794" s="118"/>
    </row>
    <row r="795" spans="1:8">
      <c r="A795" s="104"/>
      <c r="B795" s="307"/>
      <c r="C795" s="307"/>
      <c r="D795" s="179"/>
      <c r="E795" s="153"/>
      <c r="F795" s="118"/>
      <c r="G795" s="118"/>
      <c r="H795" s="118"/>
    </row>
    <row r="796" spans="1:8">
      <c r="A796" s="104"/>
      <c r="B796" s="307"/>
      <c r="C796" s="307"/>
      <c r="D796" s="179"/>
      <c r="E796" s="153"/>
      <c r="F796" s="118"/>
      <c r="G796" s="118"/>
      <c r="H796" s="118"/>
    </row>
    <row r="797" spans="1:8">
      <c r="A797" s="104"/>
      <c r="B797" s="307"/>
      <c r="C797" s="307"/>
      <c r="D797" s="179"/>
      <c r="E797" s="153"/>
      <c r="F797" s="118"/>
      <c r="G797" s="118"/>
      <c r="H797" s="118"/>
    </row>
    <row r="798" spans="1:8">
      <c r="A798" s="104"/>
      <c r="B798" s="307"/>
      <c r="C798" s="307"/>
      <c r="D798" s="179"/>
      <c r="E798" s="153"/>
      <c r="F798" s="118"/>
      <c r="G798" s="118"/>
      <c r="H798" s="118"/>
    </row>
    <row r="799" spans="1:8">
      <c r="A799" s="104"/>
      <c r="B799" s="307"/>
      <c r="C799" s="307"/>
      <c r="D799" s="179"/>
      <c r="E799" s="153"/>
      <c r="F799" s="118"/>
      <c r="G799" s="118"/>
      <c r="H799" s="118"/>
    </row>
    <row r="800" spans="1:8">
      <c r="A800" s="104"/>
      <c r="B800" s="307"/>
      <c r="C800" s="307"/>
      <c r="D800" s="179"/>
      <c r="E800" s="153"/>
      <c r="F800" s="118"/>
      <c r="G800" s="118"/>
      <c r="H800" s="118"/>
    </row>
    <row r="801" spans="1:8">
      <c r="A801" s="104"/>
      <c r="B801" s="307"/>
      <c r="C801" s="307"/>
      <c r="D801" s="179"/>
      <c r="E801" s="153"/>
      <c r="F801" s="118"/>
      <c r="G801" s="118"/>
      <c r="H801" s="118"/>
    </row>
    <row r="802" spans="1:8">
      <c r="A802" s="104"/>
      <c r="B802" s="307"/>
      <c r="C802" s="307"/>
      <c r="D802" s="179"/>
      <c r="E802" s="153"/>
      <c r="F802" s="118"/>
      <c r="G802" s="118"/>
      <c r="H802" s="118"/>
    </row>
    <row r="803" spans="1:8">
      <c r="A803" s="104"/>
      <c r="B803" s="307"/>
      <c r="C803" s="307"/>
      <c r="D803" s="179"/>
      <c r="E803" s="153"/>
      <c r="F803" s="118"/>
      <c r="G803" s="118"/>
      <c r="H803" s="118"/>
    </row>
    <row r="804" spans="1:8">
      <c r="A804" s="104"/>
      <c r="B804" s="307"/>
      <c r="C804" s="307"/>
      <c r="D804" s="179"/>
      <c r="E804" s="153"/>
      <c r="F804" s="118"/>
      <c r="G804" s="118"/>
      <c r="H804" s="118"/>
    </row>
    <row r="805" spans="1:8">
      <c r="A805" s="104"/>
      <c r="B805" s="307"/>
      <c r="C805" s="307"/>
      <c r="D805" s="179"/>
      <c r="E805" s="153"/>
      <c r="F805" s="118"/>
      <c r="G805" s="118"/>
      <c r="H805" s="118"/>
    </row>
    <row r="806" spans="1:8">
      <c r="A806" s="104"/>
      <c r="B806" s="307"/>
      <c r="C806" s="307"/>
      <c r="D806" s="179"/>
      <c r="E806" s="153"/>
      <c r="F806" s="118"/>
      <c r="G806" s="118"/>
      <c r="H806" s="118"/>
    </row>
    <row r="807" spans="1:8">
      <c r="A807" s="104"/>
      <c r="B807" s="307"/>
      <c r="C807" s="307"/>
      <c r="D807" s="179"/>
      <c r="E807" s="153"/>
      <c r="F807" s="118"/>
      <c r="G807" s="118"/>
      <c r="H807" s="118"/>
    </row>
    <row r="808" spans="1:8">
      <c r="A808" s="104"/>
      <c r="B808" s="307"/>
      <c r="C808" s="307"/>
      <c r="D808" s="179"/>
      <c r="E808" s="153"/>
      <c r="F808" s="118"/>
      <c r="G808" s="118"/>
      <c r="H808" s="118"/>
    </row>
    <row r="809" spans="1:8">
      <c r="A809" s="104"/>
      <c r="B809" s="307"/>
      <c r="C809" s="307"/>
      <c r="D809" s="179"/>
      <c r="E809" s="153"/>
      <c r="F809" s="118"/>
      <c r="G809" s="118"/>
      <c r="H809" s="118"/>
    </row>
    <row r="810" spans="1:8">
      <c r="A810" s="104"/>
      <c r="B810" s="307"/>
      <c r="C810" s="307"/>
      <c r="D810" s="179"/>
      <c r="E810" s="153"/>
      <c r="F810" s="118"/>
      <c r="G810" s="118"/>
      <c r="H810" s="118"/>
    </row>
    <row r="811" spans="1:8">
      <c r="A811" s="104"/>
      <c r="B811" s="307"/>
      <c r="C811" s="307"/>
      <c r="D811" s="179"/>
      <c r="E811" s="153"/>
      <c r="F811" s="118"/>
      <c r="G811" s="118"/>
      <c r="H811" s="118"/>
    </row>
    <row r="812" spans="1:8">
      <c r="A812" s="104"/>
      <c r="B812" s="307"/>
      <c r="C812" s="307"/>
      <c r="D812" s="179"/>
      <c r="E812" s="153"/>
      <c r="F812" s="118"/>
      <c r="G812" s="118"/>
      <c r="H812" s="118"/>
    </row>
    <row r="813" spans="1:8">
      <c r="A813" s="104"/>
      <c r="B813" s="307"/>
      <c r="C813" s="307"/>
      <c r="D813" s="179"/>
      <c r="E813" s="153"/>
      <c r="F813" s="118"/>
      <c r="G813" s="118"/>
      <c r="H813" s="118"/>
    </row>
    <row r="814" spans="1:8">
      <c r="A814" s="104"/>
      <c r="B814" s="307"/>
      <c r="C814" s="307"/>
      <c r="D814" s="179"/>
      <c r="E814" s="153"/>
      <c r="F814" s="118"/>
      <c r="G814" s="118"/>
      <c r="H814" s="118"/>
    </row>
    <row r="815" spans="1:8">
      <c r="A815" s="104"/>
      <c r="B815" s="307"/>
      <c r="C815" s="307"/>
      <c r="D815" s="179"/>
      <c r="E815" s="153"/>
      <c r="F815" s="118"/>
      <c r="G815" s="118"/>
      <c r="H815" s="118"/>
    </row>
    <row r="816" spans="1:8">
      <c r="A816" s="104"/>
      <c r="B816" s="307"/>
      <c r="C816" s="307"/>
      <c r="D816" s="179"/>
      <c r="E816" s="153"/>
      <c r="F816" s="118"/>
      <c r="G816" s="118"/>
      <c r="H816" s="118"/>
    </row>
    <row r="817" spans="1:8">
      <c r="A817" s="104"/>
      <c r="B817" s="307"/>
      <c r="C817" s="307"/>
      <c r="D817" s="179"/>
      <c r="E817" s="153"/>
      <c r="F817" s="118"/>
      <c r="G817" s="118"/>
      <c r="H817" s="118"/>
    </row>
    <row r="818" spans="1:8">
      <c r="A818" s="104"/>
      <c r="B818" s="307"/>
      <c r="C818" s="307"/>
      <c r="D818" s="179"/>
      <c r="E818" s="153"/>
      <c r="F818" s="118"/>
      <c r="G818" s="118"/>
      <c r="H818" s="118"/>
    </row>
    <row r="819" spans="1:8">
      <c r="A819" s="104"/>
      <c r="B819" s="307"/>
      <c r="C819" s="307"/>
      <c r="D819" s="179"/>
      <c r="E819" s="153"/>
      <c r="F819" s="118"/>
      <c r="G819" s="118"/>
      <c r="H819" s="118"/>
    </row>
    <row r="820" spans="1:8">
      <c r="A820" s="104"/>
      <c r="B820" s="307"/>
      <c r="C820" s="307"/>
      <c r="D820" s="179"/>
      <c r="E820" s="153"/>
      <c r="F820" s="118"/>
      <c r="G820" s="118"/>
      <c r="H820" s="118"/>
    </row>
    <row r="821" spans="1:8">
      <c r="A821" s="104"/>
      <c r="B821" s="307"/>
      <c r="C821" s="307"/>
      <c r="D821" s="179"/>
      <c r="E821" s="153"/>
      <c r="F821" s="118"/>
      <c r="G821" s="118"/>
      <c r="H821" s="118"/>
    </row>
    <row r="822" spans="1:8">
      <c r="A822" s="104"/>
      <c r="B822" s="307"/>
      <c r="C822" s="307"/>
      <c r="D822" s="179"/>
      <c r="E822" s="153"/>
      <c r="F822" s="118"/>
      <c r="G822" s="118"/>
      <c r="H822" s="118"/>
    </row>
    <row r="823" spans="1:8">
      <c r="A823" s="104"/>
      <c r="B823" s="307"/>
      <c r="C823" s="307"/>
      <c r="D823" s="179"/>
      <c r="E823" s="153"/>
      <c r="F823" s="118"/>
      <c r="G823" s="118"/>
      <c r="H823" s="118"/>
    </row>
    <row r="824" spans="1:8">
      <c r="A824" s="104"/>
      <c r="B824" s="307"/>
      <c r="C824" s="307"/>
      <c r="D824" s="179"/>
      <c r="E824" s="153"/>
      <c r="F824" s="118"/>
      <c r="G824" s="118"/>
      <c r="H824" s="118"/>
    </row>
    <row r="825" spans="1:8">
      <c r="A825" s="104"/>
      <c r="B825" s="307"/>
      <c r="C825" s="307"/>
      <c r="D825" s="179"/>
      <c r="E825" s="153"/>
      <c r="F825" s="118"/>
      <c r="G825" s="118"/>
      <c r="H825" s="118"/>
    </row>
    <row r="826" spans="1:8">
      <c r="A826" s="104"/>
      <c r="B826" s="307"/>
      <c r="C826" s="307"/>
      <c r="D826" s="179"/>
      <c r="E826" s="153"/>
      <c r="F826" s="118"/>
      <c r="G826" s="118"/>
      <c r="H826" s="118"/>
    </row>
    <row r="827" spans="1:8">
      <c r="A827" s="104"/>
      <c r="B827" s="307"/>
      <c r="C827" s="307"/>
      <c r="D827" s="179"/>
      <c r="E827" s="153"/>
      <c r="F827" s="118"/>
      <c r="G827" s="118"/>
      <c r="H827" s="118"/>
    </row>
    <row r="828" spans="1:8">
      <c r="A828" s="104"/>
      <c r="B828" s="307"/>
      <c r="C828" s="307"/>
      <c r="D828" s="179"/>
      <c r="E828" s="153"/>
      <c r="F828" s="118"/>
      <c r="G828" s="118"/>
      <c r="H828" s="118"/>
    </row>
    <row r="829" spans="1:8">
      <c r="A829" s="104"/>
      <c r="B829" s="307"/>
      <c r="C829" s="307"/>
      <c r="D829" s="179"/>
      <c r="E829" s="153"/>
      <c r="F829" s="118"/>
      <c r="G829" s="118"/>
      <c r="H829" s="118"/>
    </row>
    <row r="830" spans="1:8">
      <c r="A830" s="104"/>
      <c r="B830" s="307"/>
      <c r="C830" s="307"/>
      <c r="D830" s="179"/>
      <c r="E830" s="153"/>
      <c r="F830" s="118"/>
      <c r="G830" s="118"/>
      <c r="H830" s="118"/>
    </row>
    <row r="831" spans="1:8">
      <c r="A831" s="104"/>
      <c r="B831" s="307"/>
      <c r="C831" s="307"/>
      <c r="D831" s="179"/>
      <c r="E831" s="153"/>
      <c r="F831" s="118"/>
      <c r="G831" s="118"/>
      <c r="H831" s="118"/>
    </row>
    <row r="832" spans="1:8">
      <c r="A832" s="104"/>
      <c r="B832" s="307"/>
      <c r="C832" s="307"/>
      <c r="D832" s="179"/>
      <c r="E832" s="153"/>
      <c r="F832" s="118"/>
      <c r="G832" s="118"/>
      <c r="H832" s="118"/>
    </row>
    <row r="833" spans="1:8">
      <c r="A833" s="104"/>
      <c r="B833" s="307"/>
      <c r="C833" s="307"/>
      <c r="D833" s="179"/>
      <c r="E833" s="153"/>
      <c r="F833" s="118"/>
      <c r="G833" s="118"/>
      <c r="H833" s="118"/>
    </row>
    <row r="834" spans="1:8">
      <c r="A834" s="104"/>
      <c r="B834" s="307"/>
      <c r="C834" s="307"/>
      <c r="D834" s="179"/>
      <c r="E834" s="153"/>
      <c r="F834" s="118"/>
      <c r="G834" s="118"/>
      <c r="H834" s="118"/>
    </row>
    <row r="835" spans="1:8">
      <c r="A835" s="104"/>
      <c r="B835" s="307"/>
      <c r="C835" s="307"/>
      <c r="D835" s="179"/>
      <c r="E835" s="153"/>
      <c r="F835" s="118"/>
      <c r="G835" s="118"/>
      <c r="H835" s="118"/>
    </row>
    <row r="836" spans="1:8">
      <c r="A836" s="104"/>
      <c r="B836" s="307"/>
      <c r="C836" s="307"/>
      <c r="D836" s="179"/>
      <c r="E836" s="153"/>
      <c r="F836" s="118"/>
      <c r="G836" s="118"/>
      <c r="H836" s="118"/>
    </row>
    <row r="837" spans="1:8">
      <c r="A837" s="104"/>
      <c r="B837" s="307"/>
      <c r="C837" s="307"/>
      <c r="D837" s="179"/>
      <c r="E837" s="153"/>
      <c r="F837" s="118"/>
      <c r="G837" s="118"/>
      <c r="H837" s="118"/>
    </row>
    <row r="838" spans="1:8">
      <c r="A838" s="104"/>
      <c r="B838" s="307"/>
      <c r="C838" s="307"/>
      <c r="D838" s="179"/>
      <c r="E838" s="153"/>
      <c r="F838" s="118"/>
      <c r="G838" s="118"/>
      <c r="H838" s="118"/>
    </row>
    <row r="839" spans="1:8">
      <c r="A839" s="104"/>
      <c r="B839" s="307"/>
      <c r="C839" s="307"/>
      <c r="D839" s="179"/>
      <c r="E839" s="153"/>
      <c r="F839" s="118"/>
      <c r="G839" s="118"/>
      <c r="H839" s="118"/>
    </row>
    <row r="840" spans="1:8">
      <c r="A840" s="104"/>
      <c r="B840" s="307"/>
      <c r="C840" s="307"/>
      <c r="D840" s="179"/>
      <c r="E840" s="153"/>
      <c r="F840" s="118"/>
      <c r="G840" s="118"/>
      <c r="H840" s="118"/>
    </row>
    <row r="841" spans="1:8">
      <c r="A841" s="104"/>
      <c r="B841" s="307"/>
      <c r="C841" s="307"/>
      <c r="D841" s="179"/>
      <c r="E841" s="153"/>
      <c r="F841" s="118"/>
      <c r="G841" s="118"/>
      <c r="H841" s="118"/>
    </row>
    <row r="842" spans="1:8">
      <c r="A842" s="104"/>
      <c r="B842" s="307"/>
      <c r="C842" s="307"/>
      <c r="D842" s="179"/>
      <c r="E842" s="153"/>
      <c r="F842" s="118"/>
      <c r="G842" s="118"/>
      <c r="H842" s="118"/>
    </row>
    <row r="843" spans="1:8">
      <c r="A843" s="104"/>
      <c r="B843" s="307"/>
      <c r="C843" s="307"/>
      <c r="D843" s="179"/>
      <c r="E843" s="153"/>
      <c r="F843" s="118"/>
      <c r="G843" s="118"/>
      <c r="H843" s="118"/>
    </row>
    <row r="844" spans="1:8">
      <c r="A844" s="104"/>
      <c r="B844" s="307"/>
      <c r="C844" s="307"/>
      <c r="D844" s="179"/>
      <c r="E844" s="153"/>
      <c r="F844" s="118"/>
      <c r="G844" s="118"/>
      <c r="H844" s="118"/>
    </row>
    <row r="845" spans="1:8">
      <c r="A845" s="104"/>
      <c r="B845" s="307"/>
      <c r="C845" s="307"/>
      <c r="D845" s="179"/>
      <c r="E845" s="153"/>
      <c r="F845" s="118"/>
      <c r="G845" s="118"/>
      <c r="H845" s="118"/>
    </row>
    <row r="846" spans="1:8">
      <c r="A846" s="104"/>
      <c r="B846" s="307"/>
      <c r="C846" s="307"/>
      <c r="D846" s="179"/>
      <c r="E846" s="153"/>
      <c r="F846" s="118"/>
      <c r="G846" s="118"/>
      <c r="H846" s="118"/>
    </row>
    <row r="847" spans="1:8">
      <c r="A847" s="104"/>
      <c r="B847" s="307"/>
      <c r="C847" s="307"/>
      <c r="D847" s="179"/>
      <c r="E847" s="153"/>
      <c r="F847" s="118"/>
      <c r="G847" s="118"/>
      <c r="H847" s="118"/>
    </row>
    <row r="848" spans="1:8">
      <c r="A848" s="104"/>
      <c r="B848" s="307"/>
      <c r="C848" s="307"/>
      <c r="D848" s="179"/>
      <c r="E848" s="153"/>
      <c r="F848" s="118"/>
      <c r="G848" s="118"/>
      <c r="H848" s="118"/>
    </row>
    <row r="849" spans="1:8">
      <c r="A849" s="104"/>
      <c r="B849" s="307"/>
      <c r="C849" s="307"/>
      <c r="D849" s="179"/>
      <c r="E849" s="153"/>
      <c r="F849" s="118"/>
      <c r="G849" s="118"/>
      <c r="H849" s="118"/>
    </row>
    <row r="850" spans="1:8">
      <c r="A850" s="104"/>
      <c r="B850" s="307"/>
      <c r="C850" s="307"/>
      <c r="D850" s="179"/>
      <c r="E850" s="153"/>
      <c r="F850" s="118"/>
      <c r="G850" s="118"/>
      <c r="H850" s="118"/>
    </row>
  </sheetData>
  <mergeCells count="132">
    <mergeCell ref="A146:D146"/>
    <mergeCell ref="A147:D150"/>
    <mergeCell ref="B138:D138"/>
    <mergeCell ref="B139:D139"/>
    <mergeCell ref="A141:C141"/>
    <mergeCell ref="B142:D142"/>
    <mergeCell ref="A143:D143"/>
    <mergeCell ref="J143:K143"/>
    <mergeCell ref="A132:D132"/>
    <mergeCell ref="A133:D133"/>
    <mergeCell ref="A134:E134"/>
    <mergeCell ref="A135:D135"/>
    <mergeCell ref="B136:D136"/>
    <mergeCell ref="B137:D137"/>
    <mergeCell ref="A113:C118"/>
    <mergeCell ref="A119:D119"/>
    <mergeCell ref="B120:C120"/>
    <mergeCell ref="C121:D121"/>
    <mergeCell ref="C122:D122"/>
    <mergeCell ref="C123:D123"/>
    <mergeCell ref="C108:D108"/>
    <mergeCell ref="O108:O111"/>
    <mergeCell ref="C109:D109"/>
    <mergeCell ref="C110:D110"/>
    <mergeCell ref="C111:D111"/>
    <mergeCell ref="A112:D112"/>
    <mergeCell ref="A99:C99"/>
    <mergeCell ref="A100:E100"/>
    <mergeCell ref="B101:D101"/>
    <mergeCell ref="A105:D105"/>
    <mergeCell ref="A106:D106"/>
    <mergeCell ref="B107:C107"/>
    <mergeCell ref="B92:C92"/>
    <mergeCell ref="B93:C93"/>
    <mergeCell ref="B94:C94"/>
    <mergeCell ref="A95:C95"/>
    <mergeCell ref="A96:E96"/>
    <mergeCell ref="B98:C98"/>
    <mergeCell ref="A86:D86"/>
    <mergeCell ref="A87:E87"/>
    <mergeCell ref="B89:C89"/>
    <mergeCell ref="B90:C90"/>
    <mergeCell ref="B91:C91"/>
    <mergeCell ref="B76:C76"/>
    <mergeCell ref="B77:C77"/>
    <mergeCell ref="B78:C78"/>
    <mergeCell ref="B79:C79"/>
    <mergeCell ref="B80:C80"/>
    <mergeCell ref="A81:D81"/>
    <mergeCell ref="A73:E73"/>
    <mergeCell ref="B74:D74"/>
    <mergeCell ref="B75:C75"/>
    <mergeCell ref="B57:E57"/>
    <mergeCell ref="B58:C58"/>
    <mergeCell ref="B59:C59"/>
    <mergeCell ref="B60:C60"/>
    <mergeCell ref="B61:C61"/>
    <mergeCell ref="A82:C85"/>
    <mergeCell ref="G61:H70"/>
    <mergeCell ref="B62:C62"/>
    <mergeCell ref="B63:C63"/>
    <mergeCell ref="B64:C64"/>
    <mergeCell ref="B65:C65"/>
    <mergeCell ref="B53:C53"/>
    <mergeCell ref="G53:G55"/>
    <mergeCell ref="H53:H55"/>
    <mergeCell ref="B54:C54"/>
    <mergeCell ref="B55:C55"/>
    <mergeCell ref="A56:C56"/>
    <mergeCell ref="A66:D66"/>
    <mergeCell ref="A67:E67"/>
    <mergeCell ref="B68:D68"/>
    <mergeCell ref="B49:C49"/>
    <mergeCell ref="B50:C50"/>
    <mergeCell ref="G50:H50"/>
    <mergeCell ref="B51:C51"/>
    <mergeCell ref="G51:H51"/>
    <mergeCell ref="B52:C52"/>
    <mergeCell ref="A41:C41"/>
    <mergeCell ref="A42:D42"/>
    <mergeCell ref="A43:C45"/>
    <mergeCell ref="B46:D46"/>
    <mergeCell ref="B47:C47"/>
    <mergeCell ref="B48:C48"/>
    <mergeCell ref="C33:D33"/>
    <mergeCell ref="A34:D34"/>
    <mergeCell ref="A35:D35"/>
    <mergeCell ref="A36:D36"/>
    <mergeCell ref="B37:E37"/>
    <mergeCell ref="B38:C38"/>
    <mergeCell ref="C27:D27"/>
    <mergeCell ref="C28:D28"/>
    <mergeCell ref="C29:D29"/>
    <mergeCell ref="C30:D30"/>
    <mergeCell ref="C31:D31"/>
    <mergeCell ref="C32:D32"/>
    <mergeCell ref="D23:E23"/>
    <mergeCell ref="B24:C24"/>
    <mergeCell ref="D24:E24"/>
    <mergeCell ref="A25:D25"/>
    <mergeCell ref="B26:C26"/>
    <mergeCell ref="A19:D19"/>
    <mergeCell ref="B20:C20"/>
    <mergeCell ref="D20:E20"/>
    <mergeCell ref="B21:C21"/>
    <mergeCell ref="D21:E21"/>
    <mergeCell ref="B22:C22"/>
    <mergeCell ref="D22:E22"/>
    <mergeCell ref="A1:E2"/>
    <mergeCell ref="F1:F26"/>
    <mergeCell ref="I1:I26"/>
    <mergeCell ref="A3:C3"/>
    <mergeCell ref="A4:C4"/>
    <mergeCell ref="D4:E4"/>
    <mergeCell ref="A5:C5"/>
    <mergeCell ref="D5:E5"/>
    <mergeCell ref="B6:E6"/>
    <mergeCell ref="A7:E7"/>
    <mergeCell ref="A14:B16"/>
    <mergeCell ref="C14:C16"/>
    <mergeCell ref="D14:E16"/>
    <mergeCell ref="G15:H15"/>
    <mergeCell ref="A17:E17"/>
    <mergeCell ref="A18:E18"/>
    <mergeCell ref="C8:E8"/>
    <mergeCell ref="C9:E9"/>
    <mergeCell ref="C10:E10"/>
    <mergeCell ref="C11:E11"/>
    <mergeCell ref="A12:E12"/>
    <mergeCell ref="A13:B13"/>
    <mergeCell ref="D13:E13"/>
    <mergeCell ref="B23:C23"/>
  </mergeCells>
  <hyperlinks>
    <hyperlink ref="B78" location="Plan2!A1" display="Aviso Prévio Trabalhado"/>
    <hyperlink ref="B53" r:id="rId1"/>
    <hyperlink ref="I78" location="Plan2!A1" display="M APÓS PRORROGAÇÃO = 0.194%"/>
  </hyperlinks>
  <pageMargins left="1.1811023622047245" right="0.11811023622047245" top="0.78740157480314965" bottom="0.78740157480314965" header="0.31496062992125984" footer="0.31496062992125984"/>
  <pageSetup scale="64" orientation="portrait" r:id="rId2"/>
  <rowBreaks count="3" manualBreakCount="3">
    <brk id="45" max="16383" man="1"/>
    <brk id="95" max="16383" man="1"/>
    <brk id="143" max="16383" man="1"/>
  </rowBreaks>
  <colBreaks count="1" manualBreakCount="1">
    <brk id="5" max="1048575" man="1"/>
  </colBreaks>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83"/>
  <sheetViews>
    <sheetView showGridLines="0" topLeftCell="A146" zoomScaleNormal="100" workbookViewId="0">
      <selection activeCell="B170" sqref="B170:AR170"/>
    </sheetView>
  </sheetViews>
  <sheetFormatPr defaultColWidth="9" defaultRowHeight="15"/>
  <cols>
    <col min="1" max="1" width="2.85546875" customWidth="1"/>
    <col min="2" max="2" width="17.140625" customWidth="1"/>
    <col min="3" max="3" width="29.7109375" hidden="1" customWidth="1"/>
    <col min="4" max="7" width="9.140625" hidden="1" customWidth="1"/>
    <col min="8" max="8" width="2.7109375" customWidth="1"/>
    <col min="9" max="9" width="2.42578125" customWidth="1"/>
    <col min="10" max="10" width="4" customWidth="1"/>
    <col min="11" max="11" width="8.42578125" customWidth="1"/>
    <col min="12" max="12" width="3.140625" hidden="1" customWidth="1"/>
    <col min="13" max="13" width="2" hidden="1" customWidth="1"/>
    <col min="14" max="14" width="10.28515625" customWidth="1"/>
    <col min="15" max="15" width="7.140625" customWidth="1"/>
    <col min="16" max="16" width="1.140625" customWidth="1"/>
    <col min="17" max="17" width="7.28515625" customWidth="1"/>
    <col min="18" max="18" width="5.28515625" customWidth="1"/>
    <col min="19" max="19" width="12.7109375" customWidth="1"/>
    <col min="22" max="22" width="7.28515625" customWidth="1"/>
    <col min="23" max="23" width="1.42578125" customWidth="1"/>
    <col min="24" max="24" width="4.85546875" customWidth="1"/>
    <col min="25" max="25" width="2.28515625" hidden="1" customWidth="1"/>
    <col min="26" max="26" width="6.28515625" customWidth="1"/>
    <col min="27" max="28" width="4.85546875" customWidth="1"/>
    <col min="29" max="29" width="9.140625" hidden="1" customWidth="1"/>
    <col min="30" max="30" width="1.28515625" customWidth="1"/>
    <col min="31" max="31" width="13" customWidth="1"/>
    <col min="32" max="32" width="4.28515625" customWidth="1"/>
    <col min="33" max="33" width="3.42578125" customWidth="1"/>
    <col min="34" max="34" width="4" customWidth="1"/>
    <col min="35" max="35" width="0.140625" customWidth="1"/>
    <col min="36" max="36" width="2.140625" customWidth="1"/>
    <col min="37" max="37" width="2.42578125" customWidth="1"/>
    <col min="38" max="38" width="2.7109375" customWidth="1"/>
    <col min="39" max="39" width="2.140625" customWidth="1"/>
    <col min="40" max="40" width="2.28515625" customWidth="1"/>
    <col min="41" max="41" width="2" customWidth="1"/>
    <col min="42" max="42" width="9.85546875" customWidth="1"/>
    <col min="43" max="43" width="14.42578125" customWidth="1"/>
    <col min="44" max="44" width="15.5703125" customWidth="1"/>
    <col min="45" max="45" width="4.85546875" customWidth="1"/>
    <col min="46" max="46" width="12.7109375" customWidth="1"/>
    <col min="47" max="47" width="4.5703125" customWidth="1"/>
    <col min="48" max="48" width="4.140625" customWidth="1"/>
    <col min="49" max="49" width="4.7109375" customWidth="1"/>
    <col min="50" max="50" width="12" customWidth="1"/>
    <col min="52" max="52" width="13.7109375" customWidth="1"/>
    <col min="56" max="64" width="9" hidden="1" customWidth="1"/>
  </cols>
  <sheetData>
    <row r="1" spans="1:57" ht="15.75" thickBot="1"/>
    <row r="2" spans="1:57">
      <c r="A2" s="1020" t="s">
        <v>374</v>
      </c>
      <c r="B2" s="1021"/>
      <c r="C2" s="1021"/>
      <c r="D2" s="1021"/>
      <c r="E2" s="1021"/>
      <c r="F2" s="1021"/>
      <c r="G2" s="1021"/>
      <c r="H2" s="1021"/>
      <c r="I2" s="1021"/>
      <c r="J2" s="1021"/>
      <c r="K2" s="1021"/>
      <c r="L2" s="1021"/>
      <c r="M2" s="1021"/>
      <c r="N2" s="1021"/>
      <c r="O2" s="1021"/>
      <c r="P2" s="1021"/>
      <c r="Q2" s="1021"/>
      <c r="R2" s="1021"/>
      <c r="S2" s="1021"/>
      <c r="T2" s="1021"/>
      <c r="U2" s="1021"/>
      <c r="V2" s="1021"/>
      <c r="W2" s="1021"/>
      <c r="X2" s="1021"/>
      <c r="Y2" s="1021"/>
      <c r="Z2" s="1021"/>
      <c r="AA2" s="1021"/>
      <c r="AB2" s="1021"/>
      <c r="AC2" s="1021"/>
      <c r="AD2" s="1021"/>
      <c r="AE2" s="1021"/>
      <c r="AF2" s="1021"/>
      <c r="AG2" s="1021"/>
      <c r="AH2" s="1021"/>
      <c r="AI2" s="1021"/>
      <c r="AJ2" s="1021"/>
      <c r="AK2" s="1021"/>
      <c r="AL2" s="1021"/>
      <c r="AM2" s="1021"/>
      <c r="AN2" s="1021"/>
      <c r="AO2" s="1021"/>
      <c r="AP2" s="1021"/>
      <c r="AQ2" s="1022"/>
      <c r="AR2" s="311"/>
      <c r="AS2" s="312"/>
      <c r="AT2" s="312"/>
      <c r="AU2" s="313"/>
      <c r="AV2" s="313"/>
      <c r="AW2" s="313"/>
      <c r="AX2" s="313"/>
      <c r="AY2" s="313"/>
      <c r="AZ2" s="313"/>
      <c r="BA2" s="313"/>
      <c r="BB2" s="313"/>
      <c r="BC2" s="313"/>
      <c r="BD2" s="313"/>
      <c r="BE2" s="313"/>
    </row>
    <row r="3" spans="1:57">
      <c r="A3" s="1023" t="s">
        <v>375</v>
      </c>
      <c r="B3" s="1024"/>
      <c r="C3" s="1024"/>
      <c r="D3" s="1024"/>
      <c r="E3" s="1024"/>
      <c r="F3" s="1024"/>
      <c r="G3" s="1024"/>
      <c r="H3" s="1024"/>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c r="AP3" s="1024"/>
      <c r="AQ3" s="1025"/>
      <c r="AR3" s="314"/>
      <c r="AS3" s="314"/>
      <c r="AT3" s="314"/>
      <c r="AU3" s="315"/>
      <c r="AV3" s="315"/>
      <c r="AW3" s="315"/>
      <c r="AX3" s="315"/>
      <c r="AY3" s="315"/>
      <c r="AZ3" s="315"/>
      <c r="BA3" s="315"/>
      <c r="BB3" s="315"/>
      <c r="BC3" s="315"/>
      <c r="BD3" s="315"/>
      <c r="BE3" s="315"/>
    </row>
    <row r="4" spans="1:57" ht="15.75" thickBot="1">
      <c r="A4" s="1026" t="s">
        <v>376</v>
      </c>
      <c r="B4" s="1027"/>
      <c r="C4" s="1027"/>
      <c r="D4" s="1027"/>
      <c r="E4" s="1027"/>
      <c r="F4" s="1027"/>
      <c r="G4" s="1027"/>
      <c r="H4" s="1027"/>
      <c r="I4" s="1027"/>
      <c r="J4" s="1027"/>
      <c r="K4" s="1027"/>
      <c r="L4" s="1027"/>
      <c r="M4" s="1027"/>
      <c r="N4" s="1027"/>
      <c r="O4" s="1027"/>
      <c r="P4" s="1027"/>
      <c r="Q4" s="1027"/>
      <c r="R4" s="1027"/>
      <c r="S4" s="1027"/>
      <c r="T4" s="1027"/>
      <c r="U4" s="1027"/>
      <c r="V4" s="1027"/>
      <c r="W4" s="1027"/>
      <c r="X4" s="1027"/>
      <c r="Y4" s="1027"/>
      <c r="Z4" s="1027"/>
      <c r="AA4" s="1027"/>
      <c r="AB4" s="1027"/>
      <c r="AC4" s="1027"/>
      <c r="AD4" s="1027"/>
      <c r="AE4" s="1027"/>
      <c r="AF4" s="1027"/>
      <c r="AG4" s="1027"/>
      <c r="AH4" s="1027"/>
      <c r="AI4" s="1027"/>
      <c r="AJ4" s="1027"/>
      <c r="AK4" s="1027"/>
      <c r="AL4" s="1027"/>
      <c r="AM4" s="1027"/>
      <c r="AN4" s="1027"/>
      <c r="AO4" s="1027"/>
      <c r="AP4" s="1027"/>
      <c r="AQ4" s="1028"/>
      <c r="AR4" s="314"/>
      <c r="AS4" s="314"/>
      <c r="AT4" s="314"/>
      <c r="AU4" s="313"/>
      <c r="AV4" s="313"/>
      <c r="AW4" s="313"/>
      <c r="AX4" s="313"/>
      <c r="AY4" s="313"/>
      <c r="AZ4" s="313"/>
      <c r="BA4" s="313"/>
      <c r="BB4" s="313"/>
      <c r="BC4" s="313"/>
      <c r="BD4" s="313"/>
      <c r="BE4" s="313"/>
    </row>
    <row r="5" spans="1:57">
      <c r="A5" s="316"/>
      <c r="B5" s="316"/>
      <c r="C5" s="316"/>
      <c r="D5" s="316"/>
      <c r="E5" s="316"/>
      <c r="F5" s="316"/>
      <c r="G5" s="316"/>
      <c r="H5" s="316"/>
      <c r="I5" s="316"/>
      <c r="J5" s="317"/>
      <c r="K5" s="313"/>
      <c r="L5" s="313"/>
      <c r="M5" s="313"/>
      <c r="N5" s="313"/>
      <c r="O5" s="313"/>
      <c r="P5" s="313"/>
      <c r="Q5" s="313"/>
      <c r="R5" s="313"/>
      <c r="S5" s="313"/>
      <c r="T5" s="313"/>
      <c r="U5" s="313"/>
      <c r="V5" s="313"/>
      <c r="W5" s="313"/>
      <c r="X5" s="313"/>
      <c r="Y5" s="313"/>
      <c r="Z5" s="314"/>
      <c r="AA5" s="314"/>
      <c r="AB5" s="314"/>
      <c r="AC5" s="314"/>
      <c r="AD5" s="314"/>
      <c r="AE5" s="314"/>
      <c r="AF5" s="314"/>
      <c r="AG5" s="314"/>
      <c r="AH5" s="314"/>
      <c r="AI5" s="318"/>
      <c r="AJ5" s="318"/>
      <c r="AK5" s="318"/>
      <c r="AL5" s="318"/>
      <c r="AM5" s="318"/>
      <c r="AN5" s="314"/>
      <c r="AO5" s="314"/>
      <c r="AP5" s="314"/>
      <c r="AQ5" s="314"/>
      <c r="AR5" s="314"/>
      <c r="AS5" s="314"/>
      <c r="AT5" s="314"/>
      <c r="AU5" s="313"/>
      <c r="AV5" s="313"/>
      <c r="AW5" s="313"/>
      <c r="AX5" s="313"/>
      <c r="AY5" s="313"/>
      <c r="AZ5" s="313"/>
      <c r="BA5" s="313"/>
      <c r="BB5" s="313"/>
      <c r="BC5" s="313"/>
      <c r="BD5" s="313"/>
      <c r="BE5" s="313"/>
    </row>
    <row r="6" spans="1:57">
      <c r="A6" s="1029" t="s">
        <v>377</v>
      </c>
      <c r="B6" s="1030"/>
      <c r="C6" s="1030"/>
      <c r="D6" s="1030"/>
      <c r="E6" s="1030"/>
      <c r="F6" s="1030"/>
      <c r="G6" s="1030"/>
      <c r="H6" s="1030"/>
      <c r="I6" s="1030"/>
      <c r="J6" s="1031"/>
      <c r="K6" s="871" t="s">
        <v>100</v>
      </c>
      <c r="L6" s="872"/>
      <c r="M6" s="872"/>
      <c r="N6" s="873"/>
      <c r="O6" s="880" t="s">
        <v>101</v>
      </c>
      <c r="P6" s="881"/>
      <c r="Q6" s="881"/>
      <c r="R6" s="881"/>
      <c r="S6" s="881"/>
      <c r="T6" s="882"/>
      <c r="U6" s="889" t="s">
        <v>100</v>
      </c>
      <c r="V6" s="890"/>
      <c r="W6" s="890"/>
      <c r="X6" s="890"/>
      <c r="Y6" s="891"/>
      <c r="Z6" s="892" t="s">
        <v>378</v>
      </c>
      <c r="AA6" s="893"/>
      <c r="AB6" s="893"/>
      <c r="AC6" s="893"/>
      <c r="AD6" s="894"/>
      <c r="AE6" s="999" t="s">
        <v>379</v>
      </c>
      <c r="AF6" s="999"/>
      <c r="AG6" s="999"/>
      <c r="AH6" s="999"/>
      <c r="AI6" s="999"/>
      <c r="AJ6" s="999"/>
      <c r="AK6" s="999"/>
      <c r="AL6" s="999"/>
      <c r="AM6" s="999"/>
      <c r="AN6" s="999"/>
      <c r="AO6" s="999"/>
      <c r="AP6" s="999"/>
      <c r="AQ6" s="999"/>
      <c r="AR6" s="319"/>
      <c r="AS6" s="319"/>
      <c r="AT6" s="319"/>
      <c r="AU6" s="319"/>
      <c r="AV6" s="319"/>
      <c r="AW6" s="319"/>
      <c r="AX6" s="319"/>
      <c r="AY6" s="319"/>
      <c r="AZ6" s="313"/>
      <c r="BA6" s="313"/>
      <c r="BB6" s="313"/>
      <c r="BC6" s="313"/>
      <c r="BD6" s="313"/>
      <c r="BE6" s="313"/>
    </row>
    <row r="7" spans="1:57">
      <c r="A7" s="1032"/>
      <c r="B7" s="1033"/>
      <c r="C7" s="1033"/>
      <c r="D7" s="1033"/>
      <c r="E7" s="1033"/>
      <c r="F7" s="1033"/>
      <c r="G7" s="1033"/>
      <c r="H7" s="1033"/>
      <c r="I7" s="1033"/>
      <c r="J7" s="1034"/>
      <c r="K7" s="874"/>
      <c r="L7" s="875"/>
      <c r="M7" s="875"/>
      <c r="N7" s="876"/>
      <c r="O7" s="883"/>
      <c r="P7" s="884"/>
      <c r="Q7" s="884"/>
      <c r="R7" s="884"/>
      <c r="S7" s="884"/>
      <c r="T7" s="885"/>
      <c r="U7" s="901" t="s">
        <v>380</v>
      </c>
      <c r="V7" s="902"/>
      <c r="W7" s="902"/>
      <c r="X7" s="902"/>
      <c r="Y7" s="903"/>
      <c r="Z7" s="895"/>
      <c r="AA7" s="896"/>
      <c r="AB7" s="896"/>
      <c r="AC7" s="896"/>
      <c r="AD7" s="897"/>
      <c r="AE7" s="999" t="s">
        <v>381</v>
      </c>
      <c r="AF7" s="999"/>
      <c r="AG7" s="999"/>
      <c r="AH7" s="999"/>
      <c r="AI7" s="999"/>
      <c r="AJ7" s="999"/>
      <c r="AK7" s="999"/>
      <c r="AL7" s="999"/>
      <c r="AM7" s="999"/>
      <c r="AN7" s="999"/>
      <c r="AO7" s="999"/>
      <c r="AP7" s="999"/>
      <c r="AQ7" s="999"/>
      <c r="AR7" s="319"/>
      <c r="AS7" s="319"/>
      <c r="AT7" s="319"/>
      <c r="AU7" s="319"/>
      <c r="AV7" s="319"/>
      <c r="AW7" s="319"/>
      <c r="AX7" s="319"/>
      <c r="AY7" s="319"/>
      <c r="AZ7" s="313"/>
      <c r="BA7" s="313"/>
      <c r="BB7" s="313"/>
      <c r="BC7" s="313"/>
      <c r="BD7" s="313"/>
      <c r="BE7" s="313"/>
    </row>
    <row r="8" spans="1:57">
      <c r="A8" s="1035"/>
      <c r="B8" s="1036"/>
      <c r="C8" s="1036"/>
      <c r="D8" s="1036"/>
      <c r="E8" s="1036"/>
      <c r="F8" s="1036"/>
      <c r="G8" s="1036"/>
      <c r="H8" s="1036"/>
      <c r="I8" s="1036"/>
      <c r="J8" s="1037"/>
      <c r="K8" s="877"/>
      <c r="L8" s="878"/>
      <c r="M8" s="878"/>
      <c r="N8" s="879"/>
      <c r="O8" s="886"/>
      <c r="P8" s="887"/>
      <c r="Q8" s="887"/>
      <c r="R8" s="887"/>
      <c r="S8" s="887"/>
      <c r="T8" s="888"/>
      <c r="U8" s="901" t="s">
        <v>382</v>
      </c>
      <c r="V8" s="902"/>
      <c r="W8" s="902"/>
      <c r="X8" s="902"/>
      <c r="Y8" s="903"/>
      <c r="Z8" s="1038" t="s">
        <v>383</v>
      </c>
      <c r="AA8" s="1039"/>
      <c r="AB8" s="1039"/>
      <c r="AC8" s="1039"/>
      <c r="AD8" s="1040"/>
      <c r="AE8" s="999"/>
      <c r="AF8" s="999"/>
      <c r="AG8" s="999"/>
      <c r="AH8" s="999"/>
      <c r="AI8" s="999"/>
      <c r="AJ8" s="999"/>
      <c r="AK8" s="999"/>
      <c r="AL8" s="999"/>
      <c r="AM8" s="999"/>
      <c r="AN8" s="999"/>
      <c r="AO8" s="999"/>
      <c r="AP8" s="999"/>
      <c r="AQ8" s="999"/>
      <c r="AR8" s="319"/>
      <c r="AS8" s="319"/>
      <c r="AT8" s="319"/>
      <c r="AU8" s="319"/>
      <c r="AV8" s="319"/>
      <c r="AW8" s="319"/>
      <c r="AX8" s="319"/>
      <c r="AY8" s="319"/>
      <c r="AZ8" s="313"/>
      <c r="BA8" s="313"/>
      <c r="BB8" s="313"/>
      <c r="BC8" s="313"/>
      <c r="BD8" s="313"/>
      <c r="BE8" s="313"/>
    </row>
    <row r="9" spans="1:57">
      <c r="A9" s="1041" t="s">
        <v>109</v>
      </c>
      <c r="B9" s="1042"/>
      <c r="C9" s="1042"/>
      <c r="D9" s="1042"/>
      <c r="E9" s="1042"/>
      <c r="F9" s="1042"/>
      <c r="G9" s="1042"/>
      <c r="H9" s="1042"/>
      <c r="I9" s="1042"/>
      <c r="J9" s="1043"/>
      <c r="K9" s="980">
        <v>1200</v>
      </c>
      <c r="L9" s="980"/>
      <c r="M9" s="980"/>
      <c r="N9" s="980"/>
      <c r="O9" s="906" t="s">
        <v>384</v>
      </c>
      <c r="P9" s="906"/>
      <c r="Q9" s="906"/>
      <c r="R9" s="906"/>
      <c r="S9" s="906"/>
      <c r="T9" s="906"/>
      <c r="U9" s="1017"/>
      <c r="V9" s="1017"/>
      <c r="W9" s="1017"/>
      <c r="X9" s="1017"/>
      <c r="Y9" s="1017"/>
      <c r="Z9" s="1018"/>
      <c r="AA9" s="1018"/>
      <c r="AB9" s="1018"/>
      <c r="AC9" s="1018"/>
      <c r="AD9" s="1018"/>
      <c r="AE9" s="1012"/>
      <c r="AF9" s="1012"/>
      <c r="AG9" s="1012"/>
      <c r="AH9" s="1012"/>
      <c r="AI9" s="1012"/>
      <c r="AJ9" s="1012"/>
      <c r="AK9" s="1012"/>
      <c r="AL9" s="1012"/>
      <c r="AM9" s="1012"/>
      <c r="AN9" s="1012"/>
      <c r="AO9" s="1012"/>
      <c r="AP9" s="1012"/>
      <c r="AQ9" s="1012"/>
      <c r="AR9" s="319"/>
      <c r="AS9" s="319"/>
      <c r="AT9" s="319"/>
      <c r="AU9" s="319"/>
      <c r="AV9" s="319"/>
      <c r="AW9" s="319"/>
      <c r="AX9" s="319"/>
      <c r="AY9" s="319"/>
      <c r="AZ9" s="313"/>
      <c r="BA9" s="313"/>
      <c r="BB9" s="313"/>
      <c r="BC9" s="313"/>
      <c r="BD9" s="313"/>
      <c r="BE9" s="313"/>
    </row>
    <row r="10" spans="1:57">
      <c r="A10" s="1044"/>
      <c r="B10" s="1045"/>
      <c r="C10" s="1045"/>
      <c r="D10" s="1045"/>
      <c r="E10" s="1045"/>
      <c r="F10" s="1045"/>
      <c r="G10" s="1045"/>
      <c r="H10" s="1045"/>
      <c r="I10" s="1045"/>
      <c r="J10" s="1046"/>
      <c r="K10" s="980"/>
      <c r="L10" s="980"/>
      <c r="M10" s="980"/>
      <c r="N10" s="980"/>
      <c r="O10" s="906" t="s">
        <v>385</v>
      </c>
      <c r="P10" s="906"/>
      <c r="Q10" s="906"/>
      <c r="R10" s="906"/>
      <c r="S10" s="906"/>
      <c r="T10" s="906"/>
      <c r="U10" s="906"/>
      <c r="V10" s="906"/>
      <c r="W10" s="906"/>
      <c r="X10" s="906"/>
      <c r="Y10" s="906"/>
      <c r="Z10" s="1018"/>
      <c r="AA10" s="1018"/>
      <c r="AB10" s="1018"/>
      <c r="AC10" s="1018"/>
      <c r="AD10" s="1018"/>
      <c r="AE10" s="1012"/>
      <c r="AF10" s="1012"/>
      <c r="AG10" s="1012"/>
      <c r="AH10" s="1012"/>
      <c r="AI10" s="1012"/>
      <c r="AJ10" s="1012"/>
      <c r="AK10" s="1012"/>
      <c r="AL10" s="1012"/>
      <c r="AM10" s="1012"/>
      <c r="AN10" s="1012"/>
      <c r="AO10" s="1012"/>
      <c r="AP10" s="1012"/>
      <c r="AQ10" s="1012"/>
      <c r="AR10" s="319"/>
      <c r="AS10" s="319"/>
      <c r="AT10" s="319"/>
      <c r="AU10" s="319"/>
      <c r="AV10" s="319"/>
      <c r="AW10" s="319"/>
      <c r="AX10" s="319"/>
      <c r="AY10" s="319"/>
      <c r="AZ10" s="313"/>
      <c r="BA10" s="313"/>
      <c r="BB10" s="313"/>
      <c r="BC10" s="313"/>
      <c r="BD10" s="313"/>
      <c r="BE10" s="313"/>
    </row>
    <row r="11" spans="1:57">
      <c r="A11" s="1047"/>
      <c r="B11" s="1048"/>
      <c r="C11" s="1048"/>
      <c r="D11" s="1048"/>
      <c r="E11" s="1048"/>
      <c r="F11" s="1048"/>
      <c r="G11" s="1048"/>
      <c r="H11" s="1048"/>
      <c r="I11" s="1048"/>
      <c r="J11" s="1049"/>
      <c r="K11" s="980"/>
      <c r="L11" s="980"/>
      <c r="M11" s="980"/>
      <c r="N11" s="980"/>
      <c r="O11" s="320" t="s">
        <v>226</v>
      </c>
      <c r="P11" s="321"/>
      <c r="Q11" s="322"/>
      <c r="R11" s="322"/>
      <c r="S11" s="322"/>
      <c r="T11" s="322"/>
      <c r="U11" s="322"/>
      <c r="V11" s="322"/>
      <c r="W11" s="322"/>
      <c r="X11" s="322"/>
      <c r="Y11" s="322"/>
      <c r="Z11" s="322"/>
      <c r="AA11" s="322"/>
      <c r="AB11" s="322"/>
      <c r="AC11" s="322"/>
      <c r="AD11" s="323"/>
      <c r="AE11" s="988"/>
      <c r="AF11" s="988"/>
      <c r="AG11" s="988"/>
      <c r="AH11" s="988"/>
      <c r="AI11" s="988"/>
      <c r="AJ11" s="988"/>
      <c r="AK11" s="988"/>
      <c r="AL11" s="988"/>
      <c r="AM11" s="988"/>
      <c r="AN11" s="988"/>
      <c r="AO11" s="988"/>
      <c r="AP11" s="988"/>
      <c r="AQ11" s="988"/>
      <c r="AR11" s="319"/>
      <c r="AS11" s="319"/>
      <c r="AT11" s="319"/>
      <c r="AU11" s="319"/>
      <c r="AV11" s="319"/>
      <c r="AW11" s="319"/>
      <c r="AX11" s="319"/>
      <c r="AY11" s="319"/>
      <c r="AZ11" s="313"/>
      <c r="BA11" s="313"/>
      <c r="BB11" s="313"/>
      <c r="BC11" s="313"/>
      <c r="BD11" s="313"/>
      <c r="BE11" s="313"/>
    </row>
    <row r="12" spans="1:57">
      <c r="A12" s="324"/>
      <c r="B12" s="324"/>
      <c r="C12" s="324"/>
      <c r="D12" s="324"/>
      <c r="E12" s="324"/>
      <c r="F12" s="324"/>
      <c r="G12" s="324"/>
      <c r="H12" s="324"/>
      <c r="I12" s="324"/>
      <c r="J12" s="324"/>
      <c r="K12" s="325"/>
      <c r="L12" s="325"/>
      <c r="M12" s="325"/>
      <c r="N12" s="325"/>
      <c r="O12" s="326"/>
      <c r="P12" s="326"/>
      <c r="Q12" s="326"/>
      <c r="R12" s="326"/>
      <c r="S12" s="326"/>
      <c r="T12" s="326"/>
      <c r="U12" s="326"/>
      <c r="V12" s="326"/>
      <c r="W12" s="326"/>
      <c r="X12" s="326"/>
      <c r="Y12" s="326"/>
      <c r="Z12" s="327"/>
      <c r="AA12" s="327"/>
      <c r="AB12" s="327"/>
      <c r="AC12" s="327"/>
      <c r="AD12" s="327"/>
      <c r="AE12" s="327"/>
      <c r="AF12" s="327"/>
      <c r="AG12" s="327"/>
      <c r="AH12" s="327"/>
      <c r="AI12" s="328"/>
      <c r="AJ12" s="328"/>
      <c r="AK12" s="328"/>
      <c r="AL12" s="328"/>
      <c r="AM12" s="328"/>
      <c r="AN12" s="327"/>
      <c r="AO12" s="327"/>
      <c r="AP12" s="327"/>
      <c r="AQ12" s="327"/>
      <c r="AR12" s="327"/>
      <c r="AS12" s="327"/>
      <c r="AT12" s="327"/>
      <c r="AU12" s="327"/>
      <c r="AV12" s="327"/>
      <c r="AW12" s="327"/>
      <c r="AX12" s="327"/>
      <c r="AY12" s="327"/>
      <c r="AZ12" s="329"/>
      <c r="BA12" s="329"/>
      <c r="BB12" s="329"/>
      <c r="BC12" s="329"/>
      <c r="BD12" s="329"/>
      <c r="BE12" s="329"/>
    </row>
    <row r="13" spans="1:57">
      <c r="A13" s="1016" t="s">
        <v>386</v>
      </c>
      <c r="B13" s="1016"/>
      <c r="C13" s="1016"/>
      <c r="D13" s="1016"/>
      <c r="E13" s="1016"/>
      <c r="F13" s="1016"/>
      <c r="G13" s="1016"/>
      <c r="H13" s="1016"/>
      <c r="I13" s="1016"/>
      <c r="J13" s="1016"/>
      <c r="K13" s="980">
        <v>900</v>
      </c>
      <c r="L13" s="1015"/>
      <c r="M13" s="1015"/>
      <c r="N13" s="1015"/>
      <c r="O13" s="906" t="s">
        <v>384</v>
      </c>
      <c r="P13" s="906"/>
      <c r="Q13" s="906"/>
      <c r="R13" s="906"/>
      <c r="S13" s="906"/>
      <c r="T13" s="906"/>
      <c r="U13" s="1017">
        <f>1/(30*K13)</f>
        <v>3.7037037037037037E-5</v>
      </c>
      <c r="V13" s="1017"/>
      <c r="W13" s="1017"/>
      <c r="X13" s="1017"/>
      <c r="Y13" s="1017"/>
      <c r="Z13" s="1018">
        <f>Encarregado!$E$143</f>
        <v>3860.2892105767128</v>
      </c>
      <c r="AA13" s="1018"/>
      <c r="AB13" s="1018"/>
      <c r="AC13" s="1018"/>
      <c r="AD13" s="1018"/>
      <c r="AE13" s="1012">
        <f t="shared" ref="AE13:AE18" si="0">TRUNC((U13*Z13),2)</f>
        <v>0.14000000000000001</v>
      </c>
      <c r="AF13" s="1012"/>
      <c r="AG13" s="1012"/>
      <c r="AH13" s="1012"/>
      <c r="AI13" s="1012"/>
      <c r="AJ13" s="1012"/>
      <c r="AK13" s="1012"/>
      <c r="AL13" s="1012"/>
      <c r="AM13" s="1012"/>
      <c r="AN13" s="1012"/>
      <c r="AO13" s="1012"/>
      <c r="AP13" s="1012"/>
      <c r="AQ13" s="1012"/>
      <c r="AR13" s="330"/>
      <c r="AS13" s="330"/>
      <c r="AT13" s="330"/>
      <c r="AU13" s="330"/>
      <c r="AV13" s="330"/>
      <c r="AW13" s="330"/>
      <c r="AX13" s="330"/>
      <c r="AY13" s="330"/>
      <c r="AZ13" s="313"/>
      <c r="BA13" s="313"/>
      <c r="BB13" s="313"/>
      <c r="BC13" s="313"/>
      <c r="BD13" s="313"/>
      <c r="BE13" s="313"/>
    </row>
    <row r="14" spans="1:57">
      <c r="A14" s="1016"/>
      <c r="B14" s="1016"/>
      <c r="C14" s="1016"/>
      <c r="D14" s="1016"/>
      <c r="E14" s="1016"/>
      <c r="F14" s="1016"/>
      <c r="G14" s="1016"/>
      <c r="H14" s="1016"/>
      <c r="I14" s="1016"/>
      <c r="J14" s="1016"/>
      <c r="K14" s="1015"/>
      <c r="L14" s="1015"/>
      <c r="M14" s="1015"/>
      <c r="N14" s="1015"/>
      <c r="O14" s="906" t="s">
        <v>385</v>
      </c>
      <c r="P14" s="906"/>
      <c r="Q14" s="906"/>
      <c r="R14" s="906"/>
      <c r="S14" s="906"/>
      <c r="T14" s="906"/>
      <c r="U14" s="906">
        <f>1/K13</f>
        <v>1.1111111111111111E-3</v>
      </c>
      <c r="V14" s="906"/>
      <c r="W14" s="906"/>
      <c r="X14" s="906"/>
      <c r="Y14" s="906"/>
      <c r="Z14" s="1018">
        <f>'Servente Limpeza'!$E$143</f>
        <v>3170.627117460318</v>
      </c>
      <c r="AA14" s="1018"/>
      <c r="AB14" s="1018"/>
      <c r="AC14" s="1018"/>
      <c r="AD14" s="1018"/>
      <c r="AE14" s="1012">
        <f t="shared" si="0"/>
        <v>3.52</v>
      </c>
      <c r="AF14" s="1012"/>
      <c r="AG14" s="1012"/>
      <c r="AH14" s="1012"/>
      <c r="AI14" s="1012"/>
      <c r="AJ14" s="1012"/>
      <c r="AK14" s="1012"/>
      <c r="AL14" s="1012"/>
      <c r="AM14" s="1012"/>
      <c r="AN14" s="1012"/>
      <c r="AO14" s="1012"/>
      <c r="AP14" s="1012"/>
      <c r="AQ14" s="1012"/>
      <c r="AR14" s="330"/>
      <c r="AS14" s="330"/>
      <c r="AT14" s="330"/>
      <c r="AU14" s="330"/>
      <c r="AV14" s="330"/>
      <c r="AW14" s="330"/>
      <c r="AX14" s="330"/>
      <c r="AY14" s="330"/>
      <c r="AZ14" s="313"/>
      <c r="BA14" s="313"/>
      <c r="BB14" s="313"/>
      <c r="BC14" s="313"/>
      <c r="BD14" s="313"/>
      <c r="BE14" s="313"/>
    </row>
    <row r="15" spans="1:57">
      <c r="A15" s="1016"/>
      <c r="B15" s="1016"/>
      <c r="C15" s="1016"/>
      <c r="D15" s="1016"/>
      <c r="E15" s="1016"/>
      <c r="F15" s="1016"/>
      <c r="G15" s="1016"/>
      <c r="H15" s="1016"/>
      <c r="I15" s="1016"/>
      <c r="J15" s="1016"/>
      <c r="K15" s="1015"/>
      <c r="L15" s="1015"/>
      <c r="M15" s="1015"/>
      <c r="N15" s="1015"/>
      <c r="O15" s="320" t="s">
        <v>226</v>
      </c>
      <c r="P15" s="321"/>
      <c r="Q15" s="322"/>
      <c r="R15" s="322"/>
      <c r="S15" s="322"/>
      <c r="T15" s="322"/>
      <c r="U15" s="322"/>
      <c r="V15" s="322"/>
      <c r="W15" s="322"/>
      <c r="X15" s="322"/>
      <c r="Y15" s="322"/>
      <c r="Z15" s="322"/>
      <c r="AA15" s="322"/>
      <c r="AB15" s="322"/>
      <c r="AC15" s="322"/>
      <c r="AD15" s="323"/>
      <c r="AE15" s="825">
        <f>TRUNC(SUM(AE13:AQ14),2)</f>
        <v>3.66</v>
      </c>
      <c r="AF15" s="826"/>
      <c r="AG15" s="826"/>
      <c r="AH15" s="826"/>
      <c r="AI15" s="826"/>
      <c r="AJ15" s="826"/>
      <c r="AK15" s="826"/>
      <c r="AL15" s="826"/>
      <c r="AM15" s="826"/>
      <c r="AN15" s="826"/>
      <c r="AO15" s="826"/>
      <c r="AP15" s="826"/>
      <c r="AQ15" s="827"/>
      <c r="AR15" s="330"/>
      <c r="AS15" s="330"/>
      <c r="AT15" s="330"/>
      <c r="AU15" s="330"/>
      <c r="AV15" s="330"/>
      <c r="AW15" s="330"/>
      <c r="AX15" s="330"/>
      <c r="AY15" s="330"/>
      <c r="AZ15" s="313"/>
      <c r="BA15" s="313"/>
      <c r="BB15" s="313"/>
      <c r="BC15" s="313"/>
      <c r="BD15" s="313"/>
      <c r="BE15" s="313"/>
    </row>
    <row r="16" spans="1:57">
      <c r="A16" s="331"/>
      <c r="B16" s="331"/>
      <c r="C16" s="331"/>
      <c r="D16" s="331"/>
      <c r="E16" s="331"/>
      <c r="F16" s="331"/>
      <c r="G16" s="331"/>
      <c r="H16" s="331"/>
      <c r="I16" s="331"/>
      <c r="J16" s="331"/>
      <c r="K16" s="332"/>
      <c r="L16" s="332"/>
      <c r="M16" s="332"/>
      <c r="N16" s="332"/>
      <c r="O16" s="333"/>
      <c r="P16" s="333"/>
      <c r="Q16" s="333"/>
      <c r="R16" s="333"/>
      <c r="S16" s="333"/>
      <c r="T16" s="333"/>
      <c r="U16" s="333"/>
      <c r="V16" s="333"/>
      <c r="W16" s="333"/>
      <c r="X16" s="333"/>
      <c r="Y16" s="333"/>
      <c r="Z16" s="333"/>
      <c r="AA16" s="333"/>
      <c r="AB16" s="333"/>
      <c r="AC16" s="333"/>
      <c r="AD16" s="333"/>
      <c r="AE16" s="334"/>
      <c r="AF16" s="334"/>
      <c r="AG16" s="334"/>
      <c r="AH16" s="334"/>
      <c r="AI16" s="335"/>
      <c r="AJ16" s="335"/>
      <c r="AK16" s="335"/>
      <c r="AL16" s="335"/>
      <c r="AM16" s="335"/>
      <c r="AN16" s="334"/>
      <c r="AO16" s="334"/>
      <c r="AP16" s="334"/>
      <c r="AQ16" s="334"/>
      <c r="AR16" s="334"/>
      <c r="AS16" s="334"/>
      <c r="AT16" s="334"/>
      <c r="AU16" s="334"/>
      <c r="AV16" s="334"/>
      <c r="AW16" s="334"/>
      <c r="AX16" s="334"/>
      <c r="AY16" s="334"/>
      <c r="AZ16" s="329"/>
      <c r="BA16" s="329"/>
      <c r="BB16" s="329"/>
      <c r="BC16" s="329"/>
      <c r="BD16" s="329"/>
      <c r="BE16" s="329"/>
    </row>
    <row r="17" spans="1:57">
      <c r="A17" s="1016" t="s">
        <v>387</v>
      </c>
      <c r="B17" s="1016"/>
      <c r="C17" s="1016"/>
      <c r="D17" s="1016"/>
      <c r="E17" s="1016"/>
      <c r="F17" s="1016"/>
      <c r="G17" s="1016"/>
      <c r="H17" s="1016"/>
      <c r="I17" s="1016"/>
      <c r="J17" s="1016"/>
      <c r="K17" s="980">
        <v>250</v>
      </c>
      <c r="L17" s="1015"/>
      <c r="M17" s="1015"/>
      <c r="N17" s="1015"/>
      <c r="O17" s="906" t="s">
        <v>384</v>
      </c>
      <c r="P17" s="906"/>
      <c r="Q17" s="906"/>
      <c r="R17" s="906"/>
      <c r="S17" s="906"/>
      <c r="T17" s="906"/>
      <c r="U17" s="1017">
        <f>1/(30*K17)</f>
        <v>1.3333333333333334E-4</v>
      </c>
      <c r="V17" s="1017"/>
      <c r="W17" s="1017"/>
      <c r="X17" s="1017"/>
      <c r="Y17" s="1017"/>
      <c r="Z17" s="1018">
        <f t="shared" ref="Z17" si="1">$Z$13</f>
        <v>3860.2892105767128</v>
      </c>
      <c r="AA17" s="1018"/>
      <c r="AB17" s="1018"/>
      <c r="AC17" s="1018"/>
      <c r="AD17" s="1018"/>
      <c r="AE17" s="1012">
        <f t="shared" si="0"/>
        <v>0.51</v>
      </c>
      <c r="AF17" s="1012"/>
      <c r="AG17" s="1012"/>
      <c r="AH17" s="1012"/>
      <c r="AI17" s="1012"/>
      <c r="AJ17" s="1012"/>
      <c r="AK17" s="1012"/>
      <c r="AL17" s="1012"/>
      <c r="AM17" s="1012"/>
      <c r="AN17" s="1012"/>
      <c r="AO17" s="1012"/>
      <c r="AP17" s="1012"/>
      <c r="AQ17" s="1012"/>
      <c r="AR17" s="330"/>
      <c r="AS17" s="330"/>
      <c r="AT17" s="330"/>
      <c r="AU17" s="330"/>
      <c r="AV17" s="330"/>
      <c r="AW17" s="330"/>
      <c r="AX17" s="330"/>
      <c r="AY17" s="330"/>
      <c r="AZ17" s="313"/>
      <c r="BA17" s="312"/>
      <c r="BB17" s="313"/>
      <c r="BC17" s="313"/>
      <c r="BD17" s="313"/>
      <c r="BE17" s="313"/>
    </row>
    <row r="18" spans="1:57">
      <c r="A18" s="1016"/>
      <c r="B18" s="1016"/>
      <c r="C18" s="1016"/>
      <c r="D18" s="1016"/>
      <c r="E18" s="1016"/>
      <c r="F18" s="1016"/>
      <c r="G18" s="1016"/>
      <c r="H18" s="1016"/>
      <c r="I18" s="1016"/>
      <c r="J18" s="1016"/>
      <c r="K18" s="1015"/>
      <c r="L18" s="1015"/>
      <c r="M18" s="1015"/>
      <c r="N18" s="1015"/>
      <c r="O18" s="906" t="s">
        <v>385</v>
      </c>
      <c r="P18" s="906"/>
      <c r="Q18" s="906"/>
      <c r="R18" s="906"/>
      <c r="S18" s="906"/>
      <c r="T18" s="906"/>
      <c r="U18" s="906">
        <f>1/K17</f>
        <v>4.0000000000000001E-3</v>
      </c>
      <c r="V18" s="906"/>
      <c r="W18" s="906"/>
      <c r="X18" s="906"/>
      <c r="Y18" s="906"/>
      <c r="Z18" s="1018">
        <f>'Servente Limpeza Insalubre'!$E$143</f>
        <v>4139.9051174603173</v>
      </c>
      <c r="AA18" s="1018"/>
      <c r="AB18" s="1018"/>
      <c r="AC18" s="1018"/>
      <c r="AD18" s="1018"/>
      <c r="AE18" s="1012">
        <f t="shared" si="0"/>
        <v>16.55</v>
      </c>
      <c r="AF18" s="1012"/>
      <c r="AG18" s="1012"/>
      <c r="AH18" s="1012"/>
      <c r="AI18" s="1012"/>
      <c r="AJ18" s="1012"/>
      <c r="AK18" s="1012"/>
      <c r="AL18" s="1012"/>
      <c r="AM18" s="1012"/>
      <c r="AN18" s="1012"/>
      <c r="AO18" s="1012"/>
      <c r="AP18" s="1012"/>
      <c r="AQ18" s="1012"/>
      <c r="AR18" s="330"/>
      <c r="AS18" s="330"/>
      <c r="AT18" s="330"/>
      <c r="AU18" s="330"/>
      <c r="AV18" s="330"/>
      <c r="AW18" s="330"/>
      <c r="AX18" s="330"/>
      <c r="AY18" s="330"/>
      <c r="AZ18" s="313"/>
      <c r="BA18" s="313"/>
      <c r="BB18" s="313"/>
      <c r="BC18" s="313"/>
      <c r="BD18" s="313"/>
      <c r="BE18" s="313"/>
    </row>
    <row r="19" spans="1:57">
      <c r="A19" s="1016"/>
      <c r="B19" s="1016"/>
      <c r="C19" s="1016"/>
      <c r="D19" s="1016"/>
      <c r="E19" s="1016"/>
      <c r="F19" s="1016"/>
      <c r="G19" s="1016"/>
      <c r="H19" s="1016"/>
      <c r="I19" s="1016"/>
      <c r="J19" s="1016"/>
      <c r="K19" s="1015"/>
      <c r="L19" s="1015"/>
      <c r="M19" s="1015"/>
      <c r="N19" s="1015"/>
      <c r="O19" s="320" t="s">
        <v>226</v>
      </c>
      <c r="P19" s="321"/>
      <c r="Q19" s="322"/>
      <c r="R19" s="322"/>
      <c r="S19" s="322"/>
      <c r="T19" s="322"/>
      <c r="U19" s="322"/>
      <c r="V19" s="322"/>
      <c r="W19" s="322"/>
      <c r="X19" s="322"/>
      <c r="Y19" s="322"/>
      <c r="Z19" s="322"/>
      <c r="AA19" s="322"/>
      <c r="AB19" s="322"/>
      <c r="AC19" s="322"/>
      <c r="AD19" s="323"/>
      <c r="AE19" s="825">
        <f>TRUNC(SUM(AE17:AQ18),2)</f>
        <v>17.059999999999999</v>
      </c>
      <c r="AF19" s="826"/>
      <c r="AG19" s="826"/>
      <c r="AH19" s="826"/>
      <c r="AI19" s="826"/>
      <c r="AJ19" s="826"/>
      <c r="AK19" s="826"/>
      <c r="AL19" s="826"/>
      <c r="AM19" s="826"/>
      <c r="AN19" s="826"/>
      <c r="AO19" s="826"/>
      <c r="AP19" s="826"/>
      <c r="AQ19" s="827"/>
      <c r="AR19" s="330"/>
      <c r="AS19" s="330"/>
      <c r="AT19" s="330"/>
      <c r="AU19" s="330"/>
      <c r="AV19" s="330"/>
      <c r="AW19" s="330"/>
      <c r="AX19" s="330"/>
      <c r="AY19" s="330"/>
      <c r="AZ19" s="313"/>
      <c r="BA19" s="313"/>
      <c r="BB19" s="313"/>
      <c r="BC19" s="313"/>
      <c r="BD19" s="313"/>
      <c r="BE19" s="313"/>
    </row>
    <row r="20" spans="1:57">
      <c r="A20" s="317"/>
      <c r="B20" s="317"/>
      <c r="C20" s="317"/>
      <c r="D20" s="317"/>
      <c r="E20" s="317"/>
      <c r="F20" s="317"/>
      <c r="G20" s="317"/>
      <c r="H20" s="317"/>
      <c r="I20" s="317"/>
      <c r="J20" s="336"/>
      <c r="K20" s="337"/>
      <c r="L20" s="337"/>
      <c r="M20" s="337"/>
      <c r="N20" s="337"/>
      <c r="O20" s="338"/>
      <c r="P20" s="338"/>
      <c r="Q20" s="338"/>
      <c r="R20" s="338"/>
      <c r="S20" s="338"/>
      <c r="T20" s="338"/>
      <c r="U20" s="338"/>
      <c r="V20" s="338"/>
      <c r="W20" s="338"/>
      <c r="X20" s="338"/>
      <c r="Y20" s="338"/>
      <c r="Z20" s="339"/>
      <c r="AA20" s="339"/>
      <c r="AB20" s="339"/>
      <c r="AC20" s="339"/>
      <c r="AD20" s="339"/>
      <c r="AE20" s="339"/>
      <c r="AF20" s="339"/>
      <c r="AG20" s="339"/>
      <c r="AH20" s="339"/>
      <c r="AI20" s="340"/>
      <c r="AJ20" s="340"/>
      <c r="AK20" s="340"/>
      <c r="AL20" s="340"/>
      <c r="AM20" s="340"/>
      <c r="AN20" s="312"/>
      <c r="AO20" s="312"/>
      <c r="AP20" s="312"/>
      <c r="AQ20" s="312"/>
      <c r="AR20" s="341"/>
      <c r="AS20" s="341"/>
      <c r="AT20" s="341"/>
      <c r="AU20" s="341"/>
      <c r="AV20" s="341"/>
      <c r="AW20" s="341"/>
      <c r="AX20" s="341"/>
      <c r="AY20" s="341"/>
      <c r="AZ20" s="313"/>
      <c r="BA20" s="313"/>
      <c r="BB20" s="313"/>
      <c r="BC20" s="313"/>
      <c r="BD20" s="313"/>
      <c r="BE20" s="313"/>
    </row>
    <row r="21" spans="1:57">
      <c r="A21" s="979" t="s">
        <v>111</v>
      </c>
      <c r="B21" s="979"/>
      <c r="C21" s="979"/>
      <c r="D21" s="979"/>
      <c r="E21" s="979"/>
      <c r="F21" s="979"/>
      <c r="G21" s="979"/>
      <c r="H21" s="979"/>
      <c r="I21" s="979"/>
      <c r="J21" s="979"/>
      <c r="K21" s="1015">
        <v>400</v>
      </c>
      <c r="L21" s="1015"/>
      <c r="M21" s="1015"/>
      <c r="N21" s="1015"/>
      <c r="O21" s="855" t="s">
        <v>384</v>
      </c>
      <c r="P21" s="856"/>
      <c r="Q21" s="856"/>
      <c r="R21" s="856"/>
      <c r="S21" s="856"/>
      <c r="T21" s="857"/>
      <c r="U21" s="1009">
        <f>1/(30*K21)</f>
        <v>8.3333333333333331E-5</v>
      </c>
      <c r="V21" s="1010"/>
      <c r="W21" s="1010"/>
      <c r="X21" s="1010"/>
      <c r="Y21" s="1011"/>
      <c r="Z21" s="904">
        <f t="shared" ref="Z21" si="2">$Z$13</f>
        <v>3860.2892105767128</v>
      </c>
      <c r="AA21" s="905"/>
      <c r="AB21" s="905"/>
      <c r="AC21" s="905"/>
      <c r="AD21" s="947"/>
      <c r="AE21" s="1012">
        <f t="shared" ref="AE21:AE26" si="3">TRUNC((U21*Z21),2)</f>
        <v>0.32</v>
      </c>
      <c r="AF21" s="1012"/>
      <c r="AG21" s="1012"/>
      <c r="AH21" s="1012"/>
      <c r="AI21" s="1012"/>
      <c r="AJ21" s="1012"/>
      <c r="AK21" s="1012"/>
      <c r="AL21" s="1012"/>
      <c r="AM21" s="1012"/>
      <c r="AN21" s="1012"/>
      <c r="AO21" s="1012"/>
      <c r="AP21" s="1012"/>
      <c r="AQ21" s="1012"/>
      <c r="AR21" s="330"/>
      <c r="AS21" s="330"/>
      <c r="AT21" s="330"/>
      <c r="AU21" s="330"/>
      <c r="AV21" s="330"/>
      <c r="AW21" s="330"/>
      <c r="AX21" s="330"/>
      <c r="AY21" s="330"/>
      <c r="AZ21" s="313"/>
      <c r="BA21" s="313"/>
      <c r="BB21" s="313"/>
      <c r="BC21" s="313"/>
      <c r="BD21" s="313"/>
      <c r="BE21" s="313"/>
    </row>
    <row r="22" spans="1:57">
      <c r="A22" s="979"/>
      <c r="B22" s="979"/>
      <c r="C22" s="979"/>
      <c r="D22" s="979"/>
      <c r="E22" s="979"/>
      <c r="F22" s="979"/>
      <c r="G22" s="979"/>
      <c r="H22" s="979"/>
      <c r="I22" s="979"/>
      <c r="J22" s="979"/>
      <c r="K22" s="1015"/>
      <c r="L22" s="1015"/>
      <c r="M22" s="1015"/>
      <c r="N22" s="1015"/>
      <c r="O22" s="855" t="s">
        <v>385</v>
      </c>
      <c r="P22" s="856"/>
      <c r="Q22" s="856"/>
      <c r="R22" s="856"/>
      <c r="S22" s="856"/>
      <c r="T22" s="857"/>
      <c r="U22" s="855">
        <f>1/K21</f>
        <v>2.5000000000000001E-3</v>
      </c>
      <c r="V22" s="856"/>
      <c r="W22" s="856"/>
      <c r="X22" s="856"/>
      <c r="Y22" s="857"/>
      <c r="Z22" s="904">
        <f t="shared" ref="Z22" si="4">$Z$14</f>
        <v>3170.627117460318</v>
      </c>
      <c r="AA22" s="905"/>
      <c r="AB22" s="905"/>
      <c r="AC22" s="905"/>
      <c r="AD22" s="947"/>
      <c r="AE22" s="1012">
        <f t="shared" si="3"/>
        <v>7.92</v>
      </c>
      <c r="AF22" s="1012"/>
      <c r="AG22" s="1012"/>
      <c r="AH22" s="1012"/>
      <c r="AI22" s="1012"/>
      <c r="AJ22" s="1012"/>
      <c r="AK22" s="1012"/>
      <c r="AL22" s="1012"/>
      <c r="AM22" s="1012"/>
      <c r="AN22" s="1012"/>
      <c r="AO22" s="1012"/>
      <c r="AP22" s="1012"/>
      <c r="AQ22" s="1012"/>
      <c r="AR22" s="330"/>
      <c r="AS22" s="330"/>
      <c r="AT22" s="330"/>
      <c r="AU22" s="330"/>
      <c r="AV22" s="330"/>
      <c r="AW22" s="330"/>
      <c r="AX22" s="330"/>
      <c r="AY22" s="330"/>
      <c r="AZ22" s="313"/>
      <c r="BA22" s="313"/>
      <c r="BB22" s="313"/>
      <c r="BC22" s="313"/>
      <c r="BD22" s="313"/>
      <c r="BE22" s="313"/>
    </row>
    <row r="23" spans="1:57">
      <c r="A23" s="979"/>
      <c r="B23" s="979"/>
      <c r="C23" s="979"/>
      <c r="D23" s="979"/>
      <c r="E23" s="979"/>
      <c r="F23" s="979"/>
      <c r="G23" s="979"/>
      <c r="H23" s="979"/>
      <c r="I23" s="979"/>
      <c r="J23" s="979"/>
      <c r="K23" s="1015"/>
      <c r="L23" s="1015"/>
      <c r="M23" s="1015"/>
      <c r="N23" s="1015"/>
      <c r="O23" s="321" t="s">
        <v>226</v>
      </c>
      <c r="P23" s="322"/>
      <c r="Q23" s="322"/>
      <c r="R23" s="322"/>
      <c r="S23" s="322"/>
      <c r="T23" s="322"/>
      <c r="U23" s="322"/>
      <c r="V23" s="322"/>
      <c r="W23" s="322"/>
      <c r="X23" s="322"/>
      <c r="Y23" s="322"/>
      <c r="Z23" s="322"/>
      <c r="AA23" s="322"/>
      <c r="AB23" s="322"/>
      <c r="AC23" s="322"/>
      <c r="AD23" s="323"/>
      <c r="AE23" s="825">
        <f>TRUNC(SUM(AE21:AQ22),2)</f>
        <v>8.24</v>
      </c>
      <c r="AF23" s="826"/>
      <c r="AG23" s="826"/>
      <c r="AH23" s="826"/>
      <c r="AI23" s="826"/>
      <c r="AJ23" s="826"/>
      <c r="AK23" s="826"/>
      <c r="AL23" s="826"/>
      <c r="AM23" s="826"/>
      <c r="AN23" s="826"/>
      <c r="AO23" s="826"/>
      <c r="AP23" s="826"/>
      <c r="AQ23" s="827"/>
      <c r="AR23" s="330"/>
      <c r="AS23" s="330"/>
      <c r="AT23" s="330"/>
      <c r="AU23" s="330"/>
      <c r="AV23" s="330"/>
      <c r="AW23" s="330"/>
      <c r="AX23" s="330"/>
      <c r="AY23" s="330"/>
      <c r="AZ23" s="313"/>
      <c r="BA23" s="313"/>
      <c r="BB23" s="313"/>
      <c r="BC23" s="313"/>
      <c r="BD23" s="313"/>
      <c r="BE23" s="313"/>
    </row>
    <row r="24" spans="1:57">
      <c r="A24" s="317"/>
      <c r="B24" s="317"/>
      <c r="C24" s="317"/>
      <c r="D24" s="317"/>
      <c r="E24" s="317"/>
      <c r="F24" s="317"/>
      <c r="G24" s="317"/>
      <c r="H24" s="317"/>
      <c r="I24" s="336"/>
      <c r="J24" s="337"/>
      <c r="K24" s="337"/>
      <c r="L24" s="337"/>
      <c r="M24" s="337"/>
      <c r="N24" s="338"/>
      <c r="O24" s="338"/>
      <c r="P24" s="338"/>
      <c r="Q24" s="338"/>
      <c r="R24" s="338"/>
      <c r="S24" s="338"/>
      <c r="T24" s="338"/>
      <c r="U24" s="338"/>
      <c r="V24" s="338"/>
      <c r="W24" s="338"/>
      <c r="X24" s="338"/>
      <c r="Y24" s="339"/>
      <c r="Z24" s="339"/>
      <c r="AA24" s="339"/>
      <c r="AB24" s="339"/>
      <c r="AC24" s="339"/>
      <c r="AD24" s="339"/>
      <c r="AE24" s="339"/>
      <c r="AF24" s="339"/>
      <c r="AG24" s="339"/>
      <c r="AH24" s="340"/>
      <c r="AI24" s="340"/>
      <c r="AJ24" s="340"/>
      <c r="AK24" s="340"/>
      <c r="AL24" s="340"/>
      <c r="AM24" s="312"/>
      <c r="AN24" s="312"/>
      <c r="AO24" s="312"/>
      <c r="AP24" s="312"/>
      <c r="AQ24" s="317"/>
      <c r="AR24" s="317"/>
      <c r="AS24" s="317"/>
      <c r="AT24" s="317"/>
      <c r="AU24" s="317"/>
      <c r="AV24" s="317"/>
      <c r="AW24" s="317"/>
      <c r="AX24" s="317"/>
      <c r="AY24" s="336"/>
      <c r="AZ24" s="337"/>
      <c r="BA24" s="337"/>
      <c r="BB24" s="337"/>
      <c r="BC24" s="337"/>
      <c r="BD24" s="338"/>
      <c r="BE24" s="338"/>
    </row>
    <row r="25" spans="1:57">
      <c r="A25" s="979" t="s">
        <v>388</v>
      </c>
      <c r="B25" s="979"/>
      <c r="C25" s="979"/>
      <c r="D25" s="979"/>
      <c r="E25" s="979"/>
      <c r="F25" s="979"/>
      <c r="G25" s="979"/>
      <c r="H25" s="979"/>
      <c r="I25" s="979"/>
      <c r="J25" s="979"/>
      <c r="K25" s="1015">
        <v>450</v>
      </c>
      <c r="L25" s="1015"/>
      <c r="M25" s="1015"/>
      <c r="N25" s="1015"/>
      <c r="O25" s="855" t="s">
        <v>384</v>
      </c>
      <c r="P25" s="856"/>
      <c r="Q25" s="856"/>
      <c r="R25" s="856"/>
      <c r="S25" s="856"/>
      <c r="T25" s="857"/>
      <c r="U25" s="1009">
        <f>1/(30*K25)</f>
        <v>7.4074074074074073E-5</v>
      </c>
      <c r="V25" s="1010"/>
      <c r="W25" s="1010"/>
      <c r="X25" s="1010"/>
      <c r="Y25" s="1011"/>
      <c r="Z25" s="904">
        <v>0</v>
      </c>
      <c r="AA25" s="905"/>
      <c r="AB25" s="905"/>
      <c r="AC25" s="905"/>
      <c r="AD25" s="947"/>
      <c r="AE25" s="1012">
        <f t="shared" si="3"/>
        <v>0</v>
      </c>
      <c r="AF25" s="1012"/>
      <c r="AG25" s="1012"/>
      <c r="AH25" s="1012"/>
      <c r="AI25" s="1012"/>
      <c r="AJ25" s="1012"/>
      <c r="AK25" s="1012"/>
      <c r="AL25" s="1012"/>
      <c r="AM25" s="1012"/>
      <c r="AN25" s="1012"/>
      <c r="AO25" s="1012"/>
      <c r="AP25" s="1012"/>
      <c r="AQ25" s="1012"/>
      <c r="AR25" s="330"/>
      <c r="AS25" s="330"/>
      <c r="AT25" s="330"/>
      <c r="AU25" s="330"/>
      <c r="AV25" s="330"/>
      <c r="AW25" s="330"/>
      <c r="AX25" s="330"/>
      <c r="AY25" s="330"/>
      <c r="AZ25" s="313"/>
      <c r="BA25" s="313"/>
      <c r="BB25" s="313"/>
      <c r="BC25" s="313"/>
      <c r="BD25" s="313"/>
      <c r="BE25" s="313"/>
    </row>
    <row r="26" spans="1:57">
      <c r="A26" s="979"/>
      <c r="B26" s="979"/>
      <c r="C26" s="979"/>
      <c r="D26" s="979"/>
      <c r="E26" s="979"/>
      <c r="F26" s="979"/>
      <c r="G26" s="979"/>
      <c r="H26" s="979"/>
      <c r="I26" s="979"/>
      <c r="J26" s="979"/>
      <c r="K26" s="1015"/>
      <c r="L26" s="1015"/>
      <c r="M26" s="1015"/>
      <c r="N26" s="1015"/>
      <c r="O26" s="855" t="s">
        <v>389</v>
      </c>
      <c r="P26" s="856"/>
      <c r="Q26" s="856"/>
      <c r="R26" s="856"/>
      <c r="S26" s="856"/>
      <c r="T26" s="857"/>
      <c r="U26" s="855">
        <f>1/K25</f>
        <v>2.2222222222222222E-3</v>
      </c>
      <c r="V26" s="856"/>
      <c r="W26" s="856"/>
      <c r="X26" s="856"/>
      <c r="Y26" s="857"/>
      <c r="Z26" s="904">
        <v>0</v>
      </c>
      <c r="AA26" s="905"/>
      <c r="AB26" s="905"/>
      <c r="AC26" s="905"/>
      <c r="AD26" s="947"/>
      <c r="AE26" s="1012">
        <f t="shared" si="3"/>
        <v>0</v>
      </c>
      <c r="AF26" s="1012"/>
      <c r="AG26" s="1012"/>
      <c r="AH26" s="1012"/>
      <c r="AI26" s="1012"/>
      <c r="AJ26" s="1012"/>
      <c r="AK26" s="1012"/>
      <c r="AL26" s="1012"/>
      <c r="AM26" s="1012"/>
      <c r="AN26" s="1012"/>
      <c r="AO26" s="1012"/>
      <c r="AP26" s="1012"/>
      <c r="AQ26" s="1012"/>
      <c r="AR26" s="330"/>
      <c r="AS26" s="330"/>
      <c r="AT26" s="330"/>
      <c r="AU26" s="330"/>
      <c r="AV26" s="330"/>
      <c r="AW26" s="330"/>
      <c r="AX26" s="330"/>
      <c r="AY26" s="330"/>
      <c r="AZ26" s="313"/>
      <c r="BA26" s="313"/>
      <c r="BB26" s="313"/>
      <c r="BC26" s="313"/>
      <c r="BD26" s="313"/>
      <c r="BE26" s="313"/>
    </row>
    <row r="27" spans="1:57">
      <c r="A27" s="979"/>
      <c r="B27" s="979"/>
      <c r="C27" s="979"/>
      <c r="D27" s="979"/>
      <c r="E27" s="979"/>
      <c r="F27" s="979"/>
      <c r="G27" s="979"/>
      <c r="H27" s="979"/>
      <c r="I27" s="979"/>
      <c r="J27" s="979"/>
      <c r="K27" s="1015"/>
      <c r="L27" s="1015"/>
      <c r="M27" s="1015"/>
      <c r="N27" s="1015"/>
      <c r="O27" s="321" t="s">
        <v>226</v>
      </c>
      <c r="P27" s="322"/>
      <c r="Q27" s="322"/>
      <c r="R27" s="322"/>
      <c r="S27" s="322"/>
      <c r="T27" s="322"/>
      <c r="U27" s="322"/>
      <c r="V27" s="322"/>
      <c r="W27" s="322"/>
      <c r="X27" s="322"/>
      <c r="Y27" s="322"/>
      <c r="Z27" s="322"/>
      <c r="AA27" s="322"/>
      <c r="AB27" s="322"/>
      <c r="AC27" s="322"/>
      <c r="AD27" s="323"/>
      <c r="AE27" s="825">
        <f>TRUNC(SUM(AE25:AQ26),2)</f>
        <v>0</v>
      </c>
      <c r="AF27" s="826"/>
      <c r="AG27" s="826"/>
      <c r="AH27" s="826"/>
      <c r="AI27" s="826"/>
      <c r="AJ27" s="826"/>
      <c r="AK27" s="826"/>
      <c r="AL27" s="826"/>
      <c r="AM27" s="826"/>
      <c r="AN27" s="826"/>
      <c r="AO27" s="826"/>
      <c r="AP27" s="826"/>
      <c r="AQ27" s="827"/>
      <c r="AR27" s="330"/>
      <c r="AS27" s="330"/>
      <c r="AT27" s="330"/>
      <c r="AU27" s="330"/>
      <c r="AV27" s="330"/>
      <c r="AW27" s="330"/>
      <c r="AX27" s="330"/>
      <c r="AY27" s="330"/>
      <c r="AZ27" s="313"/>
      <c r="BA27" s="313"/>
      <c r="BB27" s="313"/>
      <c r="BC27" s="313"/>
      <c r="BD27" s="313"/>
      <c r="BE27" s="313"/>
    </row>
    <row r="28" spans="1:57">
      <c r="A28" s="317"/>
      <c r="B28" s="317"/>
      <c r="C28" s="317"/>
      <c r="D28" s="317"/>
      <c r="E28" s="317"/>
      <c r="F28" s="317"/>
      <c r="G28" s="317"/>
      <c r="H28" s="317"/>
      <c r="I28" s="317"/>
      <c r="J28" s="336"/>
      <c r="K28" s="337"/>
      <c r="L28" s="337"/>
      <c r="M28" s="337"/>
      <c r="N28" s="337"/>
      <c r="O28" s="338"/>
      <c r="P28" s="338"/>
      <c r="Q28" s="338"/>
      <c r="R28" s="338"/>
      <c r="S28" s="338"/>
      <c r="T28" s="338"/>
      <c r="U28" s="338"/>
      <c r="V28" s="338"/>
      <c r="W28" s="338"/>
      <c r="X28" s="338"/>
      <c r="Y28" s="338"/>
      <c r="Z28" s="339"/>
      <c r="AA28" s="339"/>
      <c r="AB28" s="339"/>
      <c r="AC28" s="339"/>
      <c r="AD28" s="339"/>
      <c r="AE28" s="339"/>
      <c r="AF28" s="339"/>
      <c r="AG28" s="339"/>
      <c r="AH28" s="339"/>
      <c r="AI28" s="340"/>
      <c r="AJ28" s="340"/>
      <c r="AK28" s="340"/>
      <c r="AL28" s="340"/>
      <c r="AM28" s="340"/>
      <c r="AN28" s="312"/>
      <c r="AO28" s="312"/>
      <c r="AP28" s="312"/>
      <c r="AQ28" s="312"/>
      <c r="AR28" s="341"/>
      <c r="AS28" s="341"/>
      <c r="AT28" s="341"/>
      <c r="AU28" s="341"/>
      <c r="AV28" s="341"/>
      <c r="AW28" s="341"/>
      <c r="AX28" s="341"/>
      <c r="AY28" s="341"/>
      <c r="AZ28" s="313"/>
      <c r="BA28" s="313"/>
      <c r="BB28" s="313"/>
      <c r="BC28" s="313"/>
      <c r="BD28" s="313"/>
      <c r="BE28" s="313"/>
    </row>
    <row r="29" spans="1:57">
      <c r="A29" s="979" t="s">
        <v>390</v>
      </c>
      <c r="B29" s="979"/>
      <c r="C29" s="979"/>
      <c r="D29" s="979"/>
      <c r="E29" s="979"/>
      <c r="F29" s="979"/>
      <c r="G29" s="979"/>
      <c r="H29" s="979"/>
      <c r="I29" s="979"/>
      <c r="J29" s="979"/>
      <c r="K29" s="980">
        <v>1700</v>
      </c>
      <c r="L29" s="980"/>
      <c r="M29" s="980"/>
      <c r="N29" s="980"/>
      <c r="O29" s="855" t="s">
        <v>384</v>
      </c>
      <c r="P29" s="856"/>
      <c r="Q29" s="856"/>
      <c r="R29" s="856"/>
      <c r="S29" s="856"/>
      <c r="T29" s="857"/>
      <c r="U29" s="1009">
        <f>1/(30*K29)</f>
        <v>1.9607843137254903E-5</v>
      </c>
      <c r="V29" s="1010"/>
      <c r="W29" s="1010"/>
      <c r="X29" s="1010"/>
      <c r="Y29" s="1011"/>
      <c r="Z29" s="904">
        <f>Encarregado!$E$143</f>
        <v>3860.2892105767128</v>
      </c>
      <c r="AA29" s="905"/>
      <c r="AB29" s="905"/>
      <c r="AC29" s="905"/>
      <c r="AD29" s="947"/>
      <c r="AE29" s="1012">
        <f t="shared" ref="AE29:AE34" si="5">TRUNC((U29*Z29),3)</f>
        <v>7.4999999999999997E-2</v>
      </c>
      <c r="AF29" s="1012"/>
      <c r="AG29" s="1012"/>
      <c r="AH29" s="1012"/>
      <c r="AI29" s="1012"/>
      <c r="AJ29" s="1012"/>
      <c r="AK29" s="1012"/>
      <c r="AL29" s="1012"/>
      <c r="AM29" s="1012"/>
      <c r="AN29" s="1012"/>
      <c r="AO29" s="1012"/>
      <c r="AP29" s="1012"/>
      <c r="AQ29" s="1012"/>
      <c r="AR29" s="330"/>
      <c r="AS29" s="330"/>
      <c r="AT29" s="330"/>
      <c r="AU29" s="330"/>
      <c r="AV29" s="330"/>
      <c r="AW29" s="330"/>
      <c r="AX29" s="330"/>
      <c r="AY29" s="330"/>
      <c r="AZ29" s="313"/>
      <c r="BA29" s="313"/>
      <c r="BB29" s="313"/>
      <c r="BC29" s="313"/>
      <c r="BD29" s="313"/>
      <c r="BE29" s="313"/>
    </row>
    <row r="30" spans="1:57">
      <c r="A30" s="979"/>
      <c r="B30" s="979"/>
      <c r="C30" s="979"/>
      <c r="D30" s="979"/>
      <c r="E30" s="979"/>
      <c r="F30" s="979"/>
      <c r="G30" s="979"/>
      <c r="H30" s="979"/>
      <c r="I30" s="979"/>
      <c r="J30" s="979"/>
      <c r="K30" s="980"/>
      <c r="L30" s="980"/>
      <c r="M30" s="980"/>
      <c r="N30" s="980"/>
      <c r="O30" s="855" t="s">
        <v>385</v>
      </c>
      <c r="P30" s="856"/>
      <c r="Q30" s="856"/>
      <c r="R30" s="856"/>
      <c r="S30" s="856"/>
      <c r="T30" s="857"/>
      <c r="U30" s="855">
        <f>1/K29</f>
        <v>5.8823529411764701E-4</v>
      </c>
      <c r="V30" s="856"/>
      <c r="W30" s="856"/>
      <c r="X30" s="856"/>
      <c r="Y30" s="857"/>
      <c r="Z30" s="904">
        <f>'Servente Limpeza'!$E$143</f>
        <v>3170.627117460318</v>
      </c>
      <c r="AA30" s="905"/>
      <c r="AB30" s="905"/>
      <c r="AC30" s="905"/>
      <c r="AD30" s="947"/>
      <c r="AE30" s="1012">
        <f t="shared" si="5"/>
        <v>1.865</v>
      </c>
      <c r="AF30" s="1012"/>
      <c r="AG30" s="1012"/>
      <c r="AH30" s="1012"/>
      <c r="AI30" s="1012"/>
      <c r="AJ30" s="1012"/>
      <c r="AK30" s="1012"/>
      <c r="AL30" s="1012"/>
      <c r="AM30" s="1012"/>
      <c r="AN30" s="1012"/>
      <c r="AO30" s="1012"/>
      <c r="AP30" s="1012"/>
      <c r="AQ30" s="1012"/>
      <c r="AR30" s="330"/>
      <c r="AS30" s="330"/>
      <c r="AT30" s="330"/>
      <c r="AU30" s="330"/>
      <c r="AV30" s="330"/>
      <c r="AW30" s="330"/>
      <c r="AX30" s="330"/>
      <c r="AY30" s="330"/>
      <c r="AZ30" s="313"/>
      <c r="BA30" s="313"/>
      <c r="BB30" s="313"/>
      <c r="BC30" s="313"/>
      <c r="BD30" s="313"/>
      <c r="BE30" s="313"/>
    </row>
    <row r="31" spans="1:57">
      <c r="A31" s="979"/>
      <c r="B31" s="979"/>
      <c r="C31" s="979"/>
      <c r="D31" s="979"/>
      <c r="E31" s="979"/>
      <c r="F31" s="979"/>
      <c r="G31" s="979"/>
      <c r="H31" s="979"/>
      <c r="I31" s="979"/>
      <c r="J31" s="979"/>
      <c r="K31" s="980"/>
      <c r="L31" s="980"/>
      <c r="M31" s="980"/>
      <c r="N31" s="980"/>
      <c r="O31" s="321" t="s">
        <v>226</v>
      </c>
      <c r="P31" s="322"/>
      <c r="Q31" s="322"/>
      <c r="R31" s="322"/>
      <c r="S31" s="322"/>
      <c r="T31" s="322"/>
      <c r="U31" s="322"/>
      <c r="V31" s="322"/>
      <c r="W31" s="322"/>
      <c r="X31" s="322"/>
      <c r="Y31" s="322"/>
      <c r="Z31" s="322"/>
      <c r="AA31" s="322"/>
      <c r="AB31" s="322"/>
      <c r="AC31" s="322"/>
      <c r="AD31" s="323"/>
      <c r="AE31" s="825">
        <f>TRUNC(SUM(AE29:AQ30),2)</f>
        <v>1.94</v>
      </c>
      <c r="AF31" s="826"/>
      <c r="AG31" s="826"/>
      <c r="AH31" s="826"/>
      <c r="AI31" s="826"/>
      <c r="AJ31" s="826"/>
      <c r="AK31" s="826"/>
      <c r="AL31" s="826"/>
      <c r="AM31" s="826"/>
      <c r="AN31" s="826"/>
      <c r="AO31" s="826"/>
      <c r="AP31" s="826"/>
      <c r="AQ31" s="827"/>
      <c r="AR31" s="330"/>
      <c r="AS31" s="330"/>
      <c r="AT31" s="330"/>
      <c r="AU31" s="330"/>
      <c r="AV31" s="330"/>
      <c r="AW31" s="330"/>
      <c r="AX31" s="330"/>
      <c r="AY31" s="330"/>
      <c r="AZ31" s="313"/>
      <c r="BA31" s="313"/>
      <c r="BB31" s="313"/>
      <c r="BC31" s="313"/>
      <c r="BD31" s="313"/>
      <c r="BE31" s="313"/>
    </row>
    <row r="32" spans="1:57">
      <c r="A32" s="317"/>
      <c r="B32" s="317"/>
      <c r="C32" s="317"/>
      <c r="D32" s="317"/>
      <c r="E32" s="317"/>
      <c r="F32" s="317"/>
      <c r="G32" s="317"/>
      <c r="H32" s="317"/>
      <c r="I32" s="317"/>
      <c r="J32" s="336"/>
      <c r="K32" s="337"/>
      <c r="L32" s="337"/>
      <c r="M32" s="337"/>
      <c r="N32" s="337"/>
      <c r="O32" s="338"/>
      <c r="P32" s="338"/>
      <c r="Q32" s="338"/>
      <c r="R32" s="338"/>
      <c r="S32" s="338"/>
      <c r="T32" s="338"/>
      <c r="U32" s="338"/>
      <c r="V32" s="338"/>
      <c r="W32" s="338"/>
      <c r="X32" s="338"/>
      <c r="Y32" s="338"/>
      <c r="Z32" s="339"/>
      <c r="AA32" s="339"/>
      <c r="AB32" s="339"/>
      <c r="AC32" s="339"/>
      <c r="AD32" s="339"/>
      <c r="AE32" s="339"/>
      <c r="AF32" s="339"/>
      <c r="AG32" s="339"/>
      <c r="AH32" s="339"/>
      <c r="AI32" s="340"/>
      <c r="AJ32" s="340"/>
      <c r="AK32" s="340"/>
      <c r="AL32" s="340"/>
      <c r="AM32" s="340"/>
      <c r="AN32" s="312"/>
      <c r="AO32" s="312"/>
      <c r="AP32" s="312"/>
      <c r="AQ32" s="312"/>
      <c r="AR32" s="341"/>
      <c r="AS32" s="341"/>
      <c r="AT32" s="341"/>
      <c r="AU32" s="341"/>
      <c r="AV32" s="341"/>
      <c r="AW32" s="341"/>
      <c r="AX32" s="341"/>
      <c r="AY32" s="341"/>
      <c r="AZ32" s="313"/>
      <c r="BA32" s="313"/>
      <c r="BB32" s="313"/>
      <c r="BC32" s="313"/>
      <c r="BD32" s="313"/>
      <c r="BE32" s="313"/>
    </row>
    <row r="33" spans="1:57">
      <c r="A33" s="979" t="s">
        <v>112</v>
      </c>
      <c r="B33" s="979"/>
      <c r="C33" s="979"/>
      <c r="D33" s="979"/>
      <c r="E33" s="979"/>
      <c r="F33" s="979"/>
      <c r="G33" s="979"/>
      <c r="H33" s="979"/>
      <c r="I33" s="979"/>
      <c r="J33" s="979"/>
      <c r="K33" s="980">
        <v>1500</v>
      </c>
      <c r="L33" s="980"/>
      <c r="M33" s="980"/>
      <c r="N33" s="980"/>
      <c r="O33" s="855" t="s">
        <v>384</v>
      </c>
      <c r="P33" s="856"/>
      <c r="Q33" s="856"/>
      <c r="R33" s="856"/>
      <c r="S33" s="856"/>
      <c r="T33" s="857"/>
      <c r="U33" s="1009">
        <f>1/(30*K33)</f>
        <v>2.2222222222222223E-5</v>
      </c>
      <c r="V33" s="1010"/>
      <c r="W33" s="1010"/>
      <c r="X33" s="1010"/>
      <c r="Y33" s="1011"/>
      <c r="Z33" s="904">
        <f>Encarregado!$E$143</f>
        <v>3860.2892105767128</v>
      </c>
      <c r="AA33" s="905"/>
      <c r="AB33" s="905"/>
      <c r="AC33" s="905"/>
      <c r="AD33" s="947"/>
      <c r="AE33" s="1012">
        <f t="shared" si="5"/>
        <v>8.5000000000000006E-2</v>
      </c>
      <c r="AF33" s="1012"/>
      <c r="AG33" s="1012"/>
      <c r="AH33" s="1012"/>
      <c r="AI33" s="1012"/>
      <c r="AJ33" s="1012"/>
      <c r="AK33" s="1012"/>
      <c r="AL33" s="1012"/>
      <c r="AM33" s="1012"/>
      <c r="AN33" s="1012"/>
      <c r="AO33" s="1012"/>
      <c r="AP33" s="1012"/>
      <c r="AQ33" s="1012"/>
      <c r="AR33" s="330"/>
      <c r="AS33" s="330"/>
      <c r="AT33" s="330"/>
      <c r="AU33" s="330"/>
      <c r="AV33" s="330"/>
      <c r="AW33" s="330"/>
      <c r="AX33" s="330"/>
      <c r="AY33" s="330"/>
      <c r="AZ33" s="313"/>
      <c r="BA33" s="313"/>
      <c r="BB33" s="313"/>
      <c r="BC33" s="313"/>
      <c r="BD33" s="313"/>
      <c r="BE33" s="313"/>
    </row>
    <row r="34" spans="1:57">
      <c r="A34" s="979"/>
      <c r="B34" s="979"/>
      <c r="C34" s="979"/>
      <c r="D34" s="979"/>
      <c r="E34" s="979"/>
      <c r="F34" s="979"/>
      <c r="G34" s="979"/>
      <c r="H34" s="979"/>
      <c r="I34" s="979"/>
      <c r="J34" s="979"/>
      <c r="K34" s="980"/>
      <c r="L34" s="980"/>
      <c r="M34" s="980"/>
      <c r="N34" s="980"/>
      <c r="O34" s="855" t="s">
        <v>385</v>
      </c>
      <c r="P34" s="856"/>
      <c r="Q34" s="856"/>
      <c r="R34" s="856"/>
      <c r="S34" s="856"/>
      <c r="T34" s="857"/>
      <c r="U34" s="855">
        <f>1/K33</f>
        <v>6.6666666666666664E-4</v>
      </c>
      <c r="V34" s="856"/>
      <c r="W34" s="856"/>
      <c r="X34" s="856"/>
      <c r="Y34" s="857"/>
      <c r="Z34" s="904">
        <f>'Servente Limpeza'!$E$143</f>
        <v>3170.627117460318</v>
      </c>
      <c r="AA34" s="905"/>
      <c r="AB34" s="905"/>
      <c r="AC34" s="905"/>
      <c r="AD34" s="947"/>
      <c r="AE34" s="1012">
        <f t="shared" si="5"/>
        <v>2.113</v>
      </c>
      <c r="AF34" s="1012"/>
      <c r="AG34" s="1012"/>
      <c r="AH34" s="1012"/>
      <c r="AI34" s="1012"/>
      <c r="AJ34" s="1012"/>
      <c r="AK34" s="1012"/>
      <c r="AL34" s="1012"/>
      <c r="AM34" s="1012"/>
      <c r="AN34" s="1012"/>
      <c r="AO34" s="1012"/>
      <c r="AP34" s="1012"/>
      <c r="AQ34" s="1012"/>
      <c r="AR34" s="330"/>
      <c r="AS34" s="330"/>
      <c r="AT34" s="330"/>
      <c r="AU34" s="330"/>
      <c r="AV34" s="330"/>
      <c r="AW34" s="330"/>
      <c r="AX34" s="330"/>
      <c r="AY34" s="330"/>
      <c r="AZ34" s="313"/>
      <c r="BA34" s="313"/>
      <c r="BB34" s="313"/>
      <c r="BC34" s="313"/>
      <c r="BD34" s="313"/>
      <c r="BE34" s="313"/>
    </row>
    <row r="35" spans="1:57">
      <c r="A35" s="979"/>
      <c r="B35" s="979"/>
      <c r="C35" s="979"/>
      <c r="D35" s="979"/>
      <c r="E35" s="979"/>
      <c r="F35" s="979"/>
      <c r="G35" s="979"/>
      <c r="H35" s="979"/>
      <c r="I35" s="979"/>
      <c r="J35" s="979"/>
      <c r="K35" s="980"/>
      <c r="L35" s="980"/>
      <c r="M35" s="980"/>
      <c r="N35" s="980"/>
      <c r="O35" s="321" t="s">
        <v>226</v>
      </c>
      <c r="P35" s="322"/>
      <c r="Q35" s="322"/>
      <c r="R35" s="322"/>
      <c r="S35" s="322"/>
      <c r="T35" s="322"/>
      <c r="U35" s="322"/>
      <c r="V35" s="322"/>
      <c r="W35" s="322"/>
      <c r="X35" s="322"/>
      <c r="Y35" s="322"/>
      <c r="Z35" s="322"/>
      <c r="AA35" s="322"/>
      <c r="AB35" s="322"/>
      <c r="AC35" s="322"/>
      <c r="AD35" s="323"/>
      <c r="AE35" s="825">
        <f>TRUNC(SUM(AE33:AQ34),2)</f>
        <v>2.19</v>
      </c>
      <c r="AF35" s="826"/>
      <c r="AG35" s="826"/>
      <c r="AH35" s="826"/>
      <c r="AI35" s="826"/>
      <c r="AJ35" s="826"/>
      <c r="AK35" s="826"/>
      <c r="AL35" s="826"/>
      <c r="AM35" s="826"/>
      <c r="AN35" s="826"/>
      <c r="AO35" s="826"/>
      <c r="AP35" s="826"/>
      <c r="AQ35" s="827"/>
      <c r="AR35" s="330"/>
      <c r="AS35" s="330"/>
      <c r="AT35" s="330"/>
      <c r="AU35" s="330"/>
      <c r="AV35" s="330"/>
      <c r="AW35" s="330"/>
      <c r="AX35" s="330"/>
      <c r="AY35" s="330"/>
      <c r="AZ35" s="313"/>
      <c r="BA35" s="313"/>
      <c r="BB35" s="313"/>
      <c r="BC35" s="313"/>
      <c r="BD35" s="313"/>
      <c r="BE35" s="313"/>
    </row>
    <row r="36" spans="1:57">
      <c r="A36" s="317"/>
      <c r="B36" s="317"/>
      <c r="C36" s="317"/>
      <c r="D36" s="317"/>
      <c r="E36" s="317"/>
      <c r="F36" s="317"/>
      <c r="G36" s="317"/>
      <c r="H36" s="317"/>
      <c r="I36" s="317"/>
      <c r="J36" s="336"/>
      <c r="K36" s="337"/>
      <c r="L36" s="337"/>
      <c r="M36" s="337"/>
      <c r="N36" s="337"/>
      <c r="O36" s="338"/>
      <c r="P36" s="338"/>
      <c r="Q36" s="338"/>
      <c r="R36" s="338"/>
      <c r="S36" s="338"/>
      <c r="T36" s="338"/>
      <c r="U36" s="338"/>
      <c r="V36" s="338"/>
      <c r="W36" s="338"/>
      <c r="X36" s="338"/>
      <c r="Y36" s="338"/>
      <c r="Z36" s="339"/>
      <c r="AA36" s="339"/>
      <c r="AB36" s="339"/>
      <c r="AC36" s="339"/>
      <c r="AD36" s="339"/>
      <c r="AE36" s="339"/>
      <c r="AF36" s="339"/>
      <c r="AG36" s="339"/>
      <c r="AH36" s="339"/>
      <c r="AI36" s="340"/>
      <c r="AJ36" s="340"/>
      <c r="AK36" s="340"/>
      <c r="AL36" s="340"/>
      <c r="AM36" s="340"/>
      <c r="AN36" s="312"/>
      <c r="AO36" s="312"/>
      <c r="AP36" s="312"/>
      <c r="AQ36" s="312"/>
      <c r="AR36" s="341"/>
      <c r="AS36" s="341"/>
      <c r="AT36" s="341"/>
      <c r="AU36" s="341"/>
      <c r="AV36" s="341"/>
      <c r="AW36" s="341"/>
      <c r="AX36" s="341"/>
      <c r="AY36" s="341"/>
      <c r="AZ36" s="313"/>
      <c r="BA36" s="313"/>
      <c r="BB36" s="313"/>
      <c r="BC36" s="313"/>
      <c r="BD36" s="313"/>
      <c r="BE36" s="313"/>
    </row>
    <row r="37" spans="1:57">
      <c r="A37" s="979" t="s">
        <v>391</v>
      </c>
      <c r="B37" s="979"/>
      <c r="C37" s="979"/>
      <c r="D37" s="979"/>
      <c r="E37" s="979"/>
      <c r="F37" s="979"/>
      <c r="G37" s="979"/>
      <c r="H37" s="979"/>
      <c r="I37" s="979"/>
      <c r="J37" s="979"/>
      <c r="K37" s="980">
        <v>1200</v>
      </c>
      <c r="L37" s="980"/>
      <c r="M37" s="980"/>
      <c r="N37" s="980"/>
      <c r="O37" s="855" t="s">
        <v>384</v>
      </c>
      <c r="P37" s="856"/>
      <c r="Q37" s="856"/>
      <c r="R37" s="856"/>
      <c r="S37" s="856"/>
      <c r="T37" s="857"/>
      <c r="U37" s="1009">
        <f>1/(30*K37)</f>
        <v>2.7777777777777779E-5</v>
      </c>
      <c r="V37" s="1010"/>
      <c r="W37" s="1010"/>
      <c r="X37" s="1010"/>
      <c r="Y37" s="1011"/>
      <c r="Z37" s="904">
        <f>Encarregado!$E$143</f>
        <v>3860.2892105767128</v>
      </c>
      <c r="AA37" s="905"/>
      <c r="AB37" s="905"/>
      <c r="AC37" s="905"/>
      <c r="AD37" s="947"/>
      <c r="AE37" s="1012">
        <f>TRUNC((U37*Z37),3)</f>
        <v>0.107</v>
      </c>
      <c r="AF37" s="1012"/>
      <c r="AG37" s="1012"/>
      <c r="AH37" s="1012"/>
      <c r="AI37" s="1012"/>
      <c r="AJ37" s="1012"/>
      <c r="AK37" s="1012"/>
      <c r="AL37" s="1012"/>
      <c r="AM37" s="1012"/>
      <c r="AN37" s="1012"/>
      <c r="AO37" s="1012"/>
      <c r="AP37" s="1012"/>
      <c r="AQ37" s="1012"/>
      <c r="AR37" s="330"/>
      <c r="AS37" s="330"/>
      <c r="AT37" s="330"/>
      <c r="AU37" s="330"/>
      <c r="AV37" s="330"/>
      <c r="AW37" s="330"/>
      <c r="AX37" s="330"/>
      <c r="AY37" s="330"/>
      <c r="AZ37" s="313"/>
      <c r="BA37" s="313"/>
      <c r="BB37" s="313"/>
      <c r="BC37" s="313"/>
      <c r="BD37" s="313"/>
      <c r="BE37" s="313"/>
    </row>
    <row r="38" spans="1:57">
      <c r="A38" s="979"/>
      <c r="B38" s="979"/>
      <c r="C38" s="979"/>
      <c r="D38" s="979"/>
      <c r="E38" s="979"/>
      <c r="F38" s="979"/>
      <c r="G38" s="979"/>
      <c r="H38" s="979"/>
      <c r="I38" s="979"/>
      <c r="J38" s="979"/>
      <c r="K38" s="980"/>
      <c r="L38" s="980"/>
      <c r="M38" s="980"/>
      <c r="N38" s="980"/>
      <c r="O38" s="855" t="s">
        <v>385</v>
      </c>
      <c r="P38" s="856"/>
      <c r="Q38" s="856"/>
      <c r="R38" s="856"/>
      <c r="S38" s="856"/>
      <c r="T38" s="857"/>
      <c r="U38" s="855">
        <f>1/K37</f>
        <v>8.3333333333333339E-4</v>
      </c>
      <c r="V38" s="856"/>
      <c r="W38" s="856"/>
      <c r="X38" s="856"/>
      <c r="Y38" s="857"/>
      <c r="Z38" s="904">
        <f>'Servente Limpeza'!$E$143</f>
        <v>3170.627117460318</v>
      </c>
      <c r="AA38" s="905"/>
      <c r="AB38" s="905"/>
      <c r="AC38" s="905"/>
      <c r="AD38" s="947"/>
      <c r="AE38" s="1012">
        <f>TRUNC((U38*Z38),3)</f>
        <v>2.6419999999999999</v>
      </c>
      <c r="AF38" s="1012"/>
      <c r="AG38" s="1012"/>
      <c r="AH38" s="1012"/>
      <c r="AI38" s="1012"/>
      <c r="AJ38" s="1012"/>
      <c r="AK38" s="1012"/>
      <c r="AL38" s="1012"/>
      <c r="AM38" s="1012"/>
      <c r="AN38" s="1012"/>
      <c r="AO38" s="1012"/>
      <c r="AP38" s="1012"/>
      <c r="AQ38" s="1012"/>
      <c r="AR38" s="330"/>
      <c r="AS38" s="330"/>
      <c r="AT38" s="330"/>
      <c r="AU38" s="330"/>
      <c r="AV38" s="330"/>
      <c r="AW38" s="330"/>
      <c r="AX38" s="330"/>
      <c r="AY38" s="330"/>
      <c r="AZ38" s="313"/>
      <c r="BA38" s="313"/>
      <c r="BB38" s="313"/>
      <c r="BC38" s="313"/>
      <c r="BD38" s="313"/>
      <c r="BE38" s="313"/>
    </row>
    <row r="39" spans="1:57">
      <c r="A39" s="979"/>
      <c r="B39" s="979"/>
      <c r="C39" s="979"/>
      <c r="D39" s="979"/>
      <c r="E39" s="979"/>
      <c r="F39" s="979"/>
      <c r="G39" s="979"/>
      <c r="H39" s="979"/>
      <c r="I39" s="979"/>
      <c r="J39" s="979"/>
      <c r="K39" s="980"/>
      <c r="L39" s="980"/>
      <c r="M39" s="980"/>
      <c r="N39" s="980"/>
      <c r="O39" s="321" t="s">
        <v>226</v>
      </c>
      <c r="P39" s="322"/>
      <c r="Q39" s="322"/>
      <c r="R39" s="322"/>
      <c r="S39" s="322"/>
      <c r="T39" s="322"/>
      <c r="U39" s="322"/>
      <c r="V39" s="322"/>
      <c r="W39" s="322"/>
      <c r="X39" s="322"/>
      <c r="Y39" s="322"/>
      <c r="Z39" s="322"/>
      <c r="AA39" s="322"/>
      <c r="AB39" s="322"/>
      <c r="AC39" s="322"/>
      <c r="AD39" s="323"/>
      <c r="AE39" s="825">
        <f>TRUNC(SUM(AE37:AQ38),2)</f>
        <v>2.74</v>
      </c>
      <c r="AF39" s="826"/>
      <c r="AG39" s="826"/>
      <c r="AH39" s="826"/>
      <c r="AI39" s="826"/>
      <c r="AJ39" s="826"/>
      <c r="AK39" s="826"/>
      <c r="AL39" s="826"/>
      <c r="AM39" s="826"/>
      <c r="AN39" s="826"/>
      <c r="AO39" s="826"/>
      <c r="AP39" s="826"/>
      <c r="AQ39" s="827"/>
      <c r="AR39" s="330"/>
      <c r="AS39" s="330"/>
      <c r="AT39" s="330"/>
      <c r="AU39" s="330"/>
      <c r="AV39" s="330"/>
      <c r="AW39" s="330"/>
      <c r="AX39" s="330"/>
      <c r="AY39" s="330"/>
      <c r="AZ39" s="313"/>
      <c r="BA39" s="313"/>
      <c r="BB39" s="313"/>
      <c r="BC39" s="313"/>
      <c r="BD39" s="313"/>
      <c r="BE39" s="313"/>
    </row>
    <row r="40" spans="1:57">
      <c r="A40" s="317"/>
      <c r="B40" s="317"/>
      <c r="C40" s="317"/>
      <c r="D40" s="317"/>
      <c r="E40" s="317"/>
      <c r="F40" s="317"/>
      <c r="G40" s="317"/>
      <c r="H40" s="317"/>
      <c r="I40" s="317"/>
      <c r="J40" s="336"/>
      <c r="K40" s="337"/>
      <c r="L40" s="337"/>
      <c r="M40" s="337"/>
      <c r="N40" s="337"/>
      <c r="O40" s="338"/>
      <c r="P40" s="338"/>
      <c r="Q40" s="338"/>
      <c r="R40" s="338"/>
      <c r="S40" s="338"/>
      <c r="T40" s="338"/>
      <c r="U40" s="338"/>
      <c r="V40" s="338"/>
      <c r="W40" s="338"/>
      <c r="X40" s="338"/>
      <c r="Y40" s="338"/>
      <c r="Z40" s="339"/>
      <c r="AA40" s="339"/>
      <c r="AB40" s="339"/>
      <c r="AC40" s="339"/>
      <c r="AD40" s="339"/>
      <c r="AE40" s="339"/>
      <c r="AF40" s="339"/>
      <c r="AG40" s="339"/>
      <c r="AH40" s="339"/>
      <c r="AI40" s="340"/>
      <c r="AJ40" s="340"/>
      <c r="AK40" s="340"/>
      <c r="AL40" s="340"/>
      <c r="AM40" s="340"/>
      <c r="AN40" s="312"/>
      <c r="AO40" s="312"/>
      <c r="AP40" s="312"/>
      <c r="AQ40" s="312"/>
      <c r="AR40" s="341"/>
      <c r="AS40" s="341"/>
      <c r="AT40" s="341"/>
      <c r="AU40" s="341"/>
      <c r="AV40" s="341"/>
      <c r="AW40" s="341"/>
      <c r="AX40" s="341"/>
      <c r="AY40" s="341"/>
      <c r="AZ40" s="313"/>
      <c r="BA40" s="313"/>
      <c r="BB40" s="313"/>
      <c r="BC40" s="313"/>
      <c r="BD40" s="313"/>
      <c r="BE40" s="313"/>
    </row>
    <row r="41" spans="1:57">
      <c r="A41" s="862" t="s">
        <v>392</v>
      </c>
      <c r="B41" s="863"/>
      <c r="C41" s="863"/>
      <c r="D41" s="863"/>
      <c r="E41" s="863"/>
      <c r="F41" s="863"/>
      <c r="G41" s="863"/>
      <c r="H41" s="863"/>
      <c r="I41" s="863"/>
      <c r="J41" s="864"/>
      <c r="K41" s="871" t="s">
        <v>100</v>
      </c>
      <c r="L41" s="872"/>
      <c r="M41" s="872"/>
      <c r="N41" s="873"/>
      <c r="O41" s="880" t="s">
        <v>101</v>
      </c>
      <c r="P41" s="881"/>
      <c r="Q41" s="881"/>
      <c r="R41" s="881"/>
      <c r="S41" s="881"/>
      <c r="T41" s="882"/>
      <c r="U41" s="889" t="s">
        <v>100</v>
      </c>
      <c r="V41" s="890"/>
      <c r="W41" s="890"/>
      <c r="X41" s="890"/>
      <c r="Y41" s="891"/>
      <c r="Z41" s="892" t="s">
        <v>378</v>
      </c>
      <c r="AA41" s="893"/>
      <c r="AB41" s="893"/>
      <c r="AC41" s="893"/>
      <c r="AD41" s="894"/>
      <c r="AE41" s="1013" t="s">
        <v>379</v>
      </c>
      <c r="AF41" s="1014"/>
      <c r="AG41" s="1014"/>
      <c r="AH41" s="1014"/>
      <c r="AI41" s="1014"/>
      <c r="AJ41" s="1014"/>
      <c r="AK41" s="1014"/>
      <c r="AL41" s="1014"/>
      <c r="AM41" s="1014"/>
      <c r="AN41" s="1014"/>
      <c r="AO41" s="1014"/>
      <c r="AP41" s="1014"/>
      <c r="AQ41" s="1014"/>
      <c r="AR41" s="319"/>
      <c r="AS41" s="319"/>
      <c r="AT41" s="319"/>
      <c r="AU41" s="319"/>
      <c r="AV41" s="319"/>
      <c r="AW41" s="319"/>
      <c r="AX41" s="319"/>
      <c r="AY41" s="319"/>
      <c r="AZ41" s="313"/>
      <c r="BA41" s="313"/>
      <c r="BB41" s="313"/>
      <c r="BC41" s="313"/>
      <c r="BD41" s="313"/>
      <c r="BE41" s="313"/>
    </row>
    <row r="42" spans="1:57">
      <c r="A42" s="865"/>
      <c r="B42" s="866"/>
      <c r="C42" s="866"/>
      <c r="D42" s="866"/>
      <c r="E42" s="866"/>
      <c r="F42" s="866"/>
      <c r="G42" s="866"/>
      <c r="H42" s="866"/>
      <c r="I42" s="866"/>
      <c r="J42" s="867"/>
      <c r="K42" s="874"/>
      <c r="L42" s="875"/>
      <c r="M42" s="875"/>
      <c r="N42" s="876"/>
      <c r="O42" s="883"/>
      <c r="P42" s="884"/>
      <c r="Q42" s="884"/>
      <c r="R42" s="884"/>
      <c r="S42" s="884"/>
      <c r="T42" s="885"/>
      <c r="U42" s="901" t="s">
        <v>380</v>
      </c>
      <c r="V42" s="902"/>
      <c r="W42" s="902"/>
      <c r="X42" s="902"/>
      <c r="Y42" s="903"/>
      <c r="Z42" s="895"/>
      <c r="AA42" s="896"/>
      <c r="AB42" s="896"/>
      <c r="AC42" s="896"/>
      <c r="AD42" s="897"/>
      <c r="AE42" s="999" t="s">
        <v>381</v>
      </c>
      <c r="AF42" s="999"/>
      <c r="AG42" s="999"/>
      <c r="AH42" s="999"/>
      <c r="AI42" s="999"/>
      <c r="AJ42" s="999"/>
      <c r="AK42" s="999"/>
      <c r="AL42" s="999"/>
      <c r="AM42" s="999"/>
      <c r="AN42" s="999"/>
      <c r="AO42" s="999"/>
      <c r="AP42" s="999"/>
      <c r="AQ42" s="999"/>
      <c r="AR42" s="319"/>
      <c r="AS42" s="319"/>
      <c r="AT42" s="319"/>
      <c r="AU42" s="319"/>
      <c r="AV42" s="319"/>
      <c r="AW42" s="319"/>
      <c r="AX42" s="319"/>
      <c r="AY42" s="319"/>
      <c r="AZ42" s="313"/>
      <c r="BA42" s="313"/>
      <c r="BB42" s="313"/>
      <c r="BC42" s="313"/>
      <c r="BD42" s="313"/>
      <c r="BE42" s="313"/>
    </row>
    <row r="43" spans="1:57">
      <c r="A43" s="868"/>
      <c r="B43" s="869"/>
      <c r="C43" s="869"/>
      <c r="D43" s="869"/>
      <c r="E43" s="869"/>
      <c r="F43" s="869"/>
      <c r="G43" s="869"/>
      <c r="H43" s="869"/>
      <c r="I43" s="869"/>
      <c r="J43" s="870"/>
      <c r="K43" s="877"/>
      <c r="L43" s="878"/>
      <c r="M43" s="878"/>
      <c r="N43" s="879"/>
      <c r="O43" s="886"/>
      <c r="P43" s="887"/>
      <c r="Q43" s="887"/>
      <c r="R43" s="887"/>
      <c r="S43" s="887"/>
      <c r="T43" s="888"/>
      <c r="U43" s="901" t="s">
        <v>382</v>
      </c>
      <c r="V43" s="902"/>
      <c r="W43" s="902"/>
      <c r="X43" s="902"/>
      <c r="Y43" s="903"/>
      <c r="Z43" s="898" t="s">
        <v>383</v>
      </c>
      <c r="AA43" s="899"/>
      <c r="AB43" s="899"/>
      <c r="AC43" s="899"/>
      <c r="AD43" s="900"/>
      <c r="AE43" s="999"/>
      <c r="AF43" s="999"/>
      <c r="AG43" s="999"/>
      <c r="AH43" s="999"/>
      <c r="AI43" s="999"/>
      <c r="AJ43" s="999"/>
      <c r="AK43" s="999"/>
      <c r="AL43" s="999"/>
      <c r="AM43" s="999"/>
      <c r="AN43" s="999"/>
      <c r="AO43" s="999"/>
      <c r="AP43" s="999"/>
      <c r="AQ43" s="999"/>
      <c r="AR43" s="319"/>
      <c r="AS43" s="319"/>
      <c r="AT43" s="319"/>
      <c r="AU43" s="319"/>
      <c r="AV43" s="319"/>
      <c r="AW43" s="319"/>
      <c r="AX43" s="342"/>
      <c r="AY43" s="342"/>
      <c r="AZ43" s="313"/>
      <c r="BA43" s="313"/>
      <c r="BB43" s="313"/>
      <c r="BC43" s="313"/>
      <c r="BD43" s="313"/>
      <c r="BE43" s="313"/>
    </row>
    <row r="44" spans="1:57">
      <c r="A44" s="1000" t="s">
        <v>393</v>
      </c>
      <c r="B44" s="1001"/>
      <c r="C44" s="1001"/>
      <c r="D44" s="1001"/>
      <c r="E44" s="1001"/>
      <c r="F44" s="1001"/>
      <c r="G44" s="1001"/>
      <c r="H44" s="1001"/>
      <c r="I44" s="1001"/>
      <c r="J44" s="1002"/>
      <c r="K44" s="989">
        <v>2100</v>
      </c>
      <c r="L44" s="990"/>
      <c r="M44" s="990"/>
      <c r="N44" s="991"/>
      <c r="O44" s="855" t="s">
        <v>384</v>
      </c>
      <c r="P44" s="856"/>
      <c r="Q44" s="856"/>
      <c r="R44" s="856"/>
      <c r="S44" s="856"/>
      <c r="T44" s="857"/>
      <c r="U44" s="1009">
        <f>1/(30*K44)</f>
        <v>1.5873015873015872E-5</v>
      </c>
      <c r="V44" s="1010"/>
      <c r="W44" s="1010"/>
      <c r="X44" s="1010"/>
      <c r="Y44" s="1011"/>
      <c r="Z44" s="904">
        <f>Encarregado!$E$143</f>
        <v>3860.2892105767128</v>
      </c>
      <c r="AA44" s="905"/>
      <c r="AB44" s="905"/>
      <c r="AC44" s="905"/>
      <c r="AD44" s="947"/>
      <c r="AE44" s="1012">
        <f>TRUNC((U44*Z44),3)</f>
        <v>6.0999999999999999E-2</v>
      </c>
      <c r="AF44" s="1012"/>
      <c r="AG44" s="1012"/>
      <c r="AH44" s="1012"/>
      <c r="AI44" s="1012"/>
      <c r="AJ44" s="1012"/>
      <c r="AK44" s="1012"/>
      <c r="AL44" s="1012"/>
      <c r="AM44" s="1012"/>
      <c r="AN44" s="1012"/>
      <c r="AO44" s="1012"/>
      <c r="AP44" s="1012"/>
      <c r="AQ44" s="1012"/>
      <c r="AR44" s="330"/>
      <c r="AS44" s="330"/>
      <c r="AT44" s="330"/>
      <c r="AU44" s="330"/>
      <c r="AV44" s="330"/>
      <c r="AW44" s="330"/>
      <c r="AX44" s="330"/>
      <c r="AY44" s="330"/>
      <c r="AZ44" s="313"/>
      <c r="BA44" s="313"/>
      <c r="BB44" s="313"/>
      <c r="BC44" s="313"/>
      <c r="BD44" s="313"/>
      <c r="BE44" s="313"/>
    </row>
    <row r="45" spans="1:57">
      <c r="A45" s="1003"/>
      <c r="B45" s="1004"/>
      <c r="C45" s="1004"/>
      <c r="D45" s="1004"/>
      <c r="E45" s="1004"/>
      <c r="F45" s="1004"/>
      <c r="G45" s="1004"/>
      <c r="H45" s="1004"/>
      <c r="I45" s="1004"/>
      <c r="J45" s="1005"/>
      <c r="K45" s="992"/>
      <c r="L45" s="993"/>
      <c r="M45" s="993"/>
      <c r="N45" s="994"/>
      <c r="O45" s="855" t="s">
        <v>385</v>
      </c>
      <c r="P45" s="856"/>
      <c r="Q45" s="856"/>
      <c r="R45" s="856"/>
      <c r="S45" s="856"/>
      <c r="T45" s="857"/>
      <c r="U45" s="855">
        <f>1/K44</f>
        <v>4.7619047619047619E-4</v>
      </c>
      <c r="V45" s="856"/>
      <c r="W45" s="856"/>
      <c r="X45" s="856"/>
      <c r="Y45" s="857"/>
      <c r="Z45" s="904">
        <f>'Servente Limpeza'!$E$143</f>
        <v>3170.627117460318</v>
      </c>
      <c r="AA45" s="905"/>
      <c r="AB45" s="905"/>
      <c r="AC45" s="905"/>
      <c r="AD45" s="947"/>
      <c r="AE45" s="1012">
        <f>TRUNC((U45*Z45),3)</f>
        <v>1.5089999999999999</v>
      </c>
      <c r="AF45" s="1012"/>
      <c r="AG45" s="1012"/>
      <c r="AH45" s="1012"/>
      <c r="AI45" s="1012"/>
      <c r="AJ45" s="1012"/>
      <c r="AK45" s="1012"/>
      <c r="AL45" s="1012"/>
      <c r="AM45" s="1012"/>
      <c r="AN45" s="1012"/>
      <c r="AO45" s="1012"/>
      <c r="AP45" s="1012"/>
      <c r="AQ45" s="1012"/>
      <c r="AR45" s="330"/>
      <c r="AS45" s="330"/>
      <c r="AT45" s="330"/>
      <c r="AU45" s="330"/>
      <c r="AV45" s="330"/>
      <c r="AW45" s="330"/>
      <c r="AX45" s="330"/>
      <c r="AY45" s="330"/>
      <c r="AZ45" s="313"/>
      <c r="BA45" s="313"/>
      <c r="BB45" s="313"/>
      <c r="BC45" s="313"/>
      <c r="BD45" s="313"/>
      <c r="BE45" s="313"/>
    </row>
    <row r="46" spans="1:57">
      <c r="A46" s="1006"/>
      <c r="B46" s="1007"/>
      <c r="C46" s="1007"/>
      <c r="D46" s="1007"/>
      <c r="E46" s="1007"/>
      <c r="F46" s="1007"/>
      <c r="G46" s="1007"/>
      <c r="H46" s="1007"/>
      <c r="I46" s="1007"/>
      <c r="J46" s="1008"/>
      <c r="K46" s="995"/>
      <c r="L46" s="996"/>
      <c r="M46" s="996"/>
      <c r="N46" s="997"/>
      <c r="O46" s="321" t="s">
        <v>226</v>
      </c>
      <c r="P46" s="322"/>
      <c r="Q46" s="322"/>
      <c r="R46" s="322"/>
      <c r="S46" s="322"/>
      <c r="T46" s="322"/>
      <c r="U46" s="322"/>
      <c r="V46" s="322"/>
      <c r="W46" s="322"/>
      <c r="X46" s="322"/>
      <c r="Y46" s="322"/>
      <c r="Z46" s="322"/>
      <c r="AA46" s="322"/>
      <c r="AB46" s="322"/>
      <c r="AC46" s="322"/>
      <c r="AD46" s="323"/>
      <c r="AE46" s="988">
        <f>TRUNC(SUM(AE44:AQ45),2)</f>
        <v>1.57</v>
      </c>
      <c r="AF46" s="988"/>
      <c r="AG46" s="988"/>
      <c r="AH46" s="988"/>
      <c r="AI46" s="988"/>
      <c r="AJ46" s="988"/>
      <c r="AK46" s="988"/>
      <c r="AL46" s="988"/>
      <c r="AM46" s="988"/>
      <c r="AN46" s="988"/>
      <c r="AO46" s="988"/>
      <c r="AP46" s="988"/>
      <c r="AQ46" s="988"/>
      <c r="AR46" s="330"/>
      <c r="AS46" s="330"/>
      <c r="AT46" s="330"/>
      <c r="AU46" s="330"/>
      <c r="AV46" s="330"/>
      <c r="AW46" s="330"/>
      <c r="AX46" s="330"/>
      <c r="AY46" s="330"/>
      <c r="AZ46" s="313"/>
      <c r="BA46" s="313"/>
      <c r="BB46" s="313"/>
      <c r="BC46" s="313"/>
      <c r="BD46" s="313"/>
      <c r="BE46" s="313"/>
    </row>
    <row r="47" spans="1:57">
      <c r="A47" s="317"/>
      <c r="B47" s="317"/>
      <c r="C47" s="317"/>
      <c r="D47" s="317"/>
      <c r="E47" s="317"/>
      <c r="F47" s="317"/>
      <c r="G47" s="317"/>
      <c r="H47" s="317"/>
      <c r="I47" s="317"/>
      <c r="J47" s="336"/>
      <c r="K47" s="337"/>
      <c r="L47" s="337"/>
      <c r="M47" s="337"/>
      <c r="N47" s="337"/>
      <c r="O47" s="338"/>
      <c r="P47" s="338"/>
      <c r="Q47" s="338"/>
      <c r="R47" s="338"/>
      <c r="S47" s="338"/>
      <c r="T47" s="338"/>
      <c r="U47" s="343"/>
      <c r="V47" s="343"/>
      <c r="W47" s="343"/>
      <c r="X47" s="343"/>
      <c r="Y47" s="343"/>
      <c r="Z47" s="339"/>
      <c r="AA47" s="339"/>
      <c r="AB47" s="339"/>
      <c r="AC47" s="339"/>
      <c r="AD47" s="339"/>
      <c r="AE47" s="339"/>
      <c r="AF47" s="339"/>
      <c r="AG47" s="339"/>
      <c r="AH47" s="339"/>
      <c r="AI47" s="340"/>
      <c r="AJ47" s="340"/>
      <c r="AK47" s="340"/>
      <c r="AL47" s="340"/>
      <c r="AM47" s="340"/>
      <c r="AN47" s="312"/>
      <c r="AO47" s="312"/>
      <c r="AP47" s="312"/>
      <c r="AQ47" s="312"/>
      <c r="AR47" s="341"/>
      <c r="AS47" s="341"/>
      <c r="AT47" s="341"/>
      <c r="AU47" s="341"/>
      <c r="AV47" s="341"/>
      <c r="AW47" s="341"/>
      <c r="AX47" s="341"/>
      <c r="AY47" s="341"/>
      <c r="AZ47" s="313"/>
      <c r="BA47" s="313"/>
      <c r="BB47" s="313"/>
      <c r="BC47" s="313"/>
      <c r="BD47" s="313"/>
      <c r="BE47" s="313"/>
    </row>
    <row r="48" spans="1:57">
      <c r="A48" s="862" t="s">
        <v>392</v>
      </c>
      <c r="B48" s="863"/>
      <c r="C48" s="863"/>
      <c r="D48" s="863"/>
      <c r="E48" s="863"/>
      <c r="F48" s="863"/>
      <c r="G48" s="863"/>
      <c r="H48" s="863"/>
      <c r="I48" s="863"/>
      <c r="J48" s="864"/>
      <c r="K48" s="871" t="s">
        <v>100</v>
      </c>
      <c r="L48" s="872"/>
      <c r="M48" s="872"/>
      <c r="N48" s="873"/>
      <c r="O48" s="880" t="s">
        <v>101</v>
      </c>
      <c r="P48" s="881"/>
      <c r="Q48" s="881"/>
      <c r="R48" s="881"/>
      <c r="S48" s="881"/>
      <c r="T48" s="882"/>
      <c r="U48" s="889" t="s">
        <v>100</v>
      </c>
      <c r="V48" s="890"/>
      <c r="W48" s="890"/>
      <c r="X48" s="890"/>
      <c r="Y48" s="891"/>
      <c r="Z48" s="892" t="s">
        <v>378</v>
      </c>
      <c r="AA48" s="893"/>
      <c r="AB48" s="893"/>
      <c r="AC48" s="893"/>
      <c r="AD48" s="894"/>
      <c r="AE48" s="1013" t="s">
        <v>379</v>
      </c>
      <c r="AF48" s="1014"/>
      <c r="AG48" s="1014"/>
      <c r="AH48" s="1014"/>
      <c r="AI48" s="1014"/>
      <c r="AJ48" s="1014"/>
      <c r="AK48" s="1014"/>
      <c r="AL48" s="1014"/>
      <c r="AM48" s="1014"/>
      <c r="AN48" s="1014"/>
      <c r="AO48" s="1014"/>
      <c r="AP48" s="1014"/>
      <c r="AQ48" s="1014"/>
      <c r="AR48" s="341"/>
      <c r="AS48" s="341"/>
      <c r="AT48" s="341"/>
      <c r="AU48" s="341"/>
      <c r="AV48" s="341"/>
      <c r="AW48" s="341"/>
      <c r="AX48" s="341"/>
      <c r="AY48" s="341"/>
      <c r="AZ48" s="313"/>
      <c r="BA48" s="313"/>
      <c r="BB48" s="313"/>
      <c r="BC48" s="313"/>
      <c r="BD48" s="313"/>
      <c r="BE48" s="313"/>
    </row>
    <row r="49" spans="1:57">
      <c r="A49" s="865"/>
      <c r="B49" s="866"/>
      <c r="C49" s="866"/>
      <c r="D49" s="866"/>
      <c r="E49" s="866"/>
      <c r="F49" s="866"/>
      <c r="G49" s="866"/>
      <c r="H49" s="866"/>
      <c r="I49" s="866"/>
      <c r="J49" s="867"/>
      <c r="K49" s="874"/>
      <c r="L49" s="875"/>
      <c r="M49" s="875"/>
      <c r="N49" s="876"/>
      <c r="O49" s="883"/>
      <c r="P49" s="884"/>
      <c r="Q49" s="884"/>
      <c r="R49" s="884"/>
      <c r="S49" s="884"/>
      <c r="T49" s="885"/>
      <c r="U49" s="901" t="s">
        <v>380</v>
      </c>
      <c r="V49" s="902"/>
      <c r="W49" s="902"/>
      <c r="X49" s="902"/>
      <c r="Y49" s="903"/>
      <c r="Z49" s="895"/>
      <c r="AA49" s="896"/>
      <c r="AB49" s="896"/>
      <c r="AC49" s="896"/>
      <c r="AD49" s="897"/>
      <c r="AE49" s="999" t="s">
        <v>381</v>
      </c>
      <c r="AF49" s="999"/>
      <c r="AG49" s="999"/>
      <c r="AH49" s="999"/>
      <c r="AI49" s="999"/>
      <c r="AJ49" s="999"/>
      <c r="AK49" s="999"/>
      <c r="AL49" s="999"/>
      <c r="AM49" s="999"/>
      <c r="AN49" s="999"/>
      <c r="AO49" s="999"/>
      <c r="AP49" s="999"/>
      <c r="AQ49" s="999"/>
      <c r="AR49" s="341"/>
      <c r="AS49" s="341"/>
      <c r="AT49" s="341"/>
      <c r="AU49" s="341"/>
      <c r="AV49" s="341"/>
      <c r="AW49" s="341"/>
      <c r="AX49" s="341"/>
      <c r="AY49" s="341"/>
      <c r="AZ49" s="313"/>
      <c r="BA49" s="313"/>
      <c r="BB49" s="313"/>
      <c r="BC49" s="313"/>
      <c r="BD49" s="313"/>
      <c r="BE49" s="313"/>
    </row>
    <row r="50" spans="1:57">
      <c r="A50" s="868"/>
      <c r="B50" s="869"/>
      <c r="C50" s="869"/>
      <c r="D50" s="869"/>
      <c r="E50" s="869"/>
      <c r="F50" s="869"/>
      <c r="G50" s="869"/>
      <c r="H50" s="869"/>
      <c r="I50" s="869"/>
      <c r="J50" s="870"/>
      <c r="K50" s="877"/>
      <c r="L50" s="878"/>
      <c r="M50" s="878"/>
      <c r="N50" s="879"/>
      <c r="O50" s="886"/>
      <c r="P50" s="887"/>
      <c r="Q50" s="887"/>
      <c r="R50" s="887"/>
      <c r="S50" s="887"/>
      <c r="T50" s="888"/>
      <c r="U50" s="901" t="s">
        <v>382</v>
      </c>
      <c r="V50" s="902"/>
      <c r="W50" s="902"/>
      <c r="X50" s="902"/>
      <c r="Y50" s="903"/>
      <c r="Z50" s="898" t="s">
        <v>383</v>
      </c>
      <c r="AA50" s="899"/>
      <c r="AB50" s="899"/>
      <c r="AC50" s="899"/>
      <c r="AD50" s="900"/>
      <c r="AE50" s="999"/>
      <c r="AF50" s="999"/>
      <c r="AG50" s="999"/>
      <c r="AH50" s="999"/>
      <c r="AI50" s="999"/>
      <c r="AJ50" s="999"/>
      <c r="AK50" s="999"/>
      <c r="AL50" s="999"/>
      <c r="AM50" s="999"/>
      <c r="AN50" s="999"/>
      <c r="AO50" s="999"/>
      <c r="AP50" s="999"/>
      <c r="AQ50" s="999"/>
      <c r="AR50" s="341"/>
      <c r="AS50" s="341"/>
      <c r="AT50" s="341"/>
      <c r="AU50" s="341"/>
      <c r="AV50" s="341"/>
      <c r="AW50" s="341"/>
      <c r="AX50" s="341"/>
      <c r="AY50" s="341"/>
      <c r="AZ50" s="313"/>
      <c r="BA50" s="313"/>
      <c r="BB50" s="313"/>
      <c r="BC50" s="313"/>
      <c r="BD50" s="313"/>
      <c r="BE50" s="313"/>
    </row>
    <row r="51" spans="1:57">
      <c r="A51" s="1000" t="s">
        <v>116</v>
      </c>
      <c r="B51" s="1001"/>
      <c r="C51" s="1001"/>
      <c r="D51" s="1001"/>
      <c r="E51" s="1001"/>
      <c r="F51" s="1001"/>
      <c r="G51" s="1001"/>
      <c r="H51" s="1001"/>
      <c r="I51" s="1001"/>
      <c r="J51" s="1002"/>
      <c r="K51" s="989">
        <v>2000</v>
      </c>
      <c r="L51" s="990"/>
      <c r="M51" s="990"/>
      <c r="N51" s="991"/>
      <c r="O51" s="855" t="s">
        <v>384</v>
      </c>
      <c r="P51" s="856"/>
      <c r="Q51" s="856"/>
      <c r="R51" s="856"/>
      <c r="S51" s="856"/>
      <c r="T51" s="857"/>
      <c r="U51" s="1009">
        <f>1/(30*K51)</f>
        <v>1.6666666666666667E-5</v>
      </c>
      <c r="V51" s="1010"/>
      <c r="W51" s="1010"/>
      <c r="X51" s="1010"/>
      <c r="Y51" s="1011"/>
      <c r="Z51" s="904">
        <f>Encarregado!$E$143</f>
        <v>3860.2892105767128</v>
      </c>
      <c r="AA51" s="905"/>
      <c r="AB51" s="905"/>
      <c r="AC51" s="905"/>
      <c r="AD51" s="947"/>
      <c r="AE51" s="1012">
        <f>TRUNC((U51*Z51),3)</f>
        <v>6.4000000000000001E-2</v>
      </c>
      <c r="AF51" s="1012"/>
      <c r="AG51" s="1012"/>
      <c r="AH51" s="1012"/>
      <c r="AI51" s="1012"/>
      <c r="AJ51" s="1012"/>
      <c r="AK51" s="1012"/>
      <c r="AL51" s="1012"/>
      <c r="AM51" s="1012"/>
      <c r="AN51" s="1012"/>
      <c r="AO51" s="1012"/>
      <c r="AP51" s="1012"/>
      <c r="AQ51" s="1012"/>
      <c r="AR51" s="341"/>
      <c r="AS51" s="341"/>
      <c r="AT51" s="341"/>
      <c r="AU51" s="341"/>
      <c r="AV51" s="341"/>
      <c r="AW51" s="341"/>
      <c r="AX51" s="341"/>
      <c r="AY51" s="341"/>
      <c r="AZ51" s="313"/>
      <c r="BA51" s="313"/>
      <c r="BB51" s="313"/>
      <c r="BC51" s="313"/>
      <c r="BD51" s="313"/>
      <c r="BE51" s="313"/>
    </row>
    <row r="52" spans="1:57">
      <c r="A52" s="1003"/>
      <c r="B52" s="1004"/>
      <c r="C52" s="1004"/>
      <c r="D52" s="1004"/>
      <c r="E52" s="1004"/>
      <c r="F52" s="1004"/>
      <c r="G52" s="1004"/>
      <c r="H52" s="1004"/>
      <c r="I52" s="1004"/>
      <c r="J52" s="1005"/>
      <c r="K52" s="992"/>
      <c r="L52" s="993"/>
      <c r="M52" s="993"/>
      <c r="N52" s="994"/>
      <c r="O52" s="855" t="s">
        <v>385</v>
      </c>
      <c r="P52" s="856"/>
      <c r="Q52" s="856"/>
      <c r="R52" s="856"/>
      <c r="S52" s="856"/>
      <c r="T52" s="857"/>
      <c r="U52" s="855">
        <f>1/K51</f>
        <v>5.0000000000000001E-4</v>
      </c>
      <c r="V52" s="856"/>
      <c r="W52" s="856"/>
      <c r="X52" s="856"/>
      <c r="Y52" s="857"/>
      <c r="Z52" s="904">
        <f>'Servente Limpeza'!$E$143</f>
        <v>3170.627117460318</v>
      </c>
      <c r="AA52" s="905"/>
      <c r="AB52" s="905"/>
      <c r="AC52" s="905"/>
      <c r="AD52" s="947"/>
      <c r="AE52" s="1012">
        <f>TRUNC((U52*Z52),3)</f>
        <v>1.585</v>
      </c>
      <c r="AF52" s="1012"/>
      <c r="AG52" s="1012"/>
      <c r="AH52" s="1012"/>
      <c r="AI52" s="1012"/>
      <c r="AJ52" s="1012"/>
      <c r="AK52" s="1012"/>
      <c r="AL52" s="1012"/>
      <c r="AM52" s="1012"/>
      <c r="AN52" s="1012"/>
      <c r="AO52" s="1012"/>
      <c r="AP52" s="1012"/>
      <c r="AQ52" s="1012"/>
      <c r="AR52" s="341"/>
      <c r="AS52" s="341"/>
      <c r="AT52" s="341"/>
      <c r="AU52" s="341"/>
      <c r="AV52" s="341"/>
      <c r="AW52" s="341"/>
      <c r="AX52" s="341"/>
      <c r="AY52" s="341"/>
      <c r="AZ52" s="313"/>
      <c r="BA52" s="313"/>
      <c r="BB52" s="313"/>
      <c r="BC52" s="313"/>
      <c r="BD52" s="313"/>
      <c r="BE52" s="313"/>
    </row>
    <row r="53" spans="1:57">
      <c r="A53" s="1006"/>
      <c r="B53" s="1007"/>
      <c r="C53" s="1007"/>
      <c r="D53" s="1007"/>
      <c r="E53" s="1007"/>
      <c r="F53" s="1007"/>
      <c r="G53" s="1007"/>
      <c r="H53" s="1007"/>
      <c r="I53" s="1007"/>
      <c r="J53" s="1008"/>
      <c r="K53" s="995"/>
      <c r="L53" s="996"/>
      <c r="M53" s="996"/>
      <c r="N53" s="997"/>
      <c r="O53" s="321" t="s">
        <v>226</v>
      </c>
      <c r="P53" s="322"/>
      <c r="Q53" s="322"/>
      <c r="R53" s="322"/>
      <c r="S53" s="322"/>
      <c r="T53" s="322"/>
      <c r="U53" s="322"/>
      <c r="V53" s="322"/>
      <c r="W53" s="322"/>
      <c r="X53" s="322"/>
      <c r="Y53" s="322"/>
      <c r="Z53" s="322"/>
      <c r="AA53" s="322"/>
      <c r="AB53" s="322"/>
      <c r="AC53" s="322"/>
      <c r="AD53" s="323"/>
      <c r="AE53" s="988">
        <f>TRUNC(SUM(AE51:AQ52),2)</f>
        <v>1.64</v>
      </c>
      <c r="AF53" s="988"/>
      <c r="AG53" s="988"/>
      <c r="AH53" s="988"/>
      <c r="AI53" s="988"/>
      <c r="AJ53" s="988"/>
      <c r="AK53" s="988"/>
      <c r="AL53" s="988"/>
      <c r="AM53" s="988"/>
      <c r="AN53" s="988"/>
      <c r="AO53" s="988"/>
      <c r="AP53" s="988"/>
      <c r="AQ53" s="988"/>
      <c r="AR53" s="341"/>
      <c r="AS53" s="341"/>
      <c r="AT53" s="341"/>
      <c r="AU53" s="341"/>
      <c r="AV53" s="341"/>
      <c r="AW53" s="341"/>
      <c r="AX53" s="341"/>
      <c r="AY53" s="341"/>
      <c r="AZ53" s="313"/>
      <c r="BA53" s="313"/>
      <c r="BB53" s="313"/>
      <c r="BC53" s="313"/>
      <c r="BD53" s="313"/>
      <c r="BE53" s="313"/>
    </row>
    <row r="54" spans="1:57">
      <c r="A54" s="317"/>
      <c r="B54" s="317"/>
      <c r="C54" s="317"/>
      <c r="D54" s="317"/>
      <c r="E54" s="317"/>
      <c r="F54" s="317"/>
      <c r="G54" s="317"/>
      <c r="H54" s="317"/>
      <c r="I54" s="317"/>
      <c r="J54" s="336"/>
      <c r="K54" s="337"/>
      <c r="L54" s="337"/>
      <c r="M54" s="337"/>
      <c r="N54" s="337"/>
      <c r="O54" s="338"/>
      <c r="P54" s="338"/>
      <c r="Q54" s="338"/>
      <c r="R54" s="338"/>
      <c r="S54" s="338"/>
      <c r="T54" s="338"/>
      <c r="U54" s="343"/>
      <c r="V54" s="343"/>
      <c r="W54" s="343"/>
      <c r="X54" s="343"/>
      <c r="Y54" s="343"/>
      <c r="Z54" s="339"/>
      <c r="AA54" s="339"/>
      <c r="AB54" s="339"/>
      <c r="AC54" s="339"/>
      <c r="AD54" s="339"/>
      <c r="AE54" s="339"/>
      <c r="AF54" s="339"/>
      <c r="AG54" s="339"/>
      <c r="AH54" s="339"/>
      <c r="AI54" s="340"/>
      <c r="AJ54" s="340"/>
      <c r="AK54" s="340"/>
      <c r="AL54" s="340"/>
      <c r="AM54" s="340"/>
      <c r="AN54" s="312"/>
      <c r="AO54" s="312"/>
      <c r="AP54" s="312"/>
      <c r="AQ54" s="312"/>
      <c r="AR54" s="341"/>
      <c r="AS54" s="341"/>
      <c r="AT54" s="341"/>
      <c r="AU54" s="341"/>
      <c r="AV54" s="341"/>
      <c r="AW54" s="341"/>
      <c r="AX54" s="341"/>
      <c r="AY54" s="341"/>
      <c r="AZ54" s="313"/>
      <c r="BA54" s="313"/>
      <c r="BB54" s="313"/>
      <c r="BC54" s="313"/>
      <c r="BD54" s="313"/>
      <c r="BE54" s="313"/>
    </row>
    <row r="55" spans="1:57">
      <c r="A55" s="862" t="s">
        <v>392</v>
      </c>
      <c r="B55" s="863"/>
      <c r="C55" s="863"/>
      <c r="D55" s="863"/>
      <c r="E55" s="863"/>
      <c r="F55" s="863"/>
      <c r="G55" s="863"/>
      <c r="H55" s="863"/>
      <c r="I55" s="863"/>
      <c r="J55" s="864"/>
      <c r="K55" s="871" t="s">
        <v>100</v>
      </c>
      <c r="L55" s="872"/>
      <c r="M55" s="872"/>
      <c r="N55" s="873"/>
      <c r="O55" s="880" t="s">
        <v>101</v>
      </c>
      <c r="P55" s="881"/>
      <c r="Q55" s="881"/>
      <c r="R55" s="881"/>
      <c r="S55" s="881"/>
      <c r="T55" s="882"/>
      <c r="U55" s="889" t="s">
        <v>100</v>
      </c>
      <c r="V55" s="890"/>
      <c r="W55" s="890"/>
      <c r="X55" s="890"/>
      <c r="Y55" s="891"/>
      <c r="Z55" s="892" t="s">
        <v>378</v>
      </c>
      <c r="AA55" s="893"/>
      <c r="AB55" s="893"/>
      <c r="AC55" s="893"/>
      <c r="AD55" s="894"/>
      <c r="AE55" s="1013" t="s">
        <v>379</v>
      </c>
      <c r="AF55" s="1014"/>
      <c r="AG55" s="1014"/>
      <c r="AH55" s="1014"/>
      <c r="AI55" s="1014"/>
      <c r="AJ55" s="1014"/>
      <c r="AK55" s="1014"/>
      <c r="AL55" s="1014"/>
      <c r="AM55" s="1014"/>
      <c r="AN55" s="1014"/>
      <c r="AO55" s="1014"/>
      <c r="AP55" s="1014"/>
      <c r="AQ55" s="1014"/>
      <c r="AR55" s="341"/>
      <c r="AS55" s="341"/>
      <c r="AT55" s="341"/>
      <c r="AU55" s="341"/>
      <c r="AV55" s="341"/>
      <c r="AW55" s="341"/>
      <c r="AX55" s="341"/>
      <c r="AY55" s="341"/>
      <c r="AZ55" s="313"/>
      <c r="BA55" s="313"/>
      <c r="BB55" s="313"/>
      <c r="BC55" s="313"/>
      <c r="BD55" s="313"/>
      <c r="BE55" s="313"/>
    </row>
    <row r="56" spans="1:57">
      <c r="A56" s="865"/>
      <c r="B56" s="866"/>
      <c r="C56" s="866"/>
      <c r="D56" s="866"/>
      <c r="E56" s="866"/>
      <c r="F56" s="866"/>
      <c r="G56" s="866"/>
      <c r="H56" s="866"/>
      <c r="I56" s="866"/>
      <c r="J56" s="867"/>
      <c r="K56" s="874"/>
      <c r="L56" s="875"/>
      <c r="M56" s="875"/>
      <c r="N56" s="876"/>
      <c r="O56" s="883"/>
      <c r="P56" s="884"/>
      <c r="Q56" s="884"/>
      <c r="R56" s="884"/>
      <c r="S56" s="884"/>
      <c r="T56" s="885"/>
      <c r="U56" s="901" t="s">
        <v>380</v>
      </c>
      <c r="V56" s="902"/>
      <c r="W56" s="902"/>
      <c r="X56" s="902"/>
      <c r="Y56" s="903"/>
      <c r="Z56" s="895"/>
      <c r="AA56" s="896"/>
      <c r="AB56" s="896"/>
      <c r="AC56" s="896"/>
      <c r="AD56" s="897"/>
      <c r="AE56" s="999" t="s">
        <v>381</v>
      </c>
      <c r="AF56" s="999"/>
      <c r="AG56" s="999"/>
      <c r="AH56" s="999"/>
      <c r="AI56" s="999"/>
      <c r="AJ56" s="999"/>
      <c r="AK56" s="999"/>
      <c r="AL56" s="999"/>
      <c r="AM56" s="999"/>
      <c r="AN56" s="999"/>
      <c r="AO56" s="999"/>
      <c r="AP56" s="999"/>
      <c r="AQ56" s="999"/>
      <c r="AR56" s="341"/>
      <c r="AS56" s="341"/>
      <c r="AT56" s="341"/>
      <c r="AU56" s="341"/>
      <c r="AV56" s="341"/>
      <c r="AW56" s="341"/>
      <c r="AX56" s="341"/>
      <c r="AY56" s="341"/>
      <c r="AZ56" s="313"/>
      <c r="BA56" s="313"/>
      <c r="BB56" s="313"/>
      <c r="BC56" s="313"/>
      <c r="BD56" s="313"/>
      <c r="BE56" s="313"/>
    </row>
    <row r="57" spans="1:57">
      <c r="A57" s="868"/>
      <c r="B57" s="869"/>
      <c r="C57" s="869"/>
      <c r="D57" s="869"/>
      <c r="E57" s="869"/>
      <c r="F57" s="869"/>
      <c r="G57" s="869"/>
      <c r="H57" s="869"/>
      <c r="I57" s="869"/>
      <c r="J57" s="870"/>
      <c r="K57" s="877"/>
      <c r="L57" s="878"/>
      <c r="M57" s="878"/>
      <c r="N57" s="879"/>
      <c r="O57" s="886"/>
      <c r="P57" s="887"/>
      <c r="Q57" s="887"/>
      <c r="R57" s="887"/>
      <c r="S57" s="887"/>
      <c r="T57" s="888"/>
      <c r="U57" s="901" t="s">
        <v>382</v>
      </c>
      <c r="V57" s="902"/>
      <c r="W57" s="902"/>
      <c r="X57" s="902"/>
      <c r="Y57" s="903"/>
      <c r="Z57" s="898" t="s">
        <v>383</v>
      </c>
      <c r="AA57" s="899"/>
      <c r="AB57" s="899"/>
      <c r="AC57" s="899"/>
      <c r="AD57" s="900"/>
      <c r="AE57" s="999"/>
      <c r="AF57" s="999"/>
      <c r="AG57" s="999"/>
      <c r="AH57" s="999"/>
      <c r="AI57" s="999"/>
      <c r="AJ57" s="999"/>
      <c r="AK57" s="999"/>
      <c r="AL57" s="999"/>
      <c r="AM57" s="999"/>
      <c r="AN57" s="999"/>
      <c r="AO57" s="999"/>
      <c r="AP57" s="999"/>
      <c r="AQ57" s="999"/>
      <c r="AR57" s="341"/>
      <c r="AS57" s="341"/>
      <c r="AT57" s="341"/>
      <c r="AU57" s="341"/>
      <c r="AV57" s="341"/>
      <c r="AW57" s="341"/>
      <c r="AX57" s="341"/>
      <c r="AY57" s="341"/>
      <c r="AZ57" s="313"/>
      <c r="BA57" s="313"/>
      <c r="BB57" s="313"/>
      <c r="BC57" s="313"/>
      <c r="BD57" s="313"/>
      <c r="BE57" s="313"/>
    </row>
    <row r="58" spans="1:57">
      <c r="A58" s="1000" t="s">
        <v>115</v>
      </c>
      <c r="B58" s="1001"/>
      <c r="C58" s="1001"/>
      <c r="D58" s="1001"/>
      <c r="E58" s="1001"/>
      <c r="F58" s="1001"/>
      <c r="G58" s="1001"/>
      <c r="H58" s="1001"/>
      <c r="I58" s="1001"/>
      <c r="J58" s="1002"/>
      <c r="K58" s="989">
        <v>1800</v>
      </c>
      <c r="L58" s="990"/>
      <c r="M58" s="990"/>
      <c r="N58" s="991"/>
      <c r="O58" s="855" t="s">
        <v>384</v>
      </c>
      <c r="P58" s="856"/>
      <c r="Q58" s="856"/>
      <c r="R58" s="856"/>
      <c r="S58" s="856"/>
      <c r="T58" s="857"/>
      <c r="U58" s="1009">
        <f>1/(30*K58)</f>
        <v>1.8518518518518518E-5</v>
      </c>
      <c r="V58" s="1010"/>
      <c r="W58" s="1010"/>
      <c r="X58" s="1010"/>
      <c r="Y58" s="1011"/>
      <c r="Z58" s="904">
        <v>0</v>
      </c>
      <c r="AA58" s="905"/>
      <c r="AB58" s="905"/>
      <c r="AC58" s="905"/>
      <c r="AD58" s="947"/>
      <c r="AE58" s="1012">
        <f>TRUNC((U58*Z58),3)</f>
        <v>0</v>
      </c>
      <c r="AF58" s="1012"/>
      <c r="AG58" s="1012"/>
      <c r="AH58" s="1012"/>
      <c r="AI58" s="1012"/>
      <c r="AJ58" s="1012"/>
      <c r="AK58" s="1012"/>
      <c r="AL58" s="1012"/>
      <c r="AM58" s="1012"/>
      <c r="AN58" s="1012"/>
      <c r="AO58" s="1012"/>
      <c r="AP58" s="1012"/>
      <c r="AQ58" s="1012"/>
      <c r="AR58" s="341"/>
      <c r="AS58" s="341"/>
      <c r="AT58" s="341"/>
      <c r="AU58" s="341"/>
      <c r="AV58" s="341"/>
      <c r="AW58" s="341"/>
      <c r="AX58" s="341"/>
      <c r="AY58" s="341"/>
      <c r="AZ58" s="313"/>
      <c r="BA58" s="313"/>
      <c r="BB58" s="313"/>
      <c r="BC58" s="313"/>
      <c r="BD58" s="313"/>
      <c r="BE58" s="313"/>
    </row>
    <row r="59" spans="1:57">
      <c r="A59" s="1003"/>
      <c r="B59" s="1004"/>
      <c r="C59" s="1004"/>
      <c r="D59" s="1004"/>
      <c r="E59" s="1004"/>
      <c r="F59" s="1004"/>
      <c r="G59" s="1004"/>
      <c r="H59" s="1004"/>
      <c r="I59" s="1004"/>
      <c r="J59" s="1005"/>
      <c r="K59" s="992"/>
      <c r="L59" s="993"/>
      <c r="M59" s="993"/>
      <c r="N59" s="994"/>
      <c r="O59" s="855" t="s">
        <v>385</v>
      </c>
      <c r="P59" s="856"/>
      <c r="Q59" s="856"/>
      <c r="R59" s="856"/>
      <c r="S59" s="856"/>
      <c r="T59" s="857"/>
      <c r="U59" s="855">
        <f>1/K58</f>
        <v>5.5555555555555556E-4</v>
      </c>
      <c r="V59" s="856"/>
      <c r="W59" s="856"/>
      <c r="X59" s="856"/>
      <c r="Y59" s="857"/>
      <c r="Z59" s="904">
        <v>0</v>
      </c>
      <c r="AA59" s="905"/>
      <c r="AB59" s="905"/>
      <c r="AC59" s="905"/>
      <c r="AD59" s="947"/>
      <c r="AE59" s="1012">
        <f>TRUNC((U59*Z59),3)</f>
        <v>0</v>
      </c>
      <c r="AF59" s="1012"/>
      <c r="AG59" s="1012"/>
      <c r="AH59" s="1012"/>
      <c r="AI59" s="1012"/>
      <c r="AJ59" s="1012"/>
      <c r="AK59" s="1012"/>
      <c r="AL59" s="1012"/>
      <c r="AM59" s="1012"/>
      <c r="AN59" s="1012"/>
      <c r="AO59" s="1012"/>
      <c r="AP59" s="1012"/>
      <c r="AQ59" s="1012"/>
      <c r="AR59" s="341"/>
      <c r="AS59" s="341"/>
      <c r="AT59" s="341"/>
      <c r="AU59" s="341"/>
      <c r="AV59" s="341"/>
      <c r="AW59" s="341"/>
      <c r="AX59" s="341"/>
      <c r="AY59" s="341"/>
      <c r="AZ59" s="313"/>
      <c r="BA59" s="313"/>
      <c r="BB59" s="313"/>
      <c r="BC59" s="313"/>
      <c r="BD59" s="313"/>
      <c r="BE59" s="313"/>
    </row>
    <row r="60" spans="1:57">
      <c r="A60" s="1006"/>
      <c r="B60" s="1007"/>
      <c r="C60" s="1007"/>
      <c r="D60" s="1007"/>
      <c r="E60" s="1007"/>
      <c r="F60" s="1007"/>
      <c r="G60" s="1007"/>
      <c r="H60" s="1007"/>
      <c r="I60" s="1007"/>
      <c r="J60" s="1008"/>
      <c r="K60" s="995"/>
      <c r="L60" s="996"/>
      <c r="M60" s="996"/>
      <c r="N60" s="997"/>
      <c r="O60" s="321" t="s">
        <v>226</v>
      </c>
      <c r="P60" s="322"/>
      <c r="Q60" s="322"/>
      <c r="R60" s="322"/>
      <c r="S60" s="322"/>
      <c r="T60" s="322"/>
      <c r="U60" s="322"/>
      <c r="V60" s="322"/>
      <c r="W60" s="322"/>
      <c r="X60" s="322"/>
      <c r="Y60" s="322"/>
      <c r="Z60" s="322"/>
      <c r="AA60" s="322"/>
      <c r="AB60" s="322"/>
      <c r="AC60" s="322"/>
      <c r="AD60" s="323"/>
      <c r="AE60" s="988">
        <f>TRUNC(SUM(AE58:AQ59),2)</f>
        <v>0</v>
      </c>
      <c r="AF60" s="988"/>
      <c r="AG60" s="988"/>
      <c r="AH60" s="988"/>
      <c r="AI60" s="988"/>
      <c r="AJ60" s="988"/>
      <c r="AK60" s="988"/>
      <c r="AL60" s="988"/>
      <c r="AM60" s="988"/>
      <c r="AN60" s="988"/>
      <c r="AO60" s="988"/>
      <c r="AP60" s="988"/>
      <c r="AQ60" s="988"/>
      <c r="AR60" s="341"/>
      <c r="AS60" s="341"/>
      <c r="AT60" s="341"/>
      <c r="AU60" s="341"/>
      <c r="AV60" s="341"/>
      <c r="AW60" s="341"/>
      <c r="AX60" s="341"/>
      <c r="AY60" s="341"/>
      <c r="AZ60" s="313"/>
      <c r="BA60" s="313"/>
      <c r="BB60" s="313"/>
      <c r="BC60" s="313"/>
      <c r="BD60" s="313"/>
      <c r="BE60" s="313"/>
    </row>
    <row r="61" spans="1:57">
      <c r="A61" s="317"/>
      <c r="B61" s="317"/>
      <c r="C61" s="317"/>
      <c r="D61" s="317"/>
      <c r="E61" s="317"/>
      <c r="F61" s="317"/>
      <c r="G61" s="317"/>
      <c r="H61" s="317"/>
      <c r="I61" s="317"/>
      <c r="J61" s="336"/>
      <c r="K61" s="337"/>
      <c r="L61" s="337"/>
      <c r="M61" s="337"/>
      <c r="N61" s="337"/>
      <c r="O61" s="338"/>
      <c r="P61" s="338"/>
      <c r="Q61" s="338"/>
      <c r="R61" s="338"/>
      <c r="S61" s="338"/>
      <c r="T61" s="338"/>
      <c r="U61" s="343"/>
      <c r="V61" s="343"/>
      <c r="W61" s="343"/>
      <c r="X61" s="343"/>
      <c r="Y61" s="343"/>
      <c r="Z61" s="339"/>
      <c r="AA61" s="339"/>
      <c r="AB61" s="339"/>
      <c r="AC61" s="339"/>
      <c r="AD61" s="339"/>
      <c r="AE61" s="339"/>
      <c r="AF61" s="339"/>
      <c r="AG61" s="339"/>
      <c r="AH61" s="339"/>
      <c r="AI61" s="340"/>
      <c r="AJ61" s="340"/>
      <c r="AK61" s="340"/>
      <c r="AL61" s="340"/>
      <c r="AM61" s="340"/>
      <c r="AN61" s="312"/>
      <c r="AO61" s="312"/>
      <c r="AP61" s="312"/>
      <c r="AQ61" s="312"/>
      <c r="AR61" s="341"/>
      <c r="AS61" s="341"/>
      <c r="AT61" s="341"/>
      <c r="AU61" s="341"/>
      <c r="AV61" s="341"/>
      <c r="AW61" s="341"/>
      <c r="AX61" s="341"/>
      <c r="AY61" s="341"/>
      <c r="AZ61" s="313"/>
      <c r="BA61" s="313"/>
      <c r="BB61" s="313"/>
      <c r="BC61" s="313"/>
      <c r="BD61" s="313"/>
      <c r="BE61" s="313"/>
    </row>
    <row r="62" spans="1:57">
      <c r="A62" s="862" t="s">
        <v>392</v>
      </c>
      <c r="B62" s="863"/>
      <c r="C62" s="863"/>
      <c r="D62" s="863"/>
      <c r="E62" s="863"/>
      <c r="F62" s="863"/>
      <c r="G62" s="863"/>
      <c r="H62" s="863"/>
      <c r="I62" s="863"/>
      <c r="J62" s="864"/>
      <c r="K62" s="871" t="s">
        <v>100</v>
      </c>
      <c r="L62" s="872"/>
      <c r="M62" s="872"/>
      <c r="N62" s="873"/>
      <c r="O62" s="880" t="s">
        <v>101</v>
      </c>
      <c r="P62" s="881"/>
      <c r="Q62" s="881"/>
      <c r="R62" s="881"/>
      <c r="S62" s="881"/>
      <c r="T62" s="882"/>
      <c r="U62" s="889" t="s">
        <v>100</v>
      </c>
      <c r="V62" s="890"/>
      <c r="W62" s="890"/>
      <c r="X62" s="890"/>
      <c r="Y62" s="891"/>
      <c r="Z62" s="892" t="s">
        <v>378</v>
      </c>
      <c r="AA62" s="893"/>
      <c r="AB62" s="893"/>
      <c r="AC62" s="893"/>
      <c r="AD62" s="894"/>
      <c r="AE62" s="1013" t="s">
        <v>379</v>
      </c>
      <c r="AF62" s="1014"/>
      <c r="AG62" s="1014"/>
      <c r="AH62" s="1014"/>
      <c r="AI62" s="1014"/>
      <c r="AJ62" s="1014"/>
      <c r="AK62" s="1014"/>
      <c r="AL62" s="1014"/>
      <c r="AM62" s="1014"/>
      <c r="AN62" s="1014"/>
      <c r="AO62" s="1014"/>
      <c r="AP62" s="1014"/>
      <c r="AQ62" s="1014"/>
      <c r="AR62" s="341"/>
      <c r="AS62" s="341"/>
      <c r="AT62" s="341"/>
      <c r="AU62" s="341"/>
      <c r="AV62" s="341"/>
      <c r="AW62" s="341"/>
      <c r="AX62" s="341"/>
      <c r="AY62" s="341"/>
      <c r="AZ62" s="313"/>
      <c r="BA62" s="313"/>
      <c r="BB62" s="313"/>
      <c r="BC62" s="313"/>
      <c r="BD62" s="313"/>
      <c r="BE62" s="313"/>
    </row>
    <row r="63" spans="1:57">
      <c r="A63" s="865"/>
      <c r="B63" s="866"/>
      <c r="C63" s="866"/>
      <c r="D63" s="866"/>
      <c r="E63" s="866"/>
      <c r="F63" s="866"/>
      <c r="G63" s="866"/>
      <c r="H63" s="866"/>
      <c r="I63" s="866"/>
      <c r="J63" s="867"/>
      <c r="K63" s="874"/>
      <c r="L63" s="875"/>
      <c r="M63" s="875"/>
      <c r="N63" s="876"/>
      <c r="O63" s="883"/>
      <c r="P63" s="884"/>
      <c r="Q63" s="884"/>
      <c r="R63" s="884"/>
      <c r="S63" s="884"/>
      <c r="T63" s="885"/>
      <c r="U63" s="901" t="s">
        <v>380</v>
      </c>
      <c r="V63" s="902"/>
      <c r="W63" s="902"/>
      <c r="X63" s="902"/>
      <c r="Y63" s="903"/>
      <c r="Z63" s="895"/>
      <c r="AA63" s="896"/>
      <c r="AB63" s="896"/>
      <c r="AC63" s="896"/>
      <c r="AD63" s="897"/>
      <c r="AE63" s="999" t="s">
        <v>381</v>
      </c>
      <c r="AF63" s="999"/>
      <c r="AG63" s="999"/>
      <c r="AH63" s="999"/>
      <c r="AI63" s="999"/>
      <c r="AJ63" s="999"/>
      <c r="AK63" s="999"/>
      <c r="AL63" s="999"/>
      <c r="AM63" s="999"/>
      <c r="AN63" s="999"/>
      <c r="AO63" s="999"/>
      <c r="AP63" s="999"/>
      <c r="AQ63" s="999"/>
      <c r="AR63" s="341"/>
      <c r="AS63" s="341"/>
      <c r="AT63" s="341"/>
      <c r="AU63" s="341"/>
      <c r="AV63" s="341"/>
      <c r="AW63" s="341"/>
      <c r="AX63" s="341"/>
      <c r="AY63" s="341"/>
      <c r="AZ63" s="313"/>
      <c r="BA63" s="313"/>
      <c r="BB63" s="313"/>
      <c r="BC63" s="313"/>
      <c r="BD63" s="313"/>
      <c r="BE63" s="313"/>
    </row>
    <row r="64" spans="1:57">
      <c r="A64" s="868"/>
      <c r="B64" s="869"/>
      <c r="C64" s="869"/>
      <c r="D64" s="869"/>
      <c r="E64" s="869"/>
      <c r="F64" s="869"/>
      <c r="G64" s="869"/>
      <c r="H64" s="869"/>
      <c r="I64" s="869"/>
      <c r="J64" s="870"/>
      <c r="K64" s="877"/>
      <c r="L64" s="878"/>
      <c r="M64" s="878"/>
      <c r="N64" s="879"/>
      <c r="O64" s="886"/>
      <c r="P64" s="887"/>
      <c r="Q64" s="887"/>
      <c r="R64" s="887"/>
      <c r="S64" s="887"/>
      <c r="T64" s="888"/>
      <c r="U64" s="901" t="s">
        <v>382</v>
      </c>
      <c r="V64" s="902"/>
      <c r="W64" s="902"/>
      <c r="X64" s="902"/>
      <c r="Y64" s="903"/>
      <c r="Z64" s="898" t="s">
        <v>383</v>
      </c>
      <c r="AA64" s="899"/>
      <c r="AB64" s="899"/>
      <c r="AC64" s="899"/>
      <c r="AD64" s="900"/>
      <c r="AE64" s="999"/>
      <c r="AF64" s="999"/>
      <c r="AG64" s="999"/>
      <c r="AH64" s="999"/>
      <c r="AI64" s="999"/>
      <c r="AJ64" s="999"/>
      <c r="AK64" s="999"/>
      <c r="AL64" s="999"/>
      <c r="AM64" s="999"/>
      <c r="AN64" s="999"/>
      <c r="AO64" s="999"/>
      <c r="AP64" s="999"/>
      <c r="AQ64" s="999"/>
      <c r="AR64" s="341"/>
      <c r="AS64" s="341"/>
      <c r="AT64" s="341"/>
      <c r="AU64" s="341"/>
      <c r="AV64" s="341"/>
      <c r="AW64" s="341"/>
      <c r="AX64" s="341"/>
      <c r="AY64" s="341"/>
      <c r="AZ64" s="313"/>
      <c r="BA64" s="313"/>
      <c r="BB64" s="313"/>
      <c r="BC64" s="313"/>
      <c r="BD64" s="313"/>
      <c r="BE64" s="313"/>
    </row>
    <row r="65" spans="1:57">
      <c r="A65" s="1000" t="s">
        <v>114</v>
      </c>
      <c r="B65" s="1001"/>
      <c r="C65" s="1001"/>
      <c r="D65" s="1001"/>
      <c r="E65" s="1001"/>
      <c r="F65" s="1001"/>
      <c r="G65" s="1001"/>
      <c r="H65" s="1001"/>
      <c r="I65" s="1001"/>
      <c r="J65" s="1002"/>
      <c r="K65" s="989">
        <v>2000</v>
      </c>
      <c r="L65" s="990"/>
      <c r="M65" s="990"/>
      <c r="N65" s="991"/>
      <c r="O65" s="855" t="s">
        <v>384</v>
      </c>
      <c r="P65" s="856"/>
      <c r="Q65" s="856"/>
      <c r="R65" s="856"/>
      <c r="S65" s="856"/>
      <c r="T65" s="857"/>
      <c r="U65" s="1009">
        <f>1/(30*K65)</f>
        <v>1.6666666666666667E-5</v>
      </c>
      <c r="V65" s="1010"/>
      <c r="W65" s="1010"/>
      <c r="X65" s="1010"/>
      <c r="Y65" s="1011"/>
      <c r="Z65" s="904">
        <f>Encarregado!$E$143</f>
        <v>3860.2892105767128</v>
      </c>
      <c r="AA65" s="905"/>
      <c r="AB65" s="905"/>
      <c r="AC65" s="905"/>
      <c r="AD65" s="947"/>
      <c r="AE65" s="1012">
        <f t="shared" ref="AE65:AE70" si="6">TRUNC((U65*Z65),3)</f>
        <v>6.4000000000000001E-2</v>
      </c>
      <c r="AF65" s="1012"/>
      <c r="AG65" s="1012"/>
      <c r="AH65" s="1012"/>
      <c r="AI65" s="1012"/>
      <c r="AJ65" s="1012"/>
      <c r="AK65" s="1012"/>
      <c r="AL65" s="1012"/>
      <c r="AM65" s="1012"/>
      <c r="AN65" s="1012"/>
      <c r="AO65" s="1012"/>
      <c r="AP65" s="1012"/>
      <c r="AQ65" s="1012"/>
      <c r="AR65" s="341"/>
      <c r="AS65" s="341"/>
      <c r="AT65" s="341"/>
      <c r="AU65" s="341"/>
      <c r="AV65" s="341"/>
      <c r="AW65" s="341"/>
      <c r="AX65" s="341"/>
      <c r="AY65" s="341"/>
      <c r="AZ65" s="313"/>
      <c r="BA65" s="313"/>
      <c r="BB65" s="313"/>
      <c r="BC65" s="313"/>
      <c r="BD65" s="313"/>
      <c r="BE65" s="313"/>
    </row>
    <row r="66" spans="1:57">
      <c r="A66" s="1003"/>
      <c r="B66" s="1004"/>
      <c r="C66" s="1004"/>
      <c r="D66" s="1004"/>
      <c r="E66" s="1004"/>
      <c r="F66" s="1004"/>
      <c r="G66" s="1004"/>
      <c r="H66" s="1004"/>
      <c r="I66" s="1004"/>
      <c r="J66" s="1005"/>
      <c r="K66" s="992"/>
      <c r="L66" s="993"/>
      <c r="M66" s="993"/>
      <c r="N66" s="994"/>
      <c r="O66" s="855" t="s">
        <v>385</v>
      </c>
      <c r="P66" s="856"/>
      <c r="Q66" s="856"/>
      <c r="R66" s="856"/>
      <c r="S66" s="856"/>
      <c r="T66" s="857"/>
      <c r="U66" s="855">
        <f>1/K65</f>
        <v>5.0000000000000001E-4</v>
      </c>
      <c r="V66" s="856"/>
      <c r="W66" s="856"/>
      <c r="X66" s="856"/>
      <c r="Y66" s="857"/>
      <c r="Z66" s="904">
        <f>'Servente Limpeza'!$E$143</f>
        <v>3170.627117460318</v>
      </c>
      <c r="AA66" s="905"/>
      <c r="AB66" s="905"/>
      <c r="AC66" s="905"/>
      <c r="AD66" s="947"/>
      <c r="AE66" s="1012">
        <f t="shared" si="6"/>
        <v>1.585</v>
      </c>
      <c r="AF66" s="1012"/>
      <c r="AG66" s="1012"/>
      <c r="AH66" s="1012"/>
      <c r="AI66" s="1012"/>
      <c r="AJ66" s="1012"/>
      <c r="AK66" s="1012"/>
      <c r="AL66" s="1012"/>
      <c r="AM66" s="1012"/>
      <c r="AN66" s="1012"/>
      <c r="AO66" s="1012"/>
      <c r="AP66" s="1012"/>
      <c r="AQ66" s="1012"/>
      <c r="AR66" s="341"/>
      <c r="AS66" s="341"/>
      <c r="AT66" s="341"/>
      <c r="AU66" s="341"/>
      <c r="AV66" s="341"/>
      <c r="AW66" s="341"/>
      <c r="AX66" s="341"/>
      <c r="AY66" s="341"/>
      <c r="AZ66" s="313"/>
      <c r="BA66" s="313"/>
      <c r="BB66" s="313"/>
      <c r="BC66" s="313"/>
      <c r="BD66" s="313"/>
      <c r="BE66" s="313"/>
    </row>
    <row r="67" spans="1:57">
      <c r="A67" s="1006"/>
      <c r="B67" s="1007"/>
      <c r="C67" s="1007"/>
      <c r="D67" s="1007"/>
      <c r="E67" s="1007"/>
      <c r="F67" s="1007"/>
      <c r="G67" s="1007"/>
      <c r="H67" s="1007"/>
      <c r="I67" s="1007"/>
      <c r="J67" s="1008"/>
      <c r="K67" s="995"/>
      <c r="L67" s="996"/>
      <c r="M67" s="996"/>
      <c r="N67" s="997"/>
      <c r="O67" s="321" t="s">
        <v>226</v>
      </c>
      <c r="P67" s="322"/>
      <c r="Q67" s="322"/>
      <c r="R67" s="322"/>
      <c r="S67" s="322"/>
      <c r="T67" s="322"/>
      <c r="U67" s="322"/>
      <c r="V67" s="322"/>
      <c r="W67" s="322"/>
      <c r="X67" s="322"/>
      <c r="Y67" s="322"/>
      <c r="Z67" s="322"/>
      <c r="AA67" s="322"/>
      <c r="AB67" s="322"/>
      <c r="AC67" s="322"/>
      <c r="AD67" s="323"/>
      <c r="AE67" s="988">
        <f>TRUNC(SUM(AE65:AQ66),2)</f>
        <v>1.64</v>
      </c>
      <c r="AF67" s="988"/>
      <c r="AG67" s="988"/>
      <c r="AH67" s="988"/>
      <c r="AI67" s="988"/>
      <c r="AJ67" s="988"/>
      <c r="AK67" s="988"/>
      <c r="AL67" s="988"/>
      <c r="AM67" s="988"/>
      <c r="AN67" s="988"/>
      <c r="AO67" s="988"/>
      <c r="AP67" s="988"/>
      <c r="AQ67" s="988"/>
      <c r="AR67" s="341"/>
      <c r="AS67" s="341"/>
      <c r="AT67" s="341"/>
      <c r="AU67" s="341"/>
      <c r="AV67" s="341"/>
      <c r="AW67" s="341"/>
      <c r="AX67" s="341"/>
      <c r="AY67" s="341"/>
      <c r="AZ67" s="313"/>
      <c r="BA67" s="313"/>
      <c r="BB67" s="313"/>
      <c r="BC67" s="313"/>
      <c r="BD67" s="313"/>
      <c r="BE67" s="313"/>
    </row>
    <row r="68" spans="1:57">
      <c r="A68" s="317"/>
      <c r="B68" s="317"/>
      <c r="C68" s="317"/>
      <c r="D68" s="317"/>
      <c r="E68" s="317"/>
      <c r="F68" s="317"/>
      <c r="G68" s="317"/>
      <c r="H68" s="317"/>
      <c r="I68" s="317"/>
      <c r="J68" s="336"/>
      <c r="K68" s="337"/>
      <c r="L68" s="337"/>
      <c r="M68" s="337"/>
      <c r="N68" s="337"/>
      <c r="O68" s="338"/>
      <c r="P68" s="338"/>
      <c r="Q68" s="338"/>
      <c r="R68" s="338"/>
      <c r="S68" s="338"/>
      <c r="T68" s="338"/>
      <c r="U68" s="343"/>
      <c r="V68" s="343"/>
      <c r="W68" s="343"/>
      <c r="X68" s="343"/>
      <c r="Y68" s="343"/>
      <c r="Z68" s="339"/>
      <c r="AA68" s="339"/>
      <c r="AB68" s="339"/>
      <c r="AC68" s="339"/>
      <c r="AD68" s="339"/>
      <c r="AE68" s="339"/>
      <c r="AF68" s="339"/>
      <c r="AG68" s="339"/>
      <c r="AH68" s="339"/>
      <c r="AI68" s="340"/>
      <c r="AJ68" s="340"/>
      <c r="AK68" s="340"/>
      <c r="AL68" s="340"/>
      <c r="AM68" s="340"/>
      <c r="AN68" s="312"/>
      <c r="AO68" s="312"/>
      <c r="AP68" s="312"/>
      <c r="AQ68" s="312"/>
      <c r="AR68" s="341"/>
      <c r="AS68" s="341"/>
      <c r="AT68" s="341"/>
      <c r="AU68" s="341"/>
      <c r="AV68" s="341"/>
      <c r="AW68" s="341"/>
      <c r="AX68" s="341"/>
      <c r="AY68" s="341"/>
      <c r="AZ68" s="313"/>
      <c r="BA68" s="313"/>
      <c r="BB68" s="313"/>
      <c r="BC68" s="313"/>
      <c r="BD68" s="313"/>
      <c r="BE68" s="313"/>
    </row>
    <row r="69" spans="1:57">
      <c r="A69" s="837" t="s">
        <v>394</v>
      </c>
      <c r="B69" s="838"/>
      <c r="C69" s="838"/>
      <c r="D69" s="838"/>
      <c r="E69" s="838"/>
      <c r="F69" s="838"/>
      <c r="G69" s="838"/>
      <c r="H69" s="838"/>
      <c r="I69" s="838"/>
      <c r="J69" s="839"/>
      <c r="K69" s="989">
        <v>7000</v>
      </c>
      <c r="L69" s="990"/>
      <c r="M69" s="990"/>
      <c r="N69" s="991"/>
      <c r="O69" s="855" t="s">
        <v>384</v>
      </c>
      <c r="P69" s="856"/>
      <c r="Q69" s="856"/>
      <c r="R69" s="856"/>
      <c r="S69" s="856"/>
      <c r="T69" s="857"/>
      <c r="U69" s="981">
        <f>1/(30*K69)</f>
        <v>4.7619047619047615E-6</v>
      </c>
      <c r="V69" s="982"/>
      <c r="W69" s="982"/>
      <c r="X69" s="982"/>
      <c r="Y69" s="983"/>
      <c r="Z69" s="904">
        <f>Encarregado!$E$143</f>
        <v>3860.2892105767128</v>
      </c>
      <c r="AA69" s="905"/>
      <c r="AB69" s="905"/>
      <c r="AC69" s="905"/>
      <c r="AD69" s="947"/>
      <c r="AE69" s="822">
        <f t="shared" si="6"/>
        <v>1.7999999999999999E-2</v>
      </c>
      <c r="AF69" s="823"/>
      <c r="AG69" s="823"/>
      <c r="AH69" s="823"/>
      <c r="AI69" s="823"/>
      <c r="AJ69" s="823"/>
      <c r="AK69" s="823"/>
      <c r="AL69" s="823"/>
      <c r="AM69" s="823"/>
      <c r="AN69" s="823"/>
      <c r="AO69" s="823"/>
      <c r="AP69" s="823"/>
      <c r="AQ69" s="824"/>
      <c r="AR69" s="330"/>
      <c r="AS69" s="330"/>
      <c r="AT69" s="330"/>
      <c r="AU69" s="330"/>
      <c r="AV69" s="330"/>
      <c r="AW69" s="330"/>
      <c r="AX69" s="330"/>
      <c r="AY69" s="330"/>
      <c r="AZ69" s="313"/>
      <c r="BA69" s="313"/>
      <c r="BB69" s="313"/>
      <c r="BC69" s="313"/>
      <c r="BD69" s="313"/>
      <c r="BE69" s="313"/>
    </row>
    <row r="70" spans="1:57">
      <c r="A70" s="840"/>
      <c r="B70" s="841"/>
      <c r="C70" s="841"/>
      <c r="D70" s="841"/>
      <c r="E70" s="841"/>
      <c r="F70" s="841"/>
      <c r="G70" s="841"/>
      <c r="H70" s="841"/>
      <c r="I70" s="841"/>
      <c r="J70" s="842"/>
      <c r="K70" s="992"/>
      <c r="L70" s="993"/>
      <c r="M70" s="993"/>
      <c r="N70" s="994"/>
      <c r="O70" s="855" t="s">
        <v>385</v>
      </c>
      <c r="P70" s="856"/>
      <c r="Q70" s="856"/>
      <c r="R70" s="856"/>
      <c r="S70" s="856"/>
      <c r="T70" s="857"/>
      <c r="U70" s="985">
        <f>1/K69</f>
        <v>1.4285714285714287E-4</v>
      </c>
      <c r="V70" s="986"/>
      <c r="W70" s="986"/>
      <c r="X70" s="986"/>
      <c r="Y70" s="987"/>
      <c r="Z70" s="904">
        <f>'Servente Limpeza'!$E$143</f>
        <v>3170.627117460318</v>
      </c>
      <c r="AA70" s="905"/>
      <c r="AB70" s="905"/>
      <c r="AC70" s="905"/>
      <c r="AD70" s="947"/>
      <c r="AE70" s="822">
        <f t="shared" si="6"/>
        <v>0.45200000000000001</v>
      </c>
      <c r="AF70" s="823"/>
      <c r="AG70" s="823"/>
      <c r="AH70" s="823"/>
      <c r="AI70" s="823"/>
      <c r="AJ70" s="823"/>
      <c r="AK70" s="823"/>
      <c r="AL70" s="823"/>
      <c r="AM70" s="823"/>
      <c r="AN70" s="823"/>
      <c r="AO70" s="823"/>
      <c r="AP70" s="823"/>
      <c r="AQ70" s="824"/>
      <c r="AR70" s="330"/>
      <c r="AS70" s="330"/>
      <c r="AT70" s="330"/>
      <c r="AU70" s="330"/>
      <c r="AV70" s="330"/>
      <c r="AW70" s="330"/>
      <c r="AX70" s="330"/>
      <c r="AY70" s="330"/>
      <c r="AZ70" s="313"/>
      <c r="BA70" s="313"/>
      <c r="BB70" s="313"/>
      <c r="BC70" s="313"/>
      <c r="BD70" s="313"/>
      <c r="BE70" s="313"/>
    </row>
    <row r="71" spans="1:57">
      <c r="A71" s="843"/>
      <c r="B71" s="844"/>
      <c r="C71" s="844"/>
      <c r="D71" s="844"/>
      <c r="E71" s="844"/>
      <c r="F71" s="844"/>
      <c r="G71" s="844"/>
      <c r="H71" s="844"/>
      <c r="I71" s="844"/>
      <c r="J71" s="845"/>
      <c r="K71" s="995"/>
      <c r="L71" s="996"/>
      <c r="M71" s="996"/>
      <c r="N71" s="997"/>
      <c r="O71" s="321" t="s">
        <v>226</v>
      </c>
      <c r="P71" s="322"/>
      <c r="Q71" s="322"/>
      <c r="R71" s="322"/>
      <c r="S71" s="322"/>
      <c r="T71" s="322"/>
      <c r="U71" s="322"/>
      <c r="V71" s="322"/>
      <c r="W71" s="322"/>
      <c r="X71" s="322"/>
      <c r="Y71" s="322"/>
      <c r="Z71" s="322"/>
      <c r="AA71" s="322"/>
      <c r="AB71" s="322"/>
      <c r="AC71" s="322"/>
      <c r="AD71" s="323"/>
      <c r="AE71" s="825">
        <f>TRUNC(SUM(AE69:AQ70),2)</f>
        <v>0.47</v>
      </c>
      <c r="AF71" s="826"/>
      <c r="AG71" s="826"/>
      <c r="AH71" s="826"/>
      <c r="AI71" s="826"/>
      <c r="AJ71" s="826"/>
      <c r="AK71" s="826"/>
      <c r="AL71" s="826"/>
      <c r="AM71" s="826"/>
      <c r="AN71" s="826"/>
      <c r="AO71" s="826"/>
      <c r="AP71" s="826"/>
      <c r="AQ71" s="827"/>
      <c r="AR71" s="330"/>
      <c r="AS71" s="330"/>
      <c r="AT71" s="330"/>
      <c r="AU71" s="330"/>
      <c r="AV71" s="330"/>
      <c r="AW71" s="330"/>
      <c r="AX71" s="330"/>
      <c r="AY71" s="330"/>
      <c r="AZ71" s="313"/>
      <c r="BA71" s="313"/>
      <c r="BB71" s="313"/>
      <c r="BC71" s="313"/>
      <c r="BD71" s="313"/>
      <c r="BE71" s="313"/>
    </row>
    <row r="72" spans="1:57">
      <c r="A72" s="317"/>
      <c r="B72" s="317"/>
      <c r="C72" s="317"/>
      <c r="D72" s="317"/>
      <c r="E72" s="317"/>
      <c r="F72" s="317"/>
      <c r="G72" s="317"/>
      <c r="H72" s="317"/>
      <c r="I72" s="317"/>
      <c r="J72" s="336"/>
      <c r="K72" s="337"/>
      <c r="L72" s="337"/>
      <c r="M72" s="337"/>
      <c r="N72" s="337"/>
      <c r="O72" s="344"/>
      <c r="P72" s="344"/>
      <c r="Q72" s="344"/>
      <c r="R72" s="344"/>
      <c r="S72" s="344"/>
      <c r="T72" s="344"/>
      <c r="U72" s="345"/>
      <c r="V72" s="345"/>
      <c r="W72" s="345"/>
      <c r="X72" s="345"/>
      <c r="Y72" s="345"/>
      <c r="Z72" s="344"/>
      <c r="AA72" s="344"/>
      <c r="AB72" s="344"/>
      <c r="AC72" s="344"/>
      <c r="AD72" s="344"/>
      <c r="AE72" s="346"/>
      <c r="AF72" s="346"/>
      <c r="AG72" s="346"/>
      <c r="AH72" s="346"/>
      <c r="AI72" s="347"/>
      <c r="AJ72" s="347"/>
      <c r="AK72" s="347"/>
      <c r="AL72" s="347"/>
      <c r="AM72" s="347"/>
      <c r="AN72" s="312"/>
      <c r="AO72" s="312"/>
      <c r="AP72" s="312"/>
      <c r="AQ72" s="312"/>
      <c r="AR72" s="341"/>
      <c r="AS72" s="341"/>
      <c r="AT72" s="341"/>
      <c r="AU72" s="341"/>
      <c r="AV72" s="341"/>
      <c r="AW72" s="341"/>
      <c r="AX72" s="341"/>
      <c r="AY72" s="341"/>
      <c r="AZ72" s="313"/>
      <c r="BA72" s="313"/>
      <c r="BB72" s="313"/>
      <c r="BC72" s="313"/>
      <c r="BD72" s="313"/>
      <c r="BE72" s="313"/>
    </row>
    <row r="73" spans="1:57">
      <c r="A73" s="979" t="s">
        <v>395</v>
      </c>
      <c r="B73" s="979"/>
      <c r="C73" s="979"/>
      <c r="D73" s="979"/>
      <c r="E73" s="979"/>
      <c r="F73" s="979"/>
      <c r="G73" s="979"/>
      <c r="H73" s="979"/>
      <c r="I73" s="979"/>
      <c r="J73" s="979"/>
      <c r="K73" s="980">
        <v>100000</v>
      </c>
      <c r="L73" s="980"/>
      <c r="M73" s="980"/>
      <c r="N73" s="980"/>
      <c r="O73" s="855" t="s">
        <v>384</v>
      </c>
      <c r="P73" s="856"/>
      <c r="Q73" s="856"/>
      <c r="R73" s="856"/>
      <c r="S73" s="856"/>
      <c r="T73" s="857"/>
      <c r="U73" s="981">
        <f>1/(30*K73)</f>
        <v>3.3333333333333335E-7</v>
      </c>
      <c r="V73" s="982"/>
      <c r="W73" s="982"/>
      <c r="X73" s="982"/>
      <c r="Y73" s="983"/>
      <c r="Z73" s="904">
        <v>0</v>
      </c>
      <c r="AA73" s="905"/>
      <c r="AB73" s="905"/>
      <c r="AC73" s="905"/>
      <c r="AD73" s="947"/>
      <c r="AE73" s="984">
        <f>(U73*Z73)</f>
        <v>0</v>
      </c>
      <c r="AF73" s="984"/>
      <c r="AG73" s="984"/>
      <c r="AH73" s="984"/>
      <c r="AI73" s="984"/>
      <c r="AJ73" s="984"/>
      <c r="AK73" s="984"/>
      <c r="AL73" s="984"/>
      <c r="AM73" s="984"/>
      <c r="AN73" s="984"/>
      <c r="AO73" s="984"/>
      <c r="AP73" s="984"/>
      <c r="AQ73" s="984"/>
      <c r="AR73" s="348"/>
      <c r="AS73" s="348"/>
      <c r="AT73" s="348"/>
      <c r="AU73" s="348"/>
      <c r="AV73" s="348"/>
      <c r="AW73" s="348"/>
      <c r="AX73" s="348"/>
      <c r="AY73" s="348"/>
      <c r="AZ73" s="313"/>
      <c r="BA73" s="313"/>
      <c r="BB73" s="313"/>
      <c r="BC73" s="313"/>
      <c r="BD73" s="313"/>
      <c r="BE73" s="313"/>
    </row>
    <row r="74" spans="1:57">
      <c r="A74" s="979"/>
      <c r="B74" s="979"/>
      <c r="C74" s="979"/>
      <c r="D74" s="979"/>
      <c r="E74" s="979"/>
      <c r="F74" s="979"/>
      <c r="G74" s="979"/>
      <c r="H74" s="979"/>
      <c r="I74" s="979"/>
      <c r="J74" s="979"/>
      <c r="K74" s="980"/>
      <c r="L74" s="980"/>
      <c r="M74" s="980"/>
      <c r="N74" s="980"/>
      <c r="O74" s="855" t="s">
        <v>385</v>
      </c>
      <c r="P74" s="856"/>
      <c r="Q74" s="856"/>
      <c r="R74" s="856"/>
      <c r="S74" s="856"/>
      <c r="T74" s="857"/>
      <c r="U74" s="985">
        <f>1/K73</f>
        <v>1.0000000000000001E-5</v>
      </c>
      <c r="V74" s="986"/>
      <c r="W74" s="986"/>
      <c r="X74" s="986"/>
      <c r="Y74" s="987"/>
      <c r="Z74" s="904">
        <v>0</v>
      </c>
      <c r="AA74" s="905"/>
      <c r="AB74" s="905"/>
      <c r="AC74" s="905"/>
      <c r="AD74" s="947"/>
      <c r="AE74" s="998">
        <f>TRUNC((U74*Z74),2)</f>
        <v>0</v>
      </c>
      <c r="AF74" s="998"/>
      <c r="AG74" s="998"/>
      <c r="AH74" s="998"/>
      <c r="AI74" s="998"/>
      <c r="AJ74" s="998"/>
      <c r="AK74" s="998"/>
      <c r="AL74" s="998"/>
      <c r="AM74" s="998"/>
      <c r="AN74" s="998"/>
      <c r="AO74" s="998"/>
      <c r="AP74" s="998"/>
      <c r="AQ74" s="998"/>
      <c r="AR74" s="330"/>
      <c r="AS74" s="330"/>
      <c r="AT74" s="330"/>
      <c r="AU74" s="330"/>
      <c r="AV74" s="330"/>
      <c r="AW74" s="330"/>
      <c r="AX74" s="330"/>
      <c r="AY74" s="330"/>
      <c r="AZ74" s="313"/>
      <c r="BA74" s="313"/>
      <c r="BB74" s="313"/>
      <c r="BC74" s="313"/>
      <c r="BD74" s="313"/>
      <c r="BE74" s="313"/>
    </row>
    <row r="75" spans="1:57">
      <c r="A75" s="979"/>
      <c r="B75" s="979"/>
      <c r="C75" s="979"/>
      <c r="D75" s="979"/>
      <c r="E75" s="979"/>
      <c r="F75" s="979"/>
      <c r="G75" s="979"/>
      <c r="H75" s="979"/>
      <c r="I75" s="979"/>
      <c r="J75" s="979"/>
      <c r="K75" s="980"/>
      <c r="L75" s="980"/>
      <c r="M75" s="980"/>
      <c r="N75" s="980"/>
      <c r="O75" s="321" t="s">
        <v>226</v>
      </c>
      <c r="P75" s="322"/>
      <c r="Q75" s="322"/>
      <c r="R75" s="322"/>
      <c r="S75" s="322"/>
      <c r="T75" s="322"/>
      <c r="U75" s="322"/>
      <c r="V75" s="322"/>
      <c r="W75" s="322"/>
      <c r="X75" s="322"/>
      <c r="Y75" s="322"/>
      <c r="Z75" s="322"/>
      <c r="AA75" s="322"/>
      <c r="AB75" s="322"/>
      <c r="AC75" s="322"/>
      <c r="AD75" s="322"/>
      <c r="AE75" s="988">
        <f>TRUNC((SUM(AE73:AQ74)),3)</f>
        <v>0</v>
      </c>
      <c r="AF75" s="988"/>
      <c r="AG75" s="988"/>
      <c r="AH75" s="988"/>
      <c r="AI75" s="988"/>
      <c r="AJ75" s="988"/>
      <c r="AK75" s="988"/>
      <c r="AL75" s="988"/>
      <c r="AM75" s="988"/>
      <c r="AN75" s="988"/>
      <c r="AO75" s="988"/>
      <c r="AP75" s="988"/>
      <c r="AQ75" s="988"/>
      <c r="AR75" s="330"/>
      <c r="AS75" s="330"/>
      <c r="AT75" s="330"/>
      <c r="AU75" s="330"/>
      <c r="AV75" s="330"/>
      <c r="AW75" s="330"/>
      <c r="AX75" s="330"/>
      <c r="AY75" s="330"/>
      <c r="AZ75" s="313"/>
      <c r="BA75" s="313"/>
      <c r="BB75" s="313"/>
      <c r="BC75" s="313"/>
      <c r="BD75" s="313"/>
      <c r="BE75" s="313"/>
    </row>
    <row r="76" spans="1:57">
      <c r="A76" s="317"/>
      <c r="B76" s="317"/>
      <c r="C76" s="317"/>
      <c r="D76" s="317"/>
      <c r="E76" s="317"/>
      <c r="F76" s="317"/>
      <c r="G76" s="317"/>
      <c r="H76" s="317"/>
      <c r="I76" s="317"/>
      <c r="J76" s="336"/>
      <c r="K76" s="337"/>
      <c r="L76" s="337"/>
      <c r="M76" s="337"/>
      <c r="N76" s="337"/>
      <c r="O76" s="344"/>
      <c r="P76" s="344"/>
      <c r="Q76" s="344"/>
      <c r="R76" s="344"/>
      <c r="S76" s="344"/>
      <c r="T76" s="344"/>
      <c r="U76" s="344"/>
      <c r="V76" s="344"/>
      <c r="W76" s="344"/>
      <c r="X76" s="344"/>
      <c r="Y76" s="344"/>
      <c r="Z76" s="345"/>
      <c r="AA76" s="345"/>
      <c r="AB76" s="345"/>
      <c r="AC76" s="345"/>
      <c r="AD76" s="344"/>
      <c r="AE76" s="344"/>
      <c r="AF76" s="344"/>
      <c r="AG76" s="344"/>
      <c r="AH76" s="344"/>
      <c r="AI76" s="349"/>
      <c r="AJ76" s="349"/>
      <c r="AK76" s="349"/>
      <c r="AL76" s="349"/>
      <c r="AM76" s="349"/>
      <c r="AN76" s="344"/>
      <c r="AO76" s="344"/>
      <c r="AP76" s="344"/>
      <c r="AQ76" s="344"/>
      <c r="AR76" s="346"/>
      <c r="AS76" s="346"/>
      <c r="AT76" s="346"/>
      <c r="AU76" s="313"/>
      <c r="AV76" s="313"/>
      <c r="AW76" s="313"/>
      <c r="AX76" s="313"/>
      <c r="AY76" s="313"/>
      <c r="AZ76" s="313"/>
      <c r="BA76" s="313"/>
      <c r="BB76" s="313"/>
      <c r="BC76" s="313"/>
      <c r="BD76" s="313"/>
      <c r="BE76" s="313"/>
    </row>
    <row r="77" spans="1:57">
      <c r="A77" s="317"/>
      <c r="B77" s="317"/>
      <c r="C77" s="317"/>
      <c r="D77" s="317"/>
      <c r="E77" s="317"/>
      <c r="F77" s="317"/>
      <c r="G77" s="317"/>
      <c r="H77" s="317"/>
      <c r="I77" s="317"/>
      <c r="J77" s="317"/>
      <c r="K77" s="313"/>
      <c r="L77" s="313"/>
      <c r="M77" s="313"/>
      <c r="N77" s="313"/>
      <c r="O77" s="313"/>
      <c r="P77" s="313"/>
      <c r="Q77" s="313"/>
      <c r="R77" s="313"/>
      <c r="S77" s="313"/>
      <c r="T77" s="313"/>
      <c r="U77" s="313"/>
      <c r="V77" s="313"/>
      <c r="W77" s="313"/>
      <c r="X77" s="313"/>
      <c r="Y77" s="313"/>
      <c r="Z77" s="313"/>
      <c r="AA77" s="313"/>
      <c r="AB77" s="313"/>
      <c r="AC77" s="313"/>
      <c r="AD77" s="313"/>
      <c r="AE77" s="313"/>
      <c r="AF77" s="313"/>
      <c r="AG77" s="313"/>
      <c r="AH77" s="313"/>
      <c r="AI77" s="313"/>
      <c r="AJ77" s="313"/>
      <c r="AK77" s="313"/>
      <c r="AL77" s="313"/>
      <c r="AM77" s="313"/>
      <c r="AN77" s="313"/>
      <c r="AO77" s="313"/>
      <c r="AP77" s="313"/>
      <c r="AQ77" s="313"/>
      <c r="AR77" s="313"/>
      <c r="AS77" s="313"/>
      <c r="AT77" s="313"/>
      <c r="AU77" s="313"/>
      <c r="AV77" s="313"/>
      <c r="AW77" s="313"/>
      <c r="AX77" s="313"/>
      <c r="AY77" s="313"/>
      <c r="AZ77" s="313"/>
      <c r="BA77" s="313"/>
      <c r="BB77" s="313"/>
      <c r="BC77" s="313"/>
      <c r="BD77" s="313"/>
      <c r="BE77" s="313"/>
    </row>
    <row r="78" spans="1:57">
      <c r="A78" s="317"/>
      <c r="B78" s="317"/>
      <c r="C78" s="317"/>
      <c r="D78" s="317"/>
      <c r="E78" s="317"/>
      <c r="F78" s="317"/>
      <c r="G78" s="317"/>
      <c r="H78" s="317"/>
      <c r="I78" s="317"/>
      <c r="J78" s="317"/>
      <c r="K78" s="313"/>
      <c r="L78" s="313"/>
      <c r="M78" s="313"/>
      <c r="N78" s="313"/>
      <c r="O78" s="313"/>
      <c r="P78" s="313"/>
      <c r="Q78" s="313"/>
      <c r="R78" s="313"/>
      <c r="S78" s="313"/>
      <c r="T78" s="313"/>
      <c r="U78" s="313"/>
      <c r="V78" s="313"/>
      <c r="W78" s="313"/>
      <c r="X78" s="313"/>
      <c r="Y78" s="313"/>
      <c r="Z78" s="313"/>
      <c r="AA78" s="313"/>
      <c r="AB78" s="313"/>
      <c r="AC78" s="313"/>
      <c r="AD78" s="313"/>
      <c r="AE78" s="313"/>
      <c r="AF78" s="313"/>
      <c r="AG78" s="313"/>
      <c r="AH78" s="313"/>
      <c r="AI78" s="313"/>
      <c r="AJ78" s="313"/>
      <c r="AK78" s="313"/>
      <c r="AL78" s="313"/>
      <c r="AM78" s="313"/>
      <c r="AN78" s="313"/>
      <c r="AO78" s="313"/>
      <c r="AP78" s="313"/>
      <c r="AQ78" s="313"/>
      <c r="AR78" s="313"/>
      <c r="AS78" s="313"/>
      <c r="AT78" s="313"/>
      <c r="AU78" s="313"/>
      <c r="AV78" s="313"/>
      <c r="AW78" s="313"/>
      <c r="AX78" s="313"/>
      <c r="AY78" s="313"/>
      <c r="AZ78" s="313"/>
      <c r="BA78" s="313"/>
      <c r="BB78" s="313"/>
      <c r="BC78" s="313"/>
      <c r="BD78" s="313"/>
      <c r="BE78" s="313"/>
    </row>
    <row r="79" spans="1:57">
      <c r="A79" s="317"/>
      <c r="B79" s="317"/>
      <c r="C79" s="317"/>
      <c r="D79" s="317"/>
      <c r="E79" s="317"/>
      <c r="F79" s="317"/>
      <c r="G79" s="317"/>
      <c r="H79" s="317"/>
      <c r="I79" s="317"/>
      <c r="J79" s="336"/>
      <c r="K79" s="337"/>
      <c r="L79" s="337"/>
      <c r="M79" s="337"/>
      <c r="N79" s="337"/>
      <c r="O79" s="344"/>
      <c r="P79" s="344"/>
      <c r="Q79" s="344"/>
      <c r="R79" s="344"/>
      <c r="S79" s="344"/>
      <c r="T79" s="344"/>
      <c r="U79" s="344"/>
      <c r="V79" s="344"/>
      <c r="W79" s="344"/>
      <c r="X79" s="344"/>
      <c r="Y79" s="344"/>
      <c r="Z79" s="344"/>
      <c r="AA79" s="344"/>
      <c r="AB79" s="344"/>
      <c r="AC79" s="344"/>
      <c r="AD79" s="344"/>
      <c r="AE79" s="345"/>
      <c r="AF79" s="345"/>
      <c r="AG79" s="345"/>
      <c r="AH79" s="345"/>
      <c r="AI79" s="350"/>
      <c r="AJ79" s="350"/>
      <c r="AK79" s="350"/>
      <c r="AL79" s="350"/>
      <c r="AM79" s="350"/>
      <c r="AN79" s="345"/>
      <c r="AO79" s="345"/>
      <c r="AP79" s="345"/>
      <c r="AQ79" s="344"/>
      <c r="AR79" s="344"/>
      <c r="AS79" s="344"/>
      <c r="AT79" s="344"/>
      <c r="AU79" s="344"/>
      <c r="AV79" s="344"/>
      <c r="AW79" s="344"/>
      <c r="AX79" s="346"/>
      <c r="AY79" s="313"/>
      <c r="AZ79" s="313"/>
      <c r="BA79" s="313"/>
      <c r="BB79" s="313"/>
      <c r="BC79" s="313"/>
      <c r="BD79" s="313"/>
      <c r="BE79" s="313"/>
    </row>
    <row r="80" spans="1:57" ht="15.75">
      <c r="A80" s="351"/>
      <c r="B80" s="351"/>
      <c r="C80" s="351"/>
      <c r="D80" s="351"/>
      <c r="E80" s="351"/>
      <c r="F80" s="351"/>
      <c r="G80" s="351"/>
      <c r="H80" s="351"/>
      <c r="I80" s="351"/>
      <c r="J80" s="352"/>
      <c r="K80" s="946"/>
      <c r="L80" s="946"/>
      <c r="M80" s="946"/>
      <c r="N80" s="946"/>
      <c r="O80" s="353"/>
      <c r="P80" s="353"/>
      <c r="Q80" s="353"/>
      <c r="R80" s="353"/>
      <c r="S80" s="353"/>
      <c r="T80" s="353"/>
      <c r="U80" s="354"/>
      <c r="V80" s="355" t="s">
        <v>103</v>
      </c>
      <c r="W80" s="355"/>
      <c r="X80" s="355"/>
      <c r="Y80" s="356"/>
      <c r="Z80" s="919" t="s">
        <v>104</v>
      </c>
      <c r="AA80" s="920"/>
      <c r="AB80" s="920"/>
      <c r="AC80" s="920"/>
      <c r="AD80" s="921"/>
      <c r="AE80" s="919" t="s">
        <v>105</v>
      </c>
      <c r="AF80" s="920"/>
      <c r="AG80" s="920"/>
      <c r="AH80" s="920"/>
      <c r="AI80" s="920"/>
      <c r="AJ80" s="920"/>
      <c r="AK80" s="920"/>
      <c r="AL80" s="920"/>
      <c r="AM80" s="920"/>
      <c r="AN80" s="920"/>
      <c r="AO80" s="920"/>
      <c r="AP80" s="920"/>
      <c r="AQ80" s="921"/>
      <c r="AR80" s="919" t="s">
        <v>106</v>
      </c>
      <c r="AS80" s="920"/>
      <c r="AT80" s="920"/>
      <c r="AU80" s="920"/>
      <c r="AV80" s="920"/>
      <c r="AW80" s="921"/>
      <c r="AX80" s="922" t="s">
        <v>107</v>
      </c>
      <c r="AY80" s="922"/>
      <c r="AZ80" s="313"/>
      <c r="BA80" s="357"/>
      <c r="BB80" s="357"/>
      <c r="BC80" s="357"/>
      <c r="BD80" s="357"/>
      <c r="BE80" s="357"/>
    </row>
    <row r="81" spans="1:57" ht="28.5">
      <c r="A81" s="948" t="s">
        <v>396</v>
      </c>
      <c r="B81" s="949"/>
      <c r="C81" s="949"/>
      <c r="D81" s="949"/>
      <c r="E81" s="949"/>
      <c r="F81" s="949"/>
      <c r="G81" s="949"/>
      <c r="H81" s="949"/>
      <c r="I81" s="949"/>
      <c r="J81" s="950"/>
      <c r="K81" s="957" t="s">
        <v>100</v>
      </c>
      <c r="L81" s="958"/>
      <c r="M81" s="958"/>
      <c r="N81" s="959"/>
      <c r="O81" s="966" t="s">
        <v>101</v>
      </c>
      <c r="P81" s="967"/>
      <c r="Q81" s="967"/>
      <c r="R81" s="967"/>
      <c r="S81" s="967"/>
      <c r="T81" s="968"/>
      <c r="U81" s="957" t="s">
        <v>397</v>
      </c>
      <c r="V81" s="958"/>
      <c r="W81" s="958"/>
      <c r="X81" s="958"/>
      <c r="Y81" s="959"/>
      <c r="Z81" s="957" t="s">
        <v>108</v>
      </c>
      <c r="AA81" s="958"/>
      <c r="AB81" s="958"/>
      <c r="AC81" s="958"/>
      <c r="AD81" s="959"/>
      <c r="AE81" s="957" t="s">
        <v>398</v>
      </c>
      <c r="AF81" s="958"/>
      <c r="AG81" s="958"/>
      <c r="AH81" s="958"/>
      <c r="AI81" s="958"/>
      <c r="AJ81" s="958"/>
      <c r="AK81" s="958"/>
      <c r="AL81" s="958"/>
      <c r="AM81" s="958"/>
      <c r="AN81" s="958"/>
      <c r="AO81" s="958"/>
      <c r="AP81" s="958"/>
      <c r="AQ81" s="959"/>
      <c r="AR81" s="957" t="s">
        <v>399</v>
      </c>
      <c r="AS81" s="958"/>
      <c r="AT81" s="958"/>
      <c r="AU81" s="958"/>
      <c r="AV81" s="958"/>
      <c r="AW81" s="959"/>
      <c r="AX81" s="975" t="s">
        <v>378</v>
      </c>
      <c r="AY81" s="976"/>
      <c r="AZ81" s="358" t="s">
        <v>400</v>
      </c>
      <c r="BA81" s="313"/>
      <c r="BB81" s="313"/>
      <c r="BC81" s="313"/>
      <c r="BD81" s="313"/>
      <c r="BE81" s="313"/>
    </row>
    <row r="82" spans="1:57">
      <c r="A82" s="951"/>
      <c r="B82" s="952"/>
      <c r="C82" s="952"/>
      <c r="D82" s="952"/>
      <c r="E82" s="952"/>
      <c r="F82" s="952"/>
      <c r="G82" s="952"/>
      <c r="H82" s="952"/>
      <c r="I82" s="952"/>
      <c r="J82" s="953"/>
      <c r="K82" s="960"/>
      <c r="L82" s="961"/>
      <c r="M82" s="961"/>
      <c r="N82" s="962"/>
      <c r="O82" s="969"/>
      <c r="P82" s="970"/>
      <c r="Q82" s="970"/>
      <c r="R82" s="970"/>
      <c r="S82" s="970"/>
      <c r="T82" s="971"/>
      <c r="U82" s="960"/>
      <c r="V82" s="961"/>
      <c r="W82" s="961"/>
      <c r="X82" s="961"/>
      <c r="Y82" s="962"/>
      <c r="Z82" s="960"/>
      <c r="AA82" s="961"/>
      <c r="AB82" s="961"/>
      <c r="AC82" s="961"/>
      <c r="AD82" s="962"/>
      <c r="AE82" s="960"/>
      <c r="AF82" s="961"/>
      <c r="AG82" s="961"/>
      <c r="AH82" s="961"/>
      <c r="AI82" s="961"/>
      <c r="AJ82" s="961"/>
      <c r="AK82" s="961"/>
      <c r="AL82" s="961"/>
      <c r="AM82" s="961"/>
      <c r="AN82" s="961"/>
      <c r="AO82" s="961"/>
      <c r="AP82" s="961"/>
      <c r="AQ82" s="962"/>
      <c r="AR82" s="960"/>
      <c r="AS82" s="961"/>
      <c r="AT82" s="961"/>
      <c r="AU82" s="961"/>
      <c r="AV82" s="961"/>
      <c r="AW82" s="962"/>
      <c r="AX82" s="977"/>
      <c r="AY82" s="978"/>
      <c r="AZ82" s="358"/>
      <c r="BA82" s="313"/>
      <c r="BB82" s="313"/>
      <c r="BC82" s="313"/>
      <c r="BD82" s="313"/>
      <c r="BE82" s="313"/>
    </row>
    <row r="83" spans="1:57">
      <c r="A83" s="954"/>
      <c r="B83" s="955"/>
      <c r="C83" s="955"/>
      <c r="D83" s="955"/>
      <c r="E83" s="955"/>
      <c r="F83" s="955"/>
      <c r="G83" s="955"/>
      <c r="H83" s="955"/>
      <c r="I83" s="955"/>
      <c r="J83" s="956"/>
      <c r="K83" s="963"/>
      <c r="L83" s="964"/>
      <c r="M83" s="964"/>
      <c r="N83" s="965"/>
      <c r="O83" s="972"/>
      <c r="P83" s="973"/>
      <c r="Q83" s="973"/>
      <c r="R83" s="973"/>
      <c r="S83" s="973"/>
      <c r="T83" s="974"/>
      <c r="U83" s="963"/>
      <c r="V83" s="964"/>
      <c r="W83" s="964"/>
      <c r="X83" s="964"/>
      <c r="Y83" s="965"/>
      <c r="Z83" s="963"/>
      <c r="AA83" s="964"/>
      <c r="AB83" s="964"/>
      <c r="AC83" s="964"/>
      <c r="AD83" s="965"/>
      <c r="AE83" s="963"/>
      <c r="AF83" s="964"/>
      <c r="AG83" s="964"/>
      <c r="AH83" s="964"/>
      <c r="AI83" s="964"/>
      <c r="AJ83" s="964"/>
      <c r="AK83" s="964"/>
      <c r="AL83" s="964"/>
      <c r="AM83" s="964"/>
      <c r="AN83" s="964"/>
      <c r="AO83" s="964"/>
      <c r="AP83" s="964"/>
      <c r="AQ83" s="965"/>
      <c r="AR83" s="963"/>
      <c r="AS83" s="964"/>
      <c r="AT83" s="964"/>
      <c r="AU83" s="964"/>
      <c r="AV83" s="964"/>
      <c r="AW83" s="965"/>
      <c r="AX83" s="944" t="s">
        <v>383</v>
      </c>
      <c r="AY83" s="945"/>
      <c r="AZ83" s="358"/>
      <c r="BA83" s="313"/>
      <c r="BB83" s="313"/>
      <c r="BC83" s="313"/>
      <c r="BD83" s="313"/>
      <c r="BE83" s="313"/>
    </row>
    <row r="84" spans="1:57">
      <c r="A84" s="837" t="s">
        <v>401</v>
      </c>
      <c r="B84" s="838"/>
      <c r="C84" s="838"/>
      <c r="D84" s="838"/>
      <c r="E84" s="838"/>
      <c r="F84" s="838"/>
      <c r="G84" s="838"/>
      <c r="H84" s="838"/>
      <c r="I84" s="838"/>
      <c r="J84" s="839"/>
      <c r="K84" s="846">
        <v>320</v>
      </c>
      <c r="L84" s="847"/>
      <c r="M84" s="847"/>
      <c r="N84" s="848"/>
      <c r="O84" s="906" t="s">
        <v>384</v>
      </c>
      <c r="P84" s="906"/>
      <c r="Q84" s="906"/>
      <c r="R84" s="906"/>
      <c r="S84" s="906"/>
      <c r="T84" s="906"/>
      <c r="U84" s="818">
        <f>1/(30*K84)</f>
        <v>1.0416666666666667E-4</v>
      </c>
      <c r="V84" s="818"/>
      <c r="W84" s="818"/>
      <c r="X84" s="818"/>
      <c r="Y84" s="818"/>
      <c r="Z84" s="907">
        <v>16</v>
      </c>
      <c r="AA84" s="907"/>
      <c r="AB84" s="907"/>
      <c r="AC84" s="907"/>
      <c r="AD84" s="907"/>
      <c r="AE84" s="908">
        <f>1/188.76</f>
        <v>5.2977325704598437E-3</v>
      </c>
      <c r="AF84" s="908"/>
      <c r="AG84" s="908"/>
      <c r="AH84" s="908"/>
      <c r="AI84" s="908"/>
      <c r="AJ84" s="908"/>
      <c r="AK84" s="908"/>
      <c r="AL84" s="908"/>
      <c r="AM84" s="908"/>
      <c r="AN84" s="908"/>
      <c r="AO84" s="908"/>
      <c r="AP84" s="908"/>
      <c r="AQ84" s="908"/>
      <c r="AR84" s="909">
        <f>(U84*Z84*AE84)</f>
        <v>8.8295542840997397E-6</v>
      </c>
      <c r="AS84" s="909"/>
      <c r="AT84" s="909"/>
      <c r="AU84" s="909"/>
      <c r="AV84" s="909"/>
      <c r="AW84" s="909"/>
      <c r="AX84" s="904">
        <f>Encarregado!$E$143</f>
        <v>3860.2892105767128</v>
      </c>
      <c r="AY84" s="905"/>
      <c r="AZ84" s="359">
        <f>AX84*AR84</f>
        <v>3.4084633137111617E-2</v>
      </c>
      <c r="BA84" s="313"/>
      <c r="BB84" s="313"/>
      <c r="BC84" s="313"/>
      <c r="BD84" s="313"/>
      <c r="BE84" s="313"/>
    </row>
    <row r="85" spans="1:57">
      <c r="A85" s="840"/>
      <c r="B85" s="841"/>
      <c r="C85" s="841"/>
      <c r="D85" s="841"/>
      <c r="E85" s="841"/>
      <c r="F85" s="841"/>
      <c r="G85" s="841"/>
      <c r="H85" s="841"/>
      <c r="I85" s="841"/>
      <c r="J85" s="842"/>
      <c r="K85" s="849"/>
      <c r="L85" s="850"/>
      <c r="M85" s="850"/>
      <c r="N85" s="851"/>
      <c r="O85" s="906" t="s">
        <v>385</v>
      </c>
      <c r="P85" s="906"/>
      <c r="Q85" s="906"/>
      <c r="R85" s="906"/>
      <c r="S85" s="906"/>
      <c r="T85" s="906"/>
      <c r="U85" s="818">
        <f>1/K84</f>
        <v>3.1250000000000002E-3</v>
      </c>
      <c r="V85" s="818"/>
      <c r="W85" s="818"/>
      <c r="X85" s="818"/>
      <c r="Y85" s="818"/>
      <c r="Z85" s="907">
        <v>16</v>
      </c>
      <c r="AA85" s="907"/>
      <c r="AB85" s="907"/>
      <c r="AC85" s="907"/>
      <c r="AD85" s="907"/>
      <c r="AE85" s="908">
        <f>1/188.76</f>
        <v>5.2977325704598437E-3</v>
      </c>
      <c r="AF85" s="908"/>
      <c r="AG85" s="908"/>
      <c r="AH85" s="908"/>
      <c r="AI85" s="908"/>
      <c r="AJ85" s="908"/>
      <c r="AK85" s="908"/>
      <c r="AL85" s="908"/>
      <c r="AM85" s="908"/>
      <c r="AN85" s="908"/>
      <c r="AO85" s="908"/>
      <c r="AP85" s="908"/>
      <c r="AQ85" s="908"/>
      <c r="AR85" s="909">
        <f t="shared" ref="AR85:AR89" si="7">(U85*Z85*AE85)</f>
        <v>2.6488662852299221E-4</v>
      </c>
      <c r="AS85" s="909"/>
      <c r="AT85" s="909"/>
      <c r="AU85" s="909"/>
      <c r="AV85" s="909"/>
      <c r="AW85" s="909"/>
      <c r="AX85" s="904">
        <f>'Servente Limpeza'!$E$143</f>
        <v>3170.627117460318</v>
      </c>
      <c r="AY85" s="905"/>
      <c r="AZ85" s="359">
        <f t="shared" ref="AZ85:AZ89" si="8">AX85*AR85</f>
        <v>0.83985672744763684</v>
      </c>
      <c r="BA85" s="313"/>
      <c r="BB85" s="313"/>
      <c r="BC85" s="313"/>
      <c r="BD85" s="313"/>
      <c r="BE85" s="313"/>
    </row>
    <row r="86" spans="1:57">
      <c r="A86" s="843"/>
      <c r="B86" s="844"/>
      <c r="C86" s="844"/>
      <c r="D86" s="844"/>
      <c r="E86" s="844"/>
      <c r="F86" s="844"/>
      <c r="G86" s="844"/>
      <c r="H86" s="844"/>
      <c r="I86" s="844"/>
      <c r="J86" s="845"/>
      <c r="K86" s="852"/>
      <c r="L86" s="853"/>
      <c r="M86" s="853"/>
      <c r="N86" s="854"/>
      <c r="O86" s="860" t="s">
        <v>226</v>
      </c>
      <c r="P86" s="861"/>
      <c r="Q86" s="861"/>
      <c r="R86" s="861"/>
      <c r="S86" s="861"/>
      <c r="T86" s="861"/>
      <c r="U86" s="861"/>
      <c r="V86" s="861"/>
      <c r="W86" s="861"/>
      <c r="X86" s="861"/>
      <c r="Y86" s="861"/>
      <c r="Z86" s="861"/>
      <c r="AA86" s="861"/>
      <c r="AB86" s="861"/>
      <c r="AC86" s="861"/>
      <c r="AD86" s="861"/>
      <c r="AE86" s="861"/>
      <c r="AF86" s="861"/>
      <c r="AG86" s="861"/>
      <c r="AH86" s="861"/>
      <c r="AI86" s="861"/>
      <c r="AJ86" s="861"/>
      <c r="AK86" s="861"/>
      <c r="AL86" s="861"/>
      <c r="AM86" s="861"/>
      <c r="AN86" s="861"/>
      <c r="AO86" s="861"/>
      <c r="AP86" s="861"/>
      <c r="AQ86" s="861"/>
      <c r="AR86" s="861"/>
      <c r="AS86" s="861"/>
      <c r="AT86" s="861"/>
      <c r="AU86" s="861"/>
      <c r="AV86" s="861"/>
      <c r="AW86" s="861"/>
      <c r="AX86" s="861"/>
      <c r="AY86" s="861"/>
      <c r="AZ86" s="360">
        <f>TRUNC((AZ84+AZ85),3)</f>
        <v>0.873</v>
      </c>
      <c r="BA86" s="313"/>
      <c r="BB86" s="313"/>
      <c r="BC86" s="313"/>
      <c r="BD86" s="313"/>
      <c r="BE86" s="313"/>
    </row>
    <row r="87" spans="1:57">
      <c r="A87" s="942"/>
      <c r="B87" s="943"/>
      <c r="C87" s="943"/>
      <c r="D87" s="943"/>
      <c r="E87" s="943"/>
      <c r="F87" s="943"/>
      <c r="G87" s="943"/>
      <c r="H87" s="943"/>
      <c r="I87" s="943"/>
      <c r="J87" s="943"/>
      <c r="K87" s="943"/>
      <c r="L87" s="943"/>
      <c r="M87" s="943"/>
      <c r="N87" s="943"/>
      <c r="O87" s="943"/>
      <c r="P87" s="943"/>
      <c r="Q87" s="943"/>
      <c r="R87" s="943"/>
      <c r="S87" s="943"/>
      <c r="T87" s="943"/>
      <c r="U87" s="943"/>
      <c r="V87" s="943"/>
      <c r="W87" s="943"/>
      <c r="X87" s="943"/>
      <c r="Y87" s="943"/>
      <c r="Z87" s="943"/>
      <c r="AA87" s="943"/>
      <c r="AB87" s="943"/>
      <c r="AC87" s="943"/>
      <c r="AD87" s="943"/>
      <c r="AE87" s="943"/>
      <c r="AF87" s="943"/>
      <c r="AG87" s="943"/>
      <c r="AH87" s="943"/>
      <c r="AI87" s="943"/>
      <c r="AJ87" s="943"/>
      <c r="AK87" s="943"/>
      <c r="AL87" s="943"/>
      <c r="AM87" s="943"/>
      <c r="AN87" s="943"/>
      <c r="AO87" s="943"/>
      <c r="AP87" s="943"/>
      <c r="AQ87" s="943"/>
      <c r="AR87" s="943"/>
      <c r="AS87" s="943"/>
      <c r="AT87" s="943"/>
      <c r="AU87" s="943"/>
      <c r="AV87" s="943"/>
      <c r="AW87" s="943"/>
      <c r="AX87" s="943"/>
      <c r="AY87" s="943"/>
      <c r="AZ87" s="361"/>
      <c r="BA87" s="313"/>
      <c r="BB87" s="313"/>
      <c r="BC87" s="313"/>
      <c r="BD87" s="313"/>
      <c r="BE87" s="313"/>
    </row>
    <row r="88" spans="1:57">
      <c r="A88" s="837" t="s">
        <v>402</v>
      </c>
      <c r="B88" s="838"/>
      <c r="C88" s="838"/>
      <c r="D88" s="838"/>
      <c r="E88" s="838"/>
      <c r="F88" s="838"/>
      <c r="G88" s="838"/>
      <c r="H88" s="838"/>
      <c r="I88" s="838"/>
      <c r="J88" s="839"/>
      <c r="K88" s="846">
        <v>140</v>
      </c>
      <c r="L88" s="847"/>
      <c r="M88" s="847"/>
      <c r="N88" s="848"/>
      <c r="O88" s="906" t="s">
        <v>384</v>
      </c>
      <c r="P88" s="906"/>
      <c r="Q88" s="906"/>
      <c r="R88" s="906"/>
      <c r="S88" s="906"/>
      <c r="T88" s="906"/>
      <c r="U88" s="818">
        <f>1/(30*K88)</f>
        <v>2.380952380952381E-4</v>
      </c>
      <c r="V88" s="818"/>
      <c r="W88" s="818"/>
      <c r="X88" s="818"/>
      <c r="Y88" s="818"/>
      <c r="Z88" s="907">
        <v>0</v>
      </c>
      <c r="AA88" s="907"/>
      <c r="AB88" s="907"/>
      <c r="AC88" s="907"/>
      <c r="AD88" s="907"/>
      <c r="AE88" s="908">
        <f>1/188.76</f>
        <v>5.2977325704598437E-3</v>
      </c>
      <c r="AF88" s="908"/>
      <c r="AG88" s="908"/>
      <c r="AH88" s="908"/>
      <c r="AI88" s="908"/>
      <c r="AJ88" s="908"/>
      <c r="AK88" s="908"/>
      <c r="AL88" s="908"/>
      <c r="AM88" s="908"/>
      <c r="AN88" s="908"/>
      <c r="AO88" s="908"/>
      <c r="AP88" s="908"/>
      <c r="AQ88" s="908"/>
      <c r="AR88" s="909">
        <f t="shared" si="7"/>
        <v>0</v>
      </c>
      <c r="AS88" s="909"/>
      <c r="AT88" s="909"/>
      <c r="AU88" s="909"/>
      <c r="AV88" s="909"/>
      <c r="AW88" s="909"/>
      <c r="AX88" s="904">
        <f>Encarregado!$E$143</f>
        <v>3860.2892105767128</v>
      </c>
      <c r="AY88" s="905"/>
      <c r="AZ88" s="359">
        <f t="shared" si="8"/>
        <v>0</v>
      </c>
      <c r="BA88" s="313"/>
      <c r="BB88" s="313"/>
      <c r="BC88" s="313"/>
      <c r="BD88" s="313"/>
      <c r="BE88" s="313"/>
    </row>
    <row r="89" spans="1:57">
      <c r="A89" s="840"/>
      <c r="B89" s="841"/>
      <c r="C89" s="841"/>
      <c r="D89" s="841"/>
      <c r="E89" s="841"/>
      <c r="F89" s="841"/>
      <c r="G89" s="841"/>
      <c r="H89" s="841"/>
      <c r="I89" s="841"/>
      <c r="J89" s="842"/>
      <c r="K89" s="849"/>
      <c r="L89" s="850"/>
      <c r="M89" s="850"/>
      <c r="N89" s="851"/>
      <c r="O89" s="906" t="s">
        <v>385</v>
      </c>
      <c r="P89" s="906"/>
      <c r="Q89" s="906"/>
      <c r="R89" s="906"/>
      <c r="S89" s="906"/>
      <c r="T89" s="906"/>
      <c r="U89" s="818">
        <f>1/K88</f>
        <v>7.1428571428571426E-3</v>
      </c>
      <c r="V89" s="818"/>
      <c r="W89" s="818"/>
      <c r="X89" s="818"/>
      <c r="Y89" s="818"/>
      <c r="Z89" s="907">
        <v>0</v>
      </c>
      <c r="AA89" s="907"/>
      <c r="AB89" s="907"/>
      <c r="AC89" s="907"/>
      <c r="AD89" s="907"/>
      <c r="AE89" s="908">
        <f>1/188.76</f>
        <v>5.2977325704598437E-3</v>
      </c>
      <c r="AF89" s="908"/>
      <c r="AG89" s="908"/>
      <c r="AH89" s="908"/>
      <c r="AI89" s="908"/>
      <c r="AJ89" s="908"/>
      <c r="AK89" s="908"/>
      <c r="AL89" s="908"/>
      <c r="AM89" s="908"/>
      <c r="AN89" s="908"/>
      <c r="AO89" s="908"/>
      <c r="AP89" s="908"/>
      <c r="AQ89" s="908"/>
      <c r="AR89" s="909">
        <f t="shared" si="7"/>
        <v>0</v>
      </c>
      <c r="AS89" s="909"/>
      <c r="AT89" s="909"/>
      <c r="AU89" s="909"/>
      <c r="AV89" s="909"/>
      <c r="AW89" s="909"/>
      <c r="AX89" s="904">
        <f>'Servente Limpeza'!$E$143</f>
        <v>3170.627117460318</v>
      </c>
      <c r="AY89" s="905"/>
      <c r="AZ89" s="359">
        <f t="shared" si="8"/>
        <v>0</v>
      </c>
      <c r="BA89" s="313"/>
      <c r="BB89" s="313"/>
      <c r="BC89" s="313"/>
      <c r="BD89" s="313"/>
      <c r="BE89" s="313"/>
    </row>
    <row r="90" spans="1:57">
      <c r="A90" s="843"/>
      <c r="B90" s="844"/>
      <c r="C90" s="844"/>
      <c r="D90" s="844"/>
      <c r="E90" s="844"/>
      <c r="F90" s="844"/>
      <c r="G90" s="844"/>
      <c r="H90" s="844"/>
      <c r="I90" s="844"/>
      <c r="J90" s="845"/>
      <c r="K90" s="852"/>
      <c r="L90" s="853"/>
      <c r="M90" s="853"/>
      <c r="N90" s="854"/>
      <c r="O90" s="860" t="s">
        <v>226</v>
      </c>
      <c r="P90" s="861"/>
      <c r="Q90" s="861"/>
      <c r="R90" s="861"/>
      <c r="S90" s="861"/>
      <c r="T90" s="861"/>
      <c r="U90" s="861"/>
      <c r="V90" s="861"/>
      <c r="W90" s="861"/>
      <c r="X90" s="861"/>
      <c r="Y90" s="861"/>
      <c r="Z90" s="861"/>
      <c r="AA90" s="861"/>
      <c r="AB90" s="861"/>
      <c r="AC90" s="861"/>
      <c r="AD90" s="861"/>
      <c r="AE90" s="861"/>
      <c r="AF90" s="861"/>
      <c r="AG90" s="861"/>
      <c r="AH90" s="861"/>
      <c r="AI90" s="861"/>
      <c r="AJ90" s="861"/>
      <c r="AK90" s="861"/>
      <c r="AL90" s="861"/>
      <c r="AM90" s="861"/>
      <c r="AN90" s="861"/>
      <c r="AO90" s="861"/>
      <c r="AP90" s="861"/>
      <c r="AQ90" s="861"/>
      <c r="AR90" s="861"/>
      <c r="AS90" s="861"/>
      <c r="AT90" s="861"/>
      <c r="AU90" s="861"/>
      <c r="AV90" s="861"/>
      <c r="AW90" s="861"/>
      <c r="AX90" s="861"/>
      <c r="AY90" s="861"/>
      <c r="AZ90" s="362">
        <f>TRUNC((AZ88+AZ89),3)</f>
        <v>0</v>
      </c>
      <c r="BA90" s="313"/>
      <c r="BB90" s="313"/>
      <c r="BC90" s="313"/>
      <c r="BD90" s="313"/>
      <c r="BE90" s="313"/>
    </row>
    <row r="91" spans="1:57">
      <c r="A91" s="942"/>
      <c r="B91" s="943"/>
      <c r="C91" s="943"/>
      <c r="D91" s="943"/>
      <c r="E91" s="943"/>
      <c r="F91" s="943"/>
      <c r="G91" s="943"/>
      <c r="H91" s="943"/>
      <c r="I91" s="943"/>
      <c r="J91" s="943"/>
      <c r="K91" s="943"/>
      <c r="L91" s="943"/>
      <c r="M91" s="943"/>
      <c r="N91" s="943"/>
      <c r="O91" s="943"/>
      <c r="P91" s="943"/>
      <c r="Q91" s="943"/>
      <c r="R91" s="943"/>
      <c r="S91" s="943"/>
      <c r="T91" s="943"/>
      <c r="U91" s="943"/>
      <c r="V91" s="943"/>
      <c r="W91" s="943"/>
      <c r="X91" s="943"/>
      <c r="Y91" s="943"/>
      <c r="Z91" s="943"/>
      <c r="AA91" s="943"/>
      <c r="AB91" s="943"/>
      <c r="AC91" s="943"/>
      <c r="AD91" s="943"/>
      <c r="AE91" s="943"/>
      <c r="AF91" s="943"/>
      <c r="AG91" s="943"/>
      <c r="AH91" s="943"/>
      <c r="AI91" s="943"/>
      <c r="AJ91" s="943"/>
      <c r="AK91" s="943"/>
      <c r="AL91" s="943"/>
      <c r="AM91" s="943"/>
      <c r="AN91" s="943"/>
      <c r="AO91" s="943"/>
      <c r="AP91" s="943"/>
      <c r="AQ91" s="943"/>
      <c r="AR91" s="943"/>
      <c r="AS91" s="943"/>
      <c r="AT91" s="943"/>
      <c r="AU91" s="943"/>
      <c r="AV91" s="943"/>
      <c r="AW91" s="943"/>
      <c r="AX91" s="943"/>
      <c r="AY91" s="943"/>
      <c r="AZ91" s="361"/>
      <c r="BA91" s="313"/>
      <c r="BB91" s="313"/>
      <c r="BC91" s="313"/>
      <c r="BD91" s="313"/>
      <c r="BE91" s="313"/>
    </row>
    <row r="92" spans="1:57">
      <c r="A92" s="837" t="s">
        <v>403</v>
      </c>
      <c r="B92" s="838"/>
      <c r="C92" s="838"/>
      <c r="D92" s="838"/>
      <c r="E92" s="838"/>
      <c r="F92" s="838"/>
      <c r="G92" s="838"/>
      <c r="H92" s="838"/>
      <c r="I92" s="838"/>
      <c r="J92" s="839"/>
      <c r="K92" s="846">
        <v>320</v>
      </c>
      <c r="L92" s="847"/>
      <c r="M92" s="847"/>
      <c r="N92" s="848"/>
      <c r="O92" s="906" t="s">
        <v>384</v>
      </c>
      <c r="P92" s="906"/>
      <c r="Q92" s="906"/>
      <c r="R92" s="906"/>
      <c r="S92" s="906"/>
      <c r="T92" s="906"/>
      <c r="U92" s="818">
        <f>1/(30*K92)</f>
        <v>1.0416666666666667E-4</v>
      </c>
      <c r="V92" s="818"/>
      <c r="W92" s="818"/>
      <c r="X92" s="818"/>
      <c r="Y92" s="818"/>
      <c r="Z92" s="907">
        <v>16</v>
      </c>
      <c r="AA92" s="907"/>
      <c r="AB92" s="907"/>
      <c r="AC92" s="907"/>
      <c r="AD92" s="907"/>
      <c r="AE92" s="908">
        <f>1/188.76</f>
        <v>5.2977325704598437E-3</v>
      </c>
      <c r="AF92" s="908"/>
      <c r="AG92" s="908"/>
      <c r="AH92" s="908"/>
      <c r="AI92" s="908"/>
      <c r="AJ92" s="908"/>
      <c r="AK92" s="908"/>
      <c r="AL92" s="908"/>
      <c r="AM92" s="908"/>
      <c r="AN92" s="908"/>
      <c r="AO92" s="908"/>
      <c r="AP92" s="908"/>
      <c r="AQ92" s="908"/>
      <c r="AR92" s="909">
        <f>(U92*Z92*AE92)</f>
        <v>8.8295542840997397E-6</v>
      </c>
      <c r="AS92" s="909"/>
      <c r="AT92" s="909"/>
      <c r="AU92" s="909"/>
      <c r="AV92" s="909"/>
      <c r="AW92" s="909"/>
      <c r="AX92" s="904">
        <f>Encarregado!$E$143</f>
        <v>3860.2892105767128</v>
      </c>
      <c r="AY92" s="905"/>
      <c r="AZ92" s="359">
        <f>AX92*AR92</f>
        <v>3.4084633137111617E-2</v>
      </c>
      <c r="BA92" s="313"/>
      <c r="BB92" s="313"/>
      <c r="BC92" s="313"/>
      <c r="BD92" s="313"/>
      <c r="BE92" s="313"/>
    </row>
    <row r="93" spans="1:57">
      <c r="A93" s="840"/>
      <c r="B93" s="841"/>
      <c r="C93" s="841"/>
      <c r="D93" s="841"/>
      <c r="E93" s="841"/>
      <c r="F93" s="841"/>
      <c r="G93" s="841"/>
      <c r="H93" s="841"/>
      <c r="I93" s="841"/>
      <c r="J93" s="842"/>
      <c r="K93" s="849"/>
      <c r="L93" s="850"/>
      <c r="M93" s="850"/>
      <c r="N93" s="851"/>
      <c r="O93" s="906" t="s">
        <v>385</v>
      </c>
      <c r="P93" s="906"/>
      <c r="Q93" s="906"/>
      <c r="R93" s="906"/>
      <c r="S93" s="906"/>
      <c r="T93" s="906"/>
      <c r="U93" s="818">
        <f>1/K92</f>
        <v>3.1250000000000002E-3</v>
      </c>
      <c r="V93" s="818"/>
      <c r="W93" s="818"/>
      <c r="X93" s="818"/>
      <c r="Y93" s="818"/>
      <c r="Z93" s="907">
        <v>16</v>
      </c>
      <c r="AA93" s="907"/>
      <c r="AB93" s="907"/>
      <c r="AC93" s="907"/>
      <c r="AD93" s="907"/>
      <c r="AE93" s="908">
        <f>1/188.76</f>
        <v>5.2977325704598437E-3</v>
      </c>
      <c r="AF93" s="908"/>
      <c r="AG93" s="908"/>
      <c r="AH93" s="908"/>
      <c r="AI93" s="908"/>
      <c r="AJ93" s="908"/>
      <c r="AK93" s="908"/>
      <c r="AL93" s="908"/>
      <c r="AM93" s="908"/>
      <c r="AN93" s="908"/>
      <c r="AO93" s="908"/>
      <c r="AP93" s="908"/>
      <c r="AQ93" s="908"/>
      <c r="AR93" s="909">
        <f>(U93*Z93*AE93)</f>
        <v>2.6488662852299221E-4</v>
      </c>
      <c r="AS93" s="909"/>
      <c r="AT93" s="909"/>
      <c r="AU93" s="909"/>
      <c r="AV93" s="909"/>
      <c r="AW93" s="909"/>
      <c r="AX93" s="904">
        <f>'Servente Limpeza'!$E$143</f>
        <v>3170.627117460318</v>
      </c>
      <c r="AY93" s="905"/>
      <c r="AZ93" s="359">
        <f>AX93*AR93</f>
        <v>0.83985672744763684</v>
      </c>
      <c r="BA93" s="313"/>
      <c r="BB93" s="313"/>
      <c r="BC93" s="313"/>
      <c r="BD93" s="313"/>
      <c r="BE93" s="313"/>
    </row>
    <row r="94" spans="1:57">
      <c r="A94" s="843"/>
      <c r="B94" s="844"/>
      <c r="C94" s="844"/>
      <c r="D94" s="844"/>
      <c r="E94" s="844"/>
      <c r="F94" s="844"/>
      <c r="G94" s="844"/>
      <c r="H94" s="844"/>
      <c r="I94" s="844"/>
      <c r="J94" s="845"/>
      <c r="K94" s="852"/>
      <c r="L94" s="853"/>
      <c r="M94" s="853"/>
      <c r="N94" s="854"/>
      <c r="O94" s="363"/>
      <c r="P94" s="941" t="s">
        <v>226</v>
      </c>
      <c r="Q94" s="941"/>
      <c r="R94" s="941"/>
      <c r="S94" s="941"/>
      <c r="T94" s="941"/>
      <c r="U94" s="941"/>
      <c r="V94" s="941"/>
      <c r="W94" s="941"/>
      <c r="X94" s="941"/>
      <c r="Y94" s="941"/>
      <c r="Z94" s="941"/>
      <c r="AA94" s="941"/>
      <c r="AB94" s="941"/>
      <c r="AC94" s="941"/>
      <c r="AD94" s="941"/>
      <c r="AE94" s="941"/>
      <c r="AF94" s="941"/>
      <c r="AG94" s="941"/>
      <c r="AH94" s="941"/>
      <c r="AI94" s="941"/>
      <c r="AJ94" s="941"/>
      <c r="AK94" s="941"/>
      <c r="AL94" s="941"/>
      <c r="AM94" s="941"/>
      <c r="AN94" s="941"/>
      <c r="AO94" s="941"/>
      <c r="AP94" s="941"/>
      <c r="AQ94" s="941"/>
      <c r="AR94" s="941"/>
      <c r="AS94" s="941"/>
      <c r="AT94" s="941"/>
      <c r="AU94" s="941"/>
      <c r="AV94" s="941"/>
      <c r="AW94" s="941"/>
      <c r="AX94" s="941"/>
      <c r="AY94" s="941"/>
      <c r="AZ94" s="360">
        <f>TRUNC((AZ92+AZ93),2)</f>
        <v>0.87</v>
      </c>
      <c r="BA94" s="313"/>
      <c r="BB94" s="313"/>
      <c r="BC94" s="313"/>
      <c r="BD94" s="313"/>
      <c r="BE94" s="313"/>
    </row>
    <row r="95" spans="1:57">
      <c r="A95" s="364"/>
      <c r="B95" s="364"/>
      <c r="C95" s="364"/>
      <c r="D95" s="364"/>
      <c r="E95" s="364"/>
      <c r="F95" s="364"/>
      <c r="G95" s="364"/>
      <c r="H95" s="364"/>
      <c r="I95" s="364"/>
      <c r="J95" s="364"/>
      <c r="K95" s="365"/>
      <c r="L95" s="365"/>
      <c r="M95" s="365"/>
      <c r="N95" s="365"/>
      <c r="O95" s="344"/>
      <c r="P95" s="344"/>
      <c r="Q95" s="344"/>
      <c r="R95" s="344"/>
      <c r="S95" s="344"/>
      <c r="T95" s="344"/>
      <c r="U95" s="344"/>
      <c r="V95" s="344"/>
      <c r="W95" s="344"/>
      <c r="X95" s="344"/>
      <c r="Y95" s="344"/>
      <c r="Z95" s="344"/>
      <c r="AA95" s="344"/>
      <c r="AB95" s="344"/>
      <c r="AC95" s="344"/>
      <c r="AD95" s="344"/>
      <c r="AE95" s="344"/>
      <c r="AF95" s="344"/>
      <c r="AG95" s="344"/>
      <c r="AH95" s="344"/>
      <c r="AI95" s="349"/>
      <c r="AJ95" s="349"/>
      <c r="AK95" s="349"/>
      <c r="AL95" s="349"/>
      <c r="AM95" s="349"/>
      <c r="AN95" s="344"/>
      <c r="AO95" s="344"/>
      <c r="AP95" s="344"/>
      <c r="AQ95" s="344"/>
      <c r="AR95" s="344"/>
      <c r="AS95" s="344"/>
      <c r="AT95" s="344"/>
      <c r="AU95" s="344"/>
      <c r="AV95" s="344"/>
      <c r="AW95" s="344"/>
      <c r="AX95" s="344"/>
      <c r="AY95" s="344"/>
      <c r="AZ95" s="330"/>
      <c r="BA95" s="341"/>
      <c r="BB95" s="341"/>
      <c r="BC95" s="341"/>
      <c r="BD95" s="341"/>
      <c r="BE95" s="341"/>
    </row>
    <row r="96" spans="1:57" ht="15.75">
      <c r="A96" s="317"/>
      <c r="B96" s="317"/>
      <c r="C96" s="317"/>
      <c r="D96" s="317"/>
      <c r="E96" s="317"/>
      <c r="F96" s="317"/>
      <c r="G96" s="317"/>
      <c r="H96" s="317"/>
      <c r="I96" s="317"/>
      <c r="J96" s="317"/>
      <c r="K96" s="313"/>
      <c r="L96" s="313"/>
      <c r="M96" s="313"/>
      <c r="N96" s="313"/>
      <c r="O96" s="353"/>
      <c r="P96" s="353"/>
      <c r="Q96" s="353"/>
      <c r="R96" s="353"/>
      <c r="S96" s="353"/>
      <c r="T96" s="353"/>
      <c r="U96" s="354"/>
      <c r="V96" s="355" t="s">
        <v>103</v>
      </c>
      <c r="W96" s="355"/>
      <c r="X96" s="355"/>
      <c r="Y96" s="356"/>
      <c r="Z96" s="919" t="s">
        <v>104</v>
      </c>
      <c r="AA96" s="920"/>
      <c r="AB96" s="920"/>
      <c r="AC96" s="920"/>
      <c r="AD96" s="921"/>
      <c r="AE96" s="919" t="s">
        <v>105</v>
      </c>
      <c r="AF96" s="920"/>
      <c r="AG96" s="920"/>
      <c r="AH96" s="920"/>
      <c r="AI96" s="920"/>
      <c r="AJ96" s="920"/>
      <c r="AK96" s="920"/>
      <c r="AL96" s="920"/>
      <c r="AM96" s="920"/>
      <c r="AN96" s="920"/>
      <c r="AO96" s="920"/>
      <c r="AP96" s="920"/>
      <c r="AQ96" s="921"/>
      <c r="AR96" s="919" t="s">
        <v>106</v>
      </c>
      <c r="AS96" s="920"/>
      <c r="AT96" s="920"/>
      <c r="AU96" s="920"/>
      <c r="AV96" s="920"/>
      <c r="AW96" s="921"/>
      <c r="AX96" s="922" t="s">
        <v>107</v>
      </c>
      <c r="AY96" s="922"/>
      <c r="AZ96" s="330"/>
      <c r="BA96" s="313"/>
      <c r="BB96" s="313"/>
      <c r="BC96" s="313"/>
      <c r="BD96" s="313"/>
      <c r="BE96" s="313"/>
    </row>
    <row r="97" spans="1:57" ht="25.5">
      <c r="A97" s="862" t="s">
        <v>404</v>
      </c>
      <c r="B97" s="863"/>
      <c r="C97" s="863"/>
      <c r="D97" s="863"/>
      <c r="E97" s="863"/>
      <c r="F97" s="863"/>
      <c r="G97" s="863"/>
      <c r="H97" s="863"/>
      <c r="I97" s="863"/>
      <c r="J97" s="864"/>
      <c r="K97" s="871" t="s">
        <v>100</v>
      </c>
      <c r="L97" s="872"/>
      <c r="M97" s="872"/>
      <c r="N97" s="873"/>
      <c r="O97" s="880" t="s">
        <v>101</v>
      </c>
      <c r="P97" s="881"/>
      <c r="Q97" s="881"/>
      <c r="R97" s="881"/>
      <c r="S97" s="881"/>
      <c r="T97" s="882"/>
      <c r="U97" s="923" t="s">
        <v>397</v>
      </c>
      <c r="V97" s="924"/>
      <c r="W97" s="924"/>
      <c r="X97" s="924"/>
      <c r="Y97" s="925"/>
      <c r="Z97" s="932" t="s">
        <v>108</v>
      </c>
      <c r="AA97" s="933"/>
      <c r="AB97" s="933"/>
      <c r="AC97" s="933"/>
      <c r="AD97" s="934"/>
      <c r="AE97" s="923" t="s">
        <v>405</v>
      </c>
      <c r="AF97" s="924"/>
      <c r="AG97" s="924"/>
      <c r="AH97" s="924"/>
      <c r="AI97" s="924"/>
      <c r="AJ97" s="924"/>
      <c r="AK97" s="924"/>
      <c r="AL97" s="924"/>
      <c r="AM97" s="924"/>
      <c r="AN97" s="924"/>
      <c r="AO97" s="924"/>
      <c r="AP97" s="924"/>
      <c r="AQ97" s="925"/>
      <c r="AR97" s="910" t="s">
        <v>399</v>
      </c>
      <c r="AS97" s="911"/>
      <c r="AT97" s="911"/>
      <c r="AU97" s="911"/>
      <c r="AV97" s="911"/>
      <c r="AW97" s="912"/>
      <c r="AX97" s="892" t="s">
        <v>378</v>
      </c>
      <c r="AY97" s="893"/>
      <c r="AZ97" s="366" t="s">
        <v>406</v>
      </c>
      <c r="BA97" s="313"/>
      <c r="BB97" s="313"/>
      <c r="BC97" s="313"/>
      <c r="BD97" s="313"/>
      <c r="BE97" s="313"/>
    </row>
    <row r="98" spans="1:57">
      <c r="A98" s="865"/>
      <c r="B98" s="866"/>
      <c r="C98" s="866"/>
      <c r="D98" s="866"/>
      <c r="E98" s="866"/>
      <c r="F98" s="866"/>
      <c r="G98" s="866"/>
      <c r="H98" s="866"/>
      <c r="I98" s="866"/>
      <c r="J98" s="867"/>
      <c r="K98" s="874"/>
      <c r="L98" s="875"/>
      <c r="M98" s="875"/>
      <c r="N98" s="876"/>
      <c r="O98" s="883"/>
      <c r="P98" s="884"/>
      <c r="Q98" s="884"/>
      <c r="R98" s="884"/>
      <c r="S98" s="884"/>
      <c r="T98" s="885"/>
      <c r="U98" s="926"/>
      <c r="V98" s="927"/>
      <c r="W98" s="927"/>
      <c r="X98" s="927"/>
      <c r="Y98" s="928"/>
      <c r="Z98" s="935"/>
      <c r="AA98" s="936"/>
      <c r="AB98" s="936"/>
      <c r="AC98" s="936"/>
      <c r="AD98" s="937"/>
      <c r="AE98" s="926"/>
      <c r="AF98" s="927"/>
      <c r="AG98" s="927"/>
      <c r="AH98" s="927"/>
      <c r="AI98" s="927"/>
      <c r="AJ98" s="927"/>
      <c r="AK98" s="927"/>
      <c r="AL98" s="927"/>
      <c r="AM98" s="927"/>
      <c r="AN98" s="927"/>
      <c r="AO98" s="927"/>
      <c r="AP98" s="927"/>
      <c r="AQ98" s="928"/>
      <c r="AR98" s="913"/>
      <c r="AS98" s="914"/>
      <c r="AT98" s="914"/>
      <c r="AU98" s="914"/>
      <c r="AV98" s="914"/>
      <c r="AW98" s="915"/>
      <c r="AX98" s="895"/>
      <c r="AY98" s="896"/>
      <c r="AZ98" s="366"/>
      <c r="BA98" s="313"/>
      <c r="BB98" s="313"/>
      <c r="BC98" s="313"/>
      <c r="BD98" s="313"/>
      <c r="BE98" s="313"/>
    </row>
    <row r="99" spans="1:57">
      <c r="A99" s="868"/>
      <c r="B99" s="869"/>
      <c r="C99" s="869"/>
      <c r="D99" s="869"/>
      <c r="E99" s="869"/>
      <c r="F99" s="869"/>
      <c r="G99" s="869"/>
      <c r="H99" s="869"/>
      <c r="I99" s="869"/>
      <c r="J99" s="870"/>
      <c r="K99" s="877"/>
      <c r="L99" s="878"/>
      <c r="M99" s="878"/>
      <c r="N99" s="879"/>
      <c r="O99" s="886"/>
      <c r="P99" s="887"/>
      <c r="Q99" s="887"/>
      <c r="R99" s="887"/>
      <c r="S99" s="887"/>
      <c r="T99" s="888"/>
      <c r="U99" s="929"/>
      <c r="V99" s="930"/>
      <c r="W99" s="930"/>
      <c r="X99" s="930"/>
      <c r="Y99" s="931"/>
      <c r="Z99" s="938"/>
      <c r="AA99" s="939"/>
      <c r="AB99" s="939"/>
      <c r="AC99" s="939"/>
      <c r="AD99" s="940"/>
      <c r="AE99" s="929"/>
      <c r="AF99" s="930"/>
      <c r="AG99" s="930"/>
      <c r="AH99" s="930"/>
      <c r="AI99" s="930"/>
      <c r="AJ99" s="930"/>
      <c r="AK99" s="930"/>
      <c r="AL99" s="930"/>
      <c r="AM99" s="930"/>
      <c r="AN99" s="930"/>
      <c r="AO99" s="930"/>
      <c r="AP99" s="930"/>
      <c r="AQ99" s="931"/>
      <c r="AR99" s="916"/>
      <c r="AS99" s="917"/>
      <c r="AT99" s="917"/>
      <c r="AU99" s="917"/>
      <c r="AV99" s="917"/>
      <c r="AW99" s="918"/>
      <c r="AX99" s="898" t="s">
        <v>383</v>
      </c>
      <c r="AY99" s="899"/>
      <c r="AZ99" s="366"/>
      <c r="BA99" s="313"/>
      <c r="BB99" s="313"/>
      <c r="BC99" s="313"/>
      <c r="BD99" s="313"/>
      <c r="BE99" s="313"/>
    </row>
    <row r="100" spans="1:57">
      <c r="A100" s="837" t="s">
        <v>407</v>
      </c>
      <c r="B100" s="838"/>
      <c r="C100" s="838"/>
      <c r="D100" s="838"/>
      <c r="E100" s="838"/>
      <c r="F100" s="838"/>
      <c r="G100" s="838"/>
      <c r="H100" s="838"/>
      <c r="I100" s="838"/>
      <c r="J100" s="839"/>
      <c r="K100" s="846">
        <v>160</v>
      </c>
      <c r="L100" s="847"/>
      <c r="M100" s="847"/>
      <c r="N100" s="848"/>
      <c r="O100" s="906" t="s">
        <v>384</v>
      </c>
      <c r="P100" s="906"/>
      <c r="Q100" s="906"/>
      <c r="R100" s="906"/>
      <c r="S100" s="906"/>
      <c r="T100" s="906"/>
      <c r="U100" s="818">
        <f>1/(30*K100)</f>
        <v>2.0833333333333335E-4</v>
      </c>
      <c r="V100" s="818"/>
      <c r="W100" s="818"/>
      <c r="X100" s="818"/>
      <c r="Y100" s="818"/>
      <c r="Z100" s="907">
        <v>0</v>
      </c>
      <c r="AA100" s="907"/>
      <c r="AB100" s="907"/>
      <c r="AC100" s="907"/>
      <c r="AD100" s="907"/>
      <c r="AE100" s="908">
        <f>1/188.76</f>
        <v>5.2977325704598437E-3</v>
      </c>
      <c r="AF100" s="908"/>
      <c r="AG100" s="908"/>
      <c r="AH100" s="908"/>
      <c r="AI100" s="908"/>
      <c r="AJ100" s="908"/>
      <c r="AK100" s="908"/>
      <c r="AL100" s="908"/>
      <c r="AM100" s="908"/>
      <c r="AN100" s="908"/>
      <c r="AO100" s="908"/>
      <c r="AP100" s="908"/>
      <c r="AQ100" s="908"/>
      <c r="AR100" s="909">
        <f>(U100*Z100*AE100)</f>
        <v>0</v>
      </c>
      <c r="AS100" s="909"/>
      <c r="AT100" s="909"/>
      <c r="AU100" s="909"/>
      <c r="AV100" s="909"/>
      <c r="AW100" s="909"/>
      <c r="AX100" s="904">
        <f>Encarregado!$E$143</f>
        <v>3860.2892105767128</v>
      </c>
      <c r="AY100" s="905"/>
      <c r="AZ100" s="359">
        <f>AO97*AU97</f>
        <v>0</v>
      </c>
      <c r="BA100" s="313"/>
      <c r="BB100" s="313"/>
      <c r="BC100" s="313"/>
      <c r="BD100" s="313"/>
      <c r="BE100" s="313"/>
    </row>
    <row r="101" spans="1:57">
      <c r="A101" s="840"/>
      <c r="B101" s="841"/>
      <c r="C101" s="841"/>
      <c r="D101" s="841"/>
      <c r="E101" s="841"/>
      <c r="F101" s="841"/>
      <c r="G101" s="841"/>
      <c r="H101" s="841"/>
      <c r="I101" s="841"/>
      <c r="J101" s="842"/>
      <c r="K101" s="849"/>
      <c r="L101" s="850"/>
      <c r="M101" s="850"/>
      <c r="N101" s="851"/>
      <c r="O101" s="906" t="s">
        <v>385</v>
      </c>
      <c r="P101" s="906"/>
      <c r="Q101" s="906"/>
      <c r="R101" s="906"/>
      <c r="S101" s="906"/>
      <c r="T101" s="906"/>
      <c r="U101" s="818">
        <f>1/K100</f>
        <v>6.2500000000000003E-3</v>
      </c>
      <c r="V101" s="818"/>
      <c r="W101" s="818"/>
      <c r="X101" s="818"/>
      <c r="Y101" s="818"/>
      <c r="Z101" s="907">
        <v>0</v>
      </c>
      <c r="AA101" s="907"/>
      <c r="AB101" s="907"/>
      <c r="AC101" s="907"/>
      <c r="AD101" s="907"/>
      <c r="AE101" s="908">
        <f>1/188.76</f>
        <v>5.2977325704598437E-3</v>
      </c>
      <c r="AF101" s="908"/>
      <c r="AG101" s="908"/>
      <c r="AH101" s="908"/>
      <c r="AI101" s="908"/>
      <c r="AJ101" s="908"/>
      <c r="AK101" s="908"/>
      <c r="AL101" s="908"/>
      <c r="AM101" s="908"/>
      <c r="AN101" s="908"/>
      <c r="AO101" s="908"/>
      <c r="AP101" s="908"/>
      <c r="AQ101" s="908"/>
      <c r="AR101" s="909">
        <f>(U101*Z101*AE101)</f>
        <v>0</v>
      </c>
      <c r="AS101" s="909"/>
      <c r="AT101" s="909"/>
      <c r="AU101" s="909"/>
      <c r="AV101" s="909"/>
      <c r="AW101" s="909"/>
      <c r="AX101" s="904">
        <f>'Servente Limpeza'!$E$143</f>
        <v>3170.627117460318</v>
      </c>
      <c r="AY101" s="905"/>
      <c r="AZ101" s="359">
        <f>AO98*AU98</f>
        <v>0</v>
      </c>
      <c r="BA101" s="313"/>
      <c r="BB101" s="313"/>
      <c r="BC101" s="313"/>
      <c r="BD101" s="313"/>
      <c r="BE101" s="313"/>
    </row>
    <row r="102" spans="1:57">
      <c r="A102" s="843"/>
      <c r="B102" s="844"/>
      <c r="C102" s="844"/>
      <c r="D102" s="844"/>
      <c r="E102" s="844"/>
      <c r="F102" s="844"/>
      <c r="G102" s="844"/>
      <c r="H102" s="844"/>
      <c r="I102" s="844"/>
      <c r="J102" s="845"/>
      <c r="K102" s="852"/>
      <c r="L102" s="853"/>
      <c r="M102" s="853"/>
      <c r="N102" s="854"/>
      <c r="O102" s="860" t="s">
        <v>226</v>
      </c>
      <c r="P102" s="861"/>
      <c r="Q102" s="861"/>
      <c r="R102" s="861"/>
      <c r="S102" s="861"/>
      <c r="T102" s="861"/>
      <c r="U102" s="861"/>
      <c r="V102" s="861"/>
      <c r="W102" s="861"/>
      <c r="X102" s="861"/>
      <c r="Y102" s="861"/>
      <c r="Z102" s="861"/>
      <c r="AA102" s="861"/>
      <c r="AB102" s="861"/>
      <c r="AC102" s="861"/>
      <c r="AD102" s="861"/>
      <c r="AE102" s="861"/>
      <c r="AF102" s="861"/>
      <c r="AG102" s="861"/>
      <c r="AH102" s="861"/>
      <c r="AI102" s="861"/>
      <c r="AJ102" s="861"/>
      <c r="AK102" s="861"/>
      <c r="AL102" s="861"/>
      <c r="AM102" s="861"/>
      <c r="AN102" s="861"/>
      <c r="AO102" s="861"/>
      <c r="AP102" s="861"/>
      <c r="AQ102" s="861"/>
      <c r="AR102" s="861"/>
      <c r="AS102" s="861"/>
      <c r="AT102" s="861"/>
      <c r="AU102" s="861"/>
      <c r="AV102" s="861"/>
      <c r="AW102" s="861"/>
      <c r="AX102" s="861"/>
      <c r="AY102" s="861"/>
      <c r="AZ102" s="362" t="s">
        <v>408</v>
      </c>
      <c r="BA102" s="313"/>
      <c r="BB102" s="313"/>
      <c r="BC102" s="313"/>
      <c r="BD102" s="313"/>
      <c r="BE102" s="313"/>
    </row>
    <row r="103" spans="1:57">
      <c r="A103" s="317"/>
      <c r="B103" s="317"/>
      <c r="C103" s="317"/>
      <c r="D103" s="317"/>
      <c r="E103" s="317"/>
      <c r="F103" s="317"/>
      <c r="G103" s="317"/>
      <c r="H103" s="317"/>
      <c r="I103" s="317"/>
      <c r="J103" s="317"/>
      <c r="K103" s="313"/>
      <c r="L103" s="313"/>
      <c r="M103" s="313"/>
      <c r="N103" s="313"/>
      <c r="O103" s="313"/>
      <c r="P103" s="313"/>
      <c r="Q103" s="313"/>
      <c r="R103" s="313"/>
      <c r="S103" s="313"/>
      <c r="T103" s="313"/>
      <c r="U103" s="313"/>
      <c r="V103" s="313"/>
      <c r="W103" s="313"/>
      <c r="X103" s="313"/>
      <c r="Y103" s="313"/>
      <c r="Z103" s="313"/>
      <c r="AA103" s="313"/>
      <c r="AB103" s="313"/>
      <c r="AC103" s="313"/>
      <c r="AD103" s="313"/>
      <c r="AE103" s="313"/>
      <c r="AF103" s="313"/>
      <c r="AG103" s="313"/>
      <c r="AH103" s="313"/>
      <c r="AI103" s="313"/>
      <c r="AJ103" s="313"/>
      <c r="AK103" s="313"/>
      <c r="AL103" s="313"/>
      <c r="AM103" s="313"/>
      <c r="AN103" s="313"/>
      <c r="AO103" s="313"/>
      <c r="AP103" s="313"/>
      <c r="AQ103" s="313"/>
      <c r="AR103" s="313"/>
      <c r="AS103" s="313"/>
      <c r="AT103" s="313"/>
      <c r="AU103" s="313"/>
      <c r="AV103" s="313"/>
      <c r="AW103" s="313"/>
      <c r="AX103" s="313"/>
      <c r="AY103" s="313"/>
      <c r="AZ103" s="313"/>
      <c r="BA103" s="313"/>
      <c r="BB103" s="313"/>
      <c r="BC103" s="313"/>
      <c r="BD103" s="313"/>
      <c r="BE103" s="313"/>
    </row>
    <row r="104" spans="1:57">
      <c r="A104" s="862" t="s">
        <v>409</v>
      </c>
      <c r="B104" s="863"/>
      <c r="C104" s="863"/>
      <c r="D104" s="863"/>
      <c r="E104" s="863"/>
      <c r="F104" s="863"/>
      <c r="G104" s="863"/>
      <c r="H104" s="863"/>
      <c r="I104" s="863"/>
      <c r="J104" s="864"/>
      <c r="K104" s="871" t="s">
        <v>100</v>
      </c>
      <c r="L104" s="872"/>
      <c r="M104" s="872"/>
      <c r="N104" s="873"/>
      <c r="O104" s="880" t="s">
        <v>101</v>
      </c>
      <c r="P104" s="881"/>
      <c r="Q104" s="881"/>
      <c r="R104" s="881"/>
      <c r="S104" s="881"/>
      <c r="T104" s="882"/>
      <c r="U104" s="889" t="s">
        <v>100</v>
      </c>
      <c r="V104" s="890"/>
      <c r="W104" s="890"/>
      <c r="X104" s="890"/>
      <c r="Y104" s="891"/>
      <c r="Z104" s="892" t="s">
        <v>378</v>
      </c>
      <c r="AA104" s="893"/>
      <c r="AB104" s="893"/>
      <c r="AC104" s="893"/>
      <c r="AD104" s="894"/>
      <c r="AE104" s="898" t="s">
        <v>379</v>
      </c>
      <c r="AF104" s="899"/>
      <c r="AG104" s="899"/>
      <c r="AH104" s="899"/>
      <c r="AI104" s="899"/>
      <c r="AJ104" s="899"/>
      <c r="AK104" s="899"/>
      <c r="AL104" s="899"/>
      <c r="AM104" s="899"/>
      <c r="AN104" s="899"/>
      <c r="AO104" s="899"/>
      <c r="AP104" s="899"/>
      <c r="AQ104" s="900"/>
      <c r="AR104" s="313"/>
      <c r="AS104" s="313"/>
      <c r="AT104" s="313"/>
      <c r="AU104" s="313"/>
      <c r="AV104" s="313"/>
      <c r="AW104" s="313"/>
      <c r="AX104" s="313"/>
      <c r="AY104" s="313"/>
      <c r="AZ104" s="313"/>
      <c r="BA104" s="313"/>
      <c r="BB104" s="313"/>
      <c r="BC104" s="313"/>
      <c r="BD104" s="313"/>
      <c r="BE104" s="313"/>
    </row>
    <row r="105" spans="1:57">
      <c r="A105" s="865"/>
      <c r="B105" s="866"/>
      <c r="C105" s="866"/>
      <c r="D105" s="866"/>
      <c r="E105" s="866"/>
      <c r="F105" s="866"/>
      <c r="G105" s="866"/>
      <c r="H105" s="866"/>
      <c r="I105" s="866"/>
      <c r="J105" s="867"/>
      <c r="K105" s="874"/>
      <c r="L105" s="875"/>
      <c r="M105" s="875"/>
      <c r="N105" s="876"/>
      <c r="O105" s="883"/>
      <c r="P105" s="884"/>
      <c r="Q105" s="884"/>
      <c r="R105" s="884"/>
      <c r="S105" s="884"/>
      <c r="T105" s="885"/>
      <c r="U105" s="901" t="s">
        <v>380</v>
      </c>
      <c r="V105" s="902"/>
      <c r="W105" s="902"/>
      <c r="X105" s="902"/>
      <c r="Y105" s="903"/>
      <c r="Z105" s="895"/>
      <c r="AA105" s="896"/>
      <c r="AB105" s="896"/>
      <c r="AC105" s="896"/>
      <c r="AD105" s="897"/>
      <c r="AE105" s="898" t="s">
        <v>381</v>
      </c>
      <c r="AF105" s="899"/>
      <c r="AG105" s="899"/>
      <c r="AH105" s="899"/>
      <c r="AI105" s="899"/>
      <c r="AJ105" s="899"/>
      <c r="AK105" s="899"/>
      <c r="AL105" s="899"/>
      <c r="AM105" s="899"/>
      <c r="AN105" s="899"/>
      <c r="AO105" s="899"/>
      <c r="AP105" s="899"/>
      <c r="AQ105" s="900"/>
      <c r="AR105" s="313"/>
      <c r="AS105" s="313"/>
      <c r="AT105" s="313"/>
      <c r="AU105" s="313"/>
      <c r="AV105" s="313"/>
      <c r="AW105" s="313"/>
      <c r="AX105" s="313"/>
      <c r="AY105" s="313"/>
      <c r="AZ105" s="313"/>
      <c r="BA105" s="313"/>
      <c r="BB105" s="313"/>
      <c r="BC105" s="313"/>
      <c r="BD105" s="313"/>
      <c r="BE105" s="313"/>
    </row>
    <row r="106" spans="1:57">
      <c r="A106" s="868"/>
      <c r="B106" s="869"/>
      <c r="C106" s="869"/>
      <c r="D106" s="869"/>
      <c r="E106" s="869"/>
      <c r="F106" s="869"/>
      <c r="G106" s="869"/>
      <c r="H106" s="869"/>
      <c r="I106" s="869"/>
      <c r="J106" s="870"/>
      <c r="K106" s="877"/>
      <c r="L106" s="878"/>
      <c r="M106" s="878"/>
      <c r="N106" s="879"/>
      <c r="O106" s="886"/>
      <c r="P106" s="887"/>
      <c r="Q106" s="887"/>
      <c r="R106" s="887"/>
      <c r="S106" s="887"/>
      <c r="T106" s="888"/>
      <c r="U106" s="901" t="s">
        <v>382</v>
      </c>
      <c r="V106" s="902"/>
      <c r="W106" s="902"/>
      <c r="X106" s="902"/>
      <c r="Y106" s="903"/>
      <c r="Z106" s="898" t="s">
        <v>383</v>
      </c>
      <c r="AA106" s="899"/>
      <c r="AB106" s="899"/>
      <c r="AC106" s="899"/>
      <c r="AD106" s="900"/>
      <c r="AE106" s="898"/>
      <c r="AF106" s="899"/>
      <c r="AG106" s="899"/>
      <c r="AH106" s="899"/>
      <c r="AI106" s="899"/>
      <c r="AJ106" s="899"/>
      <c r="AK106" s="899"/>
      <c r="AL106" s="899"/>
      <c r="AM106" s="899"/>
      <c r="AN106" s="899"/>
      <c r="AO106" s="899"/>
      <c r="AP106" s="899"/>
      <c r="AQ106" s="900"/>
      <c r="AR106" s="313"/>
      <c r="AS106" s="313"/>
      <c r="AT106" s="313"/>
      <c r="AU106" s="313"/>
      <c r="AV106" s="313"/>
      <c r="AW106" s="313"/>
      <c r="AX106" s="313"/>
      <c r="AY106" s="313"/>
      <c r="AZ106" s="313"/>
      <c r="BA106" s="313"/>
      <c r="BB106" s="313"/>
      <c r="BC106" s="313"/>
      <c r="BD106" s="313"/>
      <c r="BE106" s="313"/>
    </row>
    <row r="107" spans="1:57">
      <c r="A107" s="837" t="s">
        <v>410</v>
      </c>
      <c r="B107" s="838"/>
      <c r="C107" s="838"/>
      <c r="D107" s="838"/>
      <c r="E107" s="838"/>
      <c r="F107" s="838"/>
      <c r="G107" s="838"/>
      <c r="H107" s="838"/>
      <c r="I107" s="838"/>
      <c r="J107" s="839"/>
      <c r="K107" s="846">
        <v>450</v>
      </c>
      <c r="L107" s="847"/>
      <c r="M107" s="847"/>
      <c r="N107" s="848"/>
      <c r="O107" s="855" t="s">
        <v>384</v>
      </c>
      <c r="P107" s="856"/>
      <c r="Q107" s="856"/>
      <c r="R107" s="856"/>
      <c r="S107" s="856"/>
      <c r="T107" s="857"/>
      <c r="U107" s="818">
        <f>1/(30*K107)</f>
        <v>7.4074074074074073E-5</v>
      </c>
      <c r="V107" s="818"/>
      <c r="W107" s="818"/>
      <c r="X107" s="818"/>
      <c r="Y107" s="818"/>
      <c r="Z107" s="819">
        <f>Encarregado!$E$143</f>
        <v>3860.2892105767128</v>
      </c>
      <c r="AA107" s="820"/>
      <c r="AB107" s="820"/>
      <c r="AC107" s="820"/>
      <c r="AD107" s="821"/>
      <c r="AE107" s="822"/>
      <c r="AF107" s="823"/>
      <c r="AG107" s="823"/>
      <c r="AH107" s="823"/>
      <c r="AI107" s="823"/>
      <c r="AJ107" s="823"/>
      <c r="AK107" s="823"/>
      <c r="AL107" s="823"/>
      <c r="AM107" s="823"/>
      <c r="AN107" s="823"/>
      <c r="AO107" s="823"/>
      <c r="AP107" s="823"/>
      <c r="AQ107" s="824"/>
      <c r="AR107" s="313"/>
      <c r="AS107" s="313"/>
      <c r="AT107" s="313"/>
      <c r="AU107" s="313"/>
      <c r="AV107" s="313"/>
      <c r="AW107" s="313"/>
      <c r="AX107" s="313"/>
      <c r="AY107" s="313"/>
      <c r="AZ107" s="313"/>
      <c r="BA107" s="313"/>
      <c r="BB107" s="313"/>
      <c r="BC107" s="313"/>
      <c r="BD107" s="313"/>
      <c r="BE107" s="313"/>
    </row>
    <row r="108" spans="1:57">
      <c r="A108" s="840"/>
      <c r="B108" s="841"/>
      <c r="C108" s="841"/>
      <c r="D108" s="841"/>
      <c r="E108" s="841"/>
      <c r="F108" s="841"/>
      <c r="G108" s="841"/>
      <c r="H108" s="841"/>
      <c r="I108" s="841"/>
      <c r="J108" s="842"/>
      <c r="K108" s="849"/>
      <c r="L108" s="850"/>
      <c r="M108" s="850"/>
      <c r="N108" s="851"/>
      <c r="O108" s="855" t="s">
        <v>385</v>
      </c>
      <c r="P108" s="856"/>
      <c r="Q108" s="856"/>
      <c r="R108" s="856"/>
      <c r="S108" s="856"/>
      <c r="T108" s="857"/>
      <c r="U108" s="818">
        <f>1/K107</f>
        <v>2.2222222222222222E-3</v>
      </c>
      <c r="V108" s="818"/>
      <c r="W108" s="818"/>
      <c r="X108" s="818"/>
      <c r="Y108" s="818"/>
      <c r="Z108" s="819">
        <f>'Servente Limpeza'!$E$143</f>
        <v>3170.627117460318</v>
      </c>
      <c r="AA108" s="820"/>
      <c r="AB108" s="820"/>
      <c r="AC108" s="820"/>
      <c r="AD108" s="821"/>
      <c r="AE108" s="822"/>
      <c r="AF108" s="823"/>
      <c r="AG108" s="823"/>
      <c r="AH108" s="823"/>
      <c r="AI108" s="823"/>
      <c r="AJ108" s="823"/>
      <c r="AK108" s="823"/>
      <c r="AL108" s="823"/>
      <c r="AM108" s="823"/>
      <c r="AN108" s="823"/>
      <c r="AO108" s="823"/>
      <c r="AP108" s="823"/>
      <c r="AQ108" s="824"/>
      <c r="AR108" s="313"/>
      <c r="AS108" s="313"/>
      <c r="AT108" s="313"/>
      <c r="AU108" s="313"/>
      <c r="AV108" s="313"/>
      <c r="AW108" s="313"/>
      <c r="AX108" s="313"/>
      <c r="AY108" s="313"/>
      <c r="AZ108" s="313"/>
      <c r="BA108" s="313"/>
      <c r="BB108" s="313"/>
      <c r="BC108" s="313"/>
      <c r="BD108" s="313"/>
      <c r="BE108" s="313"/>
    </row>
    <row r="109" spans="1:57">
      <c r="A109" s="843"/>
      <c r="B109" s="844"/>
      <c r="C109" s="844"/>
      <c r="D109" s="844"/>
      <c r="E109" s="844"/>
      <c r="F109" s="844"/>
      <c r="G109" s="844"/>
      <c r="H109" s="844"/>
      <c r="I109" s="844"/>
      <c r="J109" s="845"/>
      <c r="K109" s="852"/>
      <c r="L109" s="853"/>
      <c r="M109" s="853"/>
      <c r="N109" s="854"/>
      <c r="O109" s="321" t="s">
        <v>226</v>
      </c>
      <c r="P109" s="322"/>
      <c r="Q109" s="322"/>
      <c r="R109" s="322"/>
      <c r="S109" s="322"/>
      <c r="T109" s="322"/>
      <c r="U109" s="322"/>
      <c r="V109" s="322"/>
      <c r="W109" s="322"/>
      <c r="X109" s="322"/>
      <c r="Y109" s="322"/>
      <c r="Z109" s="322"/>
      <c r="AA109" s="322"/>
      <c r="AB109" s="322"/>
      <c r="AC109" s="322"/>
      <c r="AD109" s="323"/>
      <c r="AE109" s="825"/>
      <c r="AF109" s="826"/>
      <c r="AG109" s="826"/>
      <c r="AH109" s="826"/>
      <c r="AI109" s="826"/>
      <c r="AJ109" s="826"/>
      <c r="AK109" s="826"/>
      <c r="AL109" s="826"/>
      <c r="AM109" s="826"/>
      <c r="AN109" s="826"/>
      <c r="AO109" s="826"/>
      <c r="AP109" s="826"/>
      <c r="AQ109" s="827"/>
      <c r="AR109" s="313"/>
      <c r="AS109" s="313"/>
      <c r="AT109" s="313"/>
      <c r="AU109" s="313"/>
      <c r="AV109" s="313"/>
      <c r="AW109" s="313"/>
      <c r="AX109" s="313"/>
      <c r="AY109" s="313"/>
      <c r="AZ109" s="313"/>
      <c r="BA109" s="313"/>
      <c r="BB109" s="313"/>
      <c r="BC109" s="313"/>
      <c r="BD109" s="313"/>
      <c r="BE109" s="313"/>
    </row>
    <row r="110" spans="1:57">
      <c r="A110" s="317"/>
      <c r="B110" s="317"/>
      <c r="C110" s="317"/>
      <c r="D110" s="317"/>
      <c r="E110" s="317"/>
      <c r="F110" s="317"/>
      <c r="G110" s="317"/>
      <c r="H110" s="317"/>
      <c r="I110" s="317"/>
      <c r="J110" s="317"/>
      <c r="K110" s="313"/>
      <c r="L110" s="313"/>
      <c r="M110" s="313"/>
      <c r="N110" s="313"/>
      <c r="O110" s="313"/>
      <c r="P110" s="313"/>
      <c r="Q110" s="313"/>
      <c r="R110" s="313"/>
      <c r="S110" s="313"/>
      <c r="T110" s="313"/>
      <c r="U110" s="313"/>
      <c r="V110" s="313"/>
      <c r="W110" s="313"/>
      <c r="X110" s="313"/>
      <c r="Y110" s="313"/>
      <c r="Z110" s="313"/>
      <c r="AA110" s="313"/>
      <c r="AB110" s="313"/>
      <c r="AC110" s="313"/>
      <c r="AD110" s="313"/>
      <c r="AE110" s="313"/>
      <c r="AF110" s="313"/>
      <c r="AG110" s="313"/>
      <c r="AH110" s="313"/>
      <c r="AI110" s="313"/>
      <c r="AJ110" s="313"/>
      <c r="AK110" s="313"/>
      <c r="AL110" s="313"/>
      <c r="AM110" s="313"/>
      <c r="AN110" s="313"/>
      <c r="AO110" s="313"/>
      <c r="AP110" s="313"/>
      <c r="AQ110" s="313"/>
      <c r="AR110" s="313"/>
      <c r="AS110" s="313"/>
      <c r="AT110" s="313"/>
      <c r="AU110" s="313"/>
      <c r="AV110" s="313"/>
      <c r="AW110" s="313"/>
      <c r="AX110" s="313"/>
      <c r="AY110" s="313"/>
      <c r="AZ110" s="313"/>
      <c r="BA110" s="313"/>
      <c r="BB110" s="313"/>
      <c r="BC110" s="313"/>
      <c r="BD110" s="313"/>
      <c r="BE110" s="313"/>
    </row>
    <row r="111" spans="1:57">
      <c r="A111" s="837" t="s">
        <v>411</v>
      </c>
      <c r="B111" s="838"/>
      <c r="C111" s="838"/>
      <c r="D111" s="838"/>
      <c r="E111" s="838"/>
      <c r="F111" s="838"/>
      <c r="G111" s="838"/>
      <c r="H111" s="838"/>
      <c r="I111" s="838"/>
      <c r="J111" s="839"/>
      <c r="K111" s="846">
        <v>450</v>
      </c>
      <c r="L111" s="847"/>
      <c r="M111" s="847"/>
      <c r="N111" s="848"/>
      <c r="O111" s="855" t="s">
        <v>384</v>
      </c>
      <c r="P111" s="856"/>
      <c r="Q111" s="856"/>
      <c r="R111" s="856"/>
      <c r="S111" s="856"/>
      <c r="T111" s="857"/>
      <c r="U111" s="818">
        <f>1/(30*K111)</f>
        <v>7.4074074074074073E-5</v>
      </c>
      <c r="V111" s="818"/>
      <c r="W111" s="818"/>
      <c r="X111" s="818"/>
      <c r="Y111" s="818"/>
      <c r="Z111" s="819">
        <f>Encarregado!$E$143</f>
        <v>3860.2892105767128</v>
      </c>
      <c r="AA111" s="820"/>
      <c r="AB111" s="820"/>
      <c r="AC111" s="820"/>
      <c r="AD111" s="821"/>
      <c r="AE111" s="822"/>
      <c r="AF111" s="823"/>
      <c r="AG111" s="823"/>
      <c r="AH111" s="823"/>
      <c r="AI111" s="823"/>
      <c r="AJ111" s="823"/>
      <c r="AK111" s="823"/>
      <c r="AL111" s="823"/>
      <c r="AM111" s="823"/>
      <c r="AN111" s="823"/>
      <c r="AO111" s="823"/>
      <c r="AP111" s="823"/>
      <c r="AQ111" s="824"/>
      <c r="AR111" s="313"/>
      <c r="AS111" s="313"/>
      <c r="AT111" s="313"/>
      <c r="AU111" s="313"/>
      <c r="AV111" s="313"/>
      <c r="AW111" s="313"/>
      <c r="AX111" s="313"/>
      <c r="AY111" s="313"/>
      <c r="AZ111" s="313"/>
      <c r="BA111" s="313"/>
      <c r="BB111" s="313"/>
      <c r="BC111" s="313"/>
      <c r="BD111" s="313"/>
      <c r="BE111" s="313"/>
    </row>
    <row r="112" spans="1:57">
      <c r="A112" s="840"/>
      <c r="B112" s="841"/>
      <c r="C112" s="841"/>
      <c r="D112" s="841"/>
      <c r="E112" s="841"/>
      <c r="F112" s="841"/>
      <c r="G112" s="841"/>
      <c r="H112" s="841"/>
      <c r="I112" s="841"/>
      <c r="J112" s="842"/>
      <c r="K112" s="849"/>
      <c r="L112" s="850"/>
      <c r="M112" s="850"/>
      <c r="N112" s="851"/>
      <c r="O112" s="855" t="s">
        <v>385</v>
      </c>
      <c r="P112" s="856"/>
      <c r="Q112" s="856"/>
      <c r="R112" s="856"/>
      <c r="S112" s="856"/>
      <c r="T112" s="857"/>
      <c r="U112" s="818">
        <f>1/K111</f>
        <v>2.2222222222222222E-3</v>
      </c>
      <c r="V112" s="818"/>
      <c r="W112" s="818"/>
      <c r="X112" s="818"/>
      <c r="Y112" s="818"/>
      <c r="Z112" s="819">
        <f>'Servente Limpeza'!$E$143</f>
        <v>3170.627117460318</v>
      </c>
      <c r="AA112" s="820"/>
      <c r="AB112" s="820"/>
      <c r="AC112" s="820"/>
      <c r="AD112" s="821"/>
      <c r="AE112" s="822"/>
      <c r="AF112" s="823"/>
      <c r="AG112" s="823"/>
      <c r="AH112" s="823"/>
      <c r="AI112" s="823"/>
      <c r="AJ112" s="823"/>
      <c r="AK112" s="823"/>
      <c r="AL112" s="823"/>
      <c r="AM112" s="823"/>
      <c r="AN112" s="823"/>
      <c r="AO112" s="823"/>
      <c r="AP112" s="823"/>
      <c r="AQ112" s="824"/>
      <c r="AR112" s="313"/>
      <c r="AS112" s="313"/>
      <c r="AT112" s="313"/>
      <c r="AU112" s="313"/>
      <c r="AV112" s="313"/>
      <c r="AW112" s="313"/>
      <c r="AX112" s="313"/>
      <c r="AY112" s="313"/>
      <c r="AZ112" s="313"/>
      <c r="BA112" s="313"/>
      <c r="BB112" s="313"/>
      <c r="BC112" s="313"/>
      <c r="BD112" s="313"/>
      <c r="BE112" s="313"/>
    </row>
    <row r="113" spans="1:62">
      <c r="A113" s="843"/>
      <c r="B113" s="844"/>
      <c r="C113" s="844"/>
      <c r="D113" s="844"/>
      <c r="E113" s="844"/>
      <c r="F113" s="844"/>
      <c r="G113" s="844"/>
      <c r="H113" s="844"/>
      <c r="I113" s="844"/>
      <c r="J113" s="845"/>
      <c r="K113" s="852"/>
      <c r="L113" s="853"/>
      <c r="M113" s="853"/>
      <c r="N113" s="854"/>
      <c r="O113" s="321" t="s">
        <v>226</v>
      </c>
      <c r="P113" s="322"/>
      <c r="Q113" s="322"/>
      <c r="R113" s="322"/>
      <c r="S113" s="322"/>
      <c r="T113" s="322"/>
      <c r="U113" s="322"/>
      <c r="V113" s="322"/>
      <c r="W113" s="322"/>
      <c r="X113" s="322"/>
      <c r="Y113" s="322"/>
      <c r="Z113" s="322"/>
      <c r="AA113" s="322"/>
      <c r="AB113" s="322"/>
      <c r="AC113" s="322"/>
      <c r="AD113" s="323"/>
      <c r="AE113" s="825"/>
      <c r="AF113" s="826"/>
      <c r="AG113" s="826"/>
      <c r="AH113" s="826"/>
      <c r="AI113" s="826"/>
      <c r="AJ113" s="826"/>
      <c r="AK113" s="826"/>
      <c r="AL113" s="826"/>
      <c r="AM113" s="826"/>
      <c r="AN113" s="826"/>
      <c r="AO113" s="826"/>
      <c r="AP113" s="826"/>
      <c r="AQ113" s="827"/>
      <c r="AR113" s="313"/>
      <c r="AS113" s="313"/>
      <c r="AT113" s="313"/>
      <c r="AU113" s="313"/>
      <c r="AV113" s="313"/>
      <c r="AW113" s="313"/>
      <c r="AX113" s="313"/>
      <c r="AY113" s="313"/>
      <c r="AZ113" s="313"/>
      <c r="BA113" s="313"/>
      <c r="BB113" s="313"/>
      <c r="BC113" s="313"/>
      <c r="BD113" s="313"/>
      <c r="BE113" s="313"/>
    </row>
    <row r="114" spans="1:62">
      <c r="A114" s="317"/>
      <c r="B114" s="317"/>
      <c r="C114" s="317"/>
      <c r="D114" s="317"/>
      <c r="E114" s="317"/>
      <c r="F114" s="317"/>
      <c r="G114" s="317"/>
      <c r="H114" s="317"/>
      <c r="I114" s="317"/>
      <c r="J114" s="317"/>
      <c r="K114" s="313"/>
      <c r="L114" s="313"/>
      <c r="M114" s="313"/>
      <c r="N114" s="313"/>
      <c r="O114" s="313"/>
      <c r="P114" s="313"/>
      <c r="Q114" s="313"/>
      <c r="R114" s="313"/>
      <c r="S114" s="313"/>
      <c r="T114" s="313"/>
      <c r="U114" s="313"/>
      <c r="V114" s="313"/>
      <c r="W114" s="313"/>
      <c r="X114" s="313"/>
      <c r="Y114" s="313"/>
      <c r="Z114" s="313"/>
      <c r="AA114" s="313"/>
      <c r="AB114" s="313"/>
      <c r="AC114" s="313"/>
      <c r="AD114" s="313"/>
      <c r="AE114" s="313"/>
      <c r="AF114" s="313"/>
      <c r="AG114" s="313"/>
      <c r="AH114" s="313"/>
      <c r="AI114" s="313"/>
      <c r="AJ114" s="313"/>
      <c r="AK114" s="313"/>
      <c r="AL114" s="313"/>
      <c r="AM114" s="313"/>
      <c r="AN114" s="313"/>
      <c r="AO114" s="313"/>
      <c r="AP114" s="313"/>
      <c r="AQ114" s="313"/>
      <c r="AR114" s="313"/>
      <c r="AS114" s="313"/>
      <c r="AT114" s="313"/>
      <c r="AU114" s="313"/>
      <c r="AV114" s="313"/>
      <c r="AW114" s="313"/>
      <c r="AX114" s="313"/>
      <c r="AY114" s="313"/>
      <c r="AZ114" s="313"/>
      <c r="BA114" s="313"/>
      <c r="BB114" s="313"/>
      <c r="BC114" s="313"/>
      <c r="BD114" s="313"/>
      <c r="BE114" s="313"/>
    </row>
    <row r="115" spans="1:62">
      <c r="A115" s="313"/>
      <c r="B115" s="313"/>
      <c r="C115" s="313"/>
      <c r="D115" s="313"/>
      <c r="E115" s="313"/>
      <c r="F115" s="313"/>
      <c r="G115" s="313"/>
      <c r="H115" s="313"/>
      <c r="I115" s="313"/>
      <c r="J115" s="313"/>
      <c r="K115" s="313"/>
      <c r="L115" s="313"/>
      <c r="M115" s="313"/>
      <c r="N115" s="313"/>
      <c r="O115" s="313"/>
      <c r="P115" s="313"/>
      <c r="Q115" s="313"/>
      <c r="R115" s="313"/>
      <c r="S115" s="313"/>
      <c r="T115" s="313"/>
      <c r="U115" s="313"/>
      <c r="V115" s="313"/>
      <c r="W115" s="313"/>
      <c r="X115" s="313"/>
      <c r="Y115" s="313"/>
      <c r="Z115" s="313"/>
      <c r="AA115" s="313"/>
      <c r="AB115" s="313"/>
      <c r="AC115" s="313"/>
      <c r="AD115" s="313"/>
      <c r="AE115" s="313"/>
      <c r="AF115" s="313"/>
      <c r="AG115" s="313"/>
      <c r="AH115" s="313"/>
      <c r="AI115" s="313"/>
      <c r="AJ115" s="313"/>
      <c r="AK115" s="313"/>
      <c r="AL115" s="313"/>
      <c r="AM115" s="313"/>
      <c r="AN115" s="313"/>
      <c r="AO115" s="313"/>
      <c r="AP115" s="313"/>
      <c r="AQ115" s="313"/>
      <c r="AR115" s="313"/>
      <c r="AS115" s="313"/>
      <c r="AT115" s="313"/>
      <c r="AU115" s="313"/>
      <c r="AV115" s="313"/>
      <c r="AW115" s="313"/>
      <c r="AX115" s="313"/>
      <c r="AY115" s="313"/>
      <c r="AZ115" s="313"/>
      <c r="BA115" s="313"/>
      <c r="BB115" s="313"/>
      <c r="BC115" s="313"/>
      <c r="BD115" s="313"/>
      <c r="BE115" s="313"/>
    </row>
    <row r="116" spans="1:62" ht="15.75" thickBot="1">
      <c r="A116" s="313"/>
      <c r="B116" s="313"/>
      <c r="C116" s="367" t="s">
        <v>412</v>
      </c>
      <c r="D116" s="367"/>
      <c r="E116" s="367"/>
      <c r="F116" s="367"/>
      <c r="G116" s="367"/>
      <c r="H116" s="367"/>
      <c r="I116" s="367"/>
      <c r="J116" s="367"/>
      <c r="K116" s="367"/>
      <c r="L116" s="367"/>
      <c r="M116" s="367"/>
      <c r="N116" s="367"/>
      <c r="O116" s="367"/>
      <c r="P116" s="367"/>
      <c r="Q116" s="367"/>
      <c r="R116" s="367"/>
      <c r="S116" s="367"/>
      <c r="T116" s="367"/>
      <c r="U116" s="367"/>
      <c r="V116" s="367"/>
      <c r="W116" s="367"/>
      <c r="X116" s="367"/>
      <c r="Y116" s="367"/>
      <c r="Z116" s="367"/>
      <c r="AA116" s="367"/>
      <c r="AB116" s="367"/>
      <c r="AC116" s="367"/>
      <c r="AD116" s="367"/>
      <c r="AE116" s="367"/>
      <c r="AF116" s="367"/>
      <c r="AG116" s="367"/>
      <c r="AH116" s="367"/>
      <c r="AI116" s="367"/>
      <c r="AJ116" s="367"/>
      <c r="AK116" s="367"/>
      <c r="AL116" s="367"/>
      <c r="AM116" s="367"/>
      <c r="AN116" s="367"/>
      <c r="AO116" s="367"/>
      <c r="AP116" s="367"/>
      <c r="AQ116" s="367"/>
      <c r="AR116" s="367"/>
      <c r="AS116" s="367"/>
      <c r="AT116" s="367"/>
      <c r="AU116" s="367"/>
      <c r="AV116" s="367"/>
      <c r="AW116" s="367"/>
      <c r="AX116" s="367"/>
      <c r="AY116" s="313"/>
      <c r="AZ116" s="313"/>
      <c r="BA116" s="313"/>
      <c r="BB116" s="313"/>
      <c r="BC116" s="313"/>
      <c r="BD116" s="313"/>
      <c r="BE116" s="313"/>
    </row>
    <row r="117" spans="1:62" ht="15.75" thickTop="1">
      <c r="A117" s="313"/>
      <c r="B117" s="313"/>
      <c r="C117" s="367"/>
      <c r="D117" s="367"/>
      <c r="E117" s="367"/>
      <c r="F117" s="367"/>
      <c r="G117" s="367"/>
      <c r="H117" s="828" t="s">
        <v>413</v>
      </c>
      <c r="I117" s="829"/>
      <c r="J117" s="829"/>
      <c r="K117" s="829"/>
      <c r="L117" s="829"/>
      <c r="M117" s="829"/>
      <c r="N117" s="829"/>
      <c r="O117" s="829"/>
      <c r="P117" s="829"/>
      <c r="Q117" s="829"/>
      <c r="R117" s="829"/>
      <c r="S117" s="829"/>
      <c r="T117" s="829"/>
      <c r="U117" s="829"/>
      <c r="V117" s="829"/>
      <c r="W117" s="829"/>
      <c r="X117" s="829"/>
      <c r="Y117" s="829"/>
      <c r="Z117" s="829"/>
      <c r="AA117" s="829"/>
      <c r="AB117" s="829"/>
      <c r="AC117" s="829"/>
      <c r="AD117" s="829"/>
      <c r="AE117" s="829"/>
      <c r="AF117" s="829"/>
      <c r="AG117" s="829"/>
      <c r="AH117" s="829"/>
      <c r="AI117" s="829"/>
      <c r="AJ117" s="829"/>
      <c r="AK117" s="829"/>
      <c r="AL117" s="829"/>
      <c r="AM117" s="829"/>
      <c r="AN117" s="829"/>
      <c r="AO117" s="829"/>
      <c r="AP117" s="829"/>
      <c r="AQ117" s="829"/>
      <c r="AR117" s="830"/>
      <c r="AS117" s="858"/>
      <c r="AT117" s="859"/>
      <c r="AU117" s="859"/>
      <c r="AV117" s="859"/>
      <c r="AW117" s="859"/>
      <c r="AX117" s="859"/>
      <c r="AY117" s="313"/>
      <c r="AZ117" s="313"/>
      <c r="BA117" s="313"/>
      <c r="BB117" s="313"/>
      <c r="BC117" s="313"/>
      <c r="BD117" s="313"/>
      <c r="BE117" s="313"/>
    </row>
    <row r="118" spans="1:62" ht="15.75" thickBot="1">
      <c r="A118" s="338"/>
      <c r="B118" s="338"/>
      <c r="C118" s="368"/>
      <c r="D118" s="368"/>
      <c r="E118" s="368"/>
      <c r="F118" s="368"/>
      <c r="G118" s="368"/>
      <c r="H118" s="831"/>
      <c r="I118" s="832"/>
      <c r="J118" s="832"/>
      <c r="K118" s="832"/>
      <c r="L118" s="832"/>
      <c r="M118" s="832"/>
      <c r="N118" s="832"/>
      <c r="O118" s="832"/>
      <c r="P118" s="832"/>
      <c r="Q118" s="832"/>
      <c r="R118" s="832"/>
      <c r="S118" s="832"/>
      <c r="T118" s="832"/>
      <c r="U118" s="832"/>
      <c r="V118" s="832"/>
      <c r="W118" s="832"/>
      <c r="X118" s="832"/>
      <c r="Y118" s="832"/>
      <c r="Z118" s="832"/>
      <c r="AA118" s="832"/>
      <c r="AB118" s="832"/>
      <c r="AC118" s="832"/>
      <c r="AD118" s="832"/>
      <c r="AE118" s="832"/>
      <c r="AF118" s="832"/>
      <c r="AG118" s="832"/>
      <c r="AH118" s="832"/>
      <c r="AI118" s="832"/>
      <c r="AJ118" s="832"/>
      <c r="AK118" s="832"/>
      <c r="AL118" s="832"/>
      <c r="AM118" s="832"/>
      <c r="AN118" s="832"/>
      <c r="AO118" s="832"/>
      <c r="AP118" s="832"/>
      <c r="AQ118" s="832"/>
      <c r="AR118" s="833"/>
      <c r="AS118" s="858"/>
      <c r="AT118" s="859"/>
      <c r="AU118" s="859"/>
      <c r="AV118" s="859"/>
      <c r="AW118" s="859"/>
      <c r="AX118" s="859"/>
      <c r="AY118" s="338"/>
      <c r="AZ118" s="313"/>
      <c r="BA118" s="338"/>
      <c r="BB118" s="338"/>
      <c r="BC118" s="338"/>
      <c r="BD118" s="338"/>
      <c r="BE118" s="338"/>
    </row>
    <row r="119" spans="1:62" ht="16.5" thickTop="1" thickBot="1">
      <c r="A119" s="369"/>
      <c r="B119" s="369"/>
      <c r="C119" s="813"/>
      <c r="D119" s="813"/>
      <c r="E119" s="813"/>
      <c r="F119" s="813"/>
      <c r="G119" s="813"/>
      <c r="H119" s="813"/>
      <c r="I119" s="813"/>
      <c r="J119" s="813"/>
      <c r="K119" s="813"/>
      <c r="L119" s="813"/>
      <c r="M119" s="813"/>
      <c r="N119" s="813"/>
      <c r="O119" s="813"/>
      <c r="P119" s="813"/>
      <c r="Q119" s="813"/>
      <c r="R119" s="813"/>
      <c r="S119" s="370"/>
      <c r="T119" s="370"/>
      <c r="U119" s="370"/>
      <c r="V119" s="370"/>
      <c r="W119" s="370"/>
      <c r="X119" s="370"/>
      <c r="Y119" s="370"/>
      <c r="Z119" s="370"/>
      <c r="AA119" s="370"/>
      <c r="AB119" s="370"/>
      <c r="AC119" s="370"/>
      <c r="AD119" s="370"/>
      <c r="AE119" s="369"/>
      <c r="AF119" s="369"/>
      <c r="AG119" s="369"/>
      <c r="AH119" s="369"/>
      <c r="AI119" s="371"/>
      <c r="AJ119" s="371"/>
      <c r="AK119" s="371"/>
      <c r="AL119" s="371"/>
      <c r="AM119" s="371"/>
      <c r="AN119" s="369"/>
      <c r="AO119" s="369"/>
      <c r="AP119" s="369"/>
      <c r="AQ119" s="369"/>
      <c r="AR119" s="369"/>
      <c r="AS119" s="369"/>
      <c r="AT119" s="369"/>
      <c r="AU119" s="369"/>
      <c r="AV119" s="369"/>
      <c r="AW119" s="369"/>
      <c r="AX119" s="369"/>
      <c r="AY119" s="369"/>
      <c r="AZ119" s="313"/>
      <c r="BA119" s="369"/>
      <c r="BB119" s="369"/>
      <c r="BC119" s="369"/>
      <c r="BD119" s="369"/>
      <c r="BE119" s="369"/>
    </row>
    <row r="120" spans="1:62" ht="16.5" thickTop="1" thickBot="1">
      <c r="A120" s="313"/>
      <c r="B120" s="313"/>
      <c r="C120" s="814" t="s">
        <v>414</v>
      </c>
      <c r="D120" s="814"/>
      <c r="E120" s="814"/>
      <c r="F120" s="814"/>
      <c r="G120" s="814"/>
      <c r="H120" s="814"/>
      <c r="I120" s="814"/>
      <c r="J120" s="814"/>
      <c r="K120" s="814"/>
      <c r="L120" s="814"/>
      <c r="M120" s="814"/>
      <c r="N120" s="814"/>
      <c r="O120" s="814"/>
      <c r="P120" s="814"/>
      <c r="Q120" s="814"/>
      <c r="R120" s="814"/>
      <c r="S120" s="793" t="s">
        <v>415</v>
      </c>
      <c r="T120" s="794"/>
      <c r="U120" s="795"/>
      <c r="V120" s="815" t="s">
        <v>416</v>
      </c>
      <c r="W120" s="816"/>
      <c r="X120" s="816"/>
      <c r="Y120" s="816"/>
      <c r="Z120" s="816"/>
      <c r="AA120" s="816"/>
      <c r="AB120" s="816"/>
      <c r="AC120" s="816"/>
      <c r="AD120" s="816"/>
      <c r="AE120" s="817"/>
      <c r="AF120" s="793" t="s">
        <v>417</v>
      </c>
      <c r="AG120" s="794"/>
      <c r="AH120" s="794"/>
      <c r="AI120" s="795"/>
      <c r="AJ120" s="793" t="s">
        <v>418</v>
      </c>
      <c r="AK120" s="794"/>
      <c r="AL120" s="794"/>
      <c r="AM120" s="794"/>
      <c r="AN120" s="794"/>
      <c r="AO120" s="794"/>
      <c r="AP120" s="795"/>
      <c r="AQ120" s="834" t="s">
        <v>419</v>
      </c>
      <c r="AR120" s="834" t="s">
        <v>420</v>
      </c>
      <c r="AS120" s="791"/>
      <c r="AT120" s="792"/>
      <c r="AU120" s="792"/>
      <c r="AV120" s="792"/>
      <c r="AW120" s="792"/>
      <c r="AX120" s="792"/>
      <c r="AY120" s="313"/>
      <c r="AZ120" s="313"/>
      <c r="BA120" s="313"/>
      <c r="BB120" s="313"/>
      <c r="BC120" s="313"/>
      <c r="BD120" s="313"/>
      <c r="BE120" s="313"/>
    </row>
    <row r="121" spans="1:62" ht="16.5" thickTop="1" thickBot="1">
      <c r="A121" s="313"/>
      <c r="B121" s="313"/>
      <c r="C121" s="814"/>
      <c r="D121" s="814"/>
      <c r="E121" s="814"/>
      <c r="F121" s="814"/>
      <c r="G121" s="814"/>
      <c r="H121" s="814"/>
      <c r="I121" s="814"/>
      <c r="J121" s="814"/>
      <c r="K121" s="814"/>
      <c r="L121" s="814"/>
      <c r="M121" s="814"/>
      <c r="N121" s="814"/>
      <c r="O121" s="814"/>
      <c r="P121" s="814"/>
      <c r="Q121" s="814"/>
      <c r="R121" s="814"/>
      <c r="S121" s="796"/>
      <c r="T121" s="797"/>
      <c r="U121" s="798"/>
      <c r="V121" s="793" t="s">
        <v>421</v>
      </c>
      <c r="W121" s="794"/>
      <c r="X121" s="794"/>
      <c r="Y121" s="794"/>
      <c r="Z121" s="795"/>
      <c r="AA121" s="793" t="s">
        <v>422</v>
      </c>
      <c r="AB121" s="794"/>
      <c r="AC121" s="794"/>
      <c r="AD121" s="794"/>
      <c r="AE121" s="795"/>
      <c r="AF121" s="796"/>
      <c r="AG121" s="797"/>
      <c r="AH121" s="797"/>
      <c r="AI121" s="798"/>
      <c r="AJ121" s="796"/>
      <c r="AK121" s="797"/>
      <c r="AL121" s="797"/>
      <c r="AM121" s="797"/>
      <c r="AN121" s="797"/>
      <c r="AO121" s="797"/>
      <c r="AP121" s="798"/>
      <c r="AQ121" s="835"/>
      <c r="AR121" s="835"/>
      <c r="AS121" s="791"/>
      <c r="AT121" s="792"/>
      <c r="AU121" s="792"/>
      <c r="AV121" s="792"/>
      <c r="AW121" s="792"/>
      <c r="AX121" s="792"/>
      <c r="AY121" s="313"/>
      <c r="AZ121" s="313"/>
      <c r="BA121" s="313"/>
      <c r="BB121" s="313"/>
      <c r="BC121" s="313"/>
      <c r="BD121" s="313"/>
      <c r="BE121" s="313"/>
    </row>
    <row r="122" spans="1:62" ht="16.5" thickTop="1" thickBot="1">
      <c r="A122" s="313"/>
      <c r="B122" s="313"/>
      <c r="C122" s="814"/>
      <c r="D122" s="814"/>
      <c r="E122" s="814"/>
      <c r="F122" s="814"/>
      <c r="G122" s="814"/>
      <c r="H122" s="814"/>
      <c r="I122" s="814"/>
      <c r="J122" s="814"/>
      <c r="K122" s="814"/>
      <c r="L122" s="814"/>
      <c r="M122" s="814"/>
      <c r="N122" s="814"/>
      <c r="O122" s="814"/>
      <c r="P122" s="814"/>
      <c r="Q122" s="814"/>
      <c r="R122" s="814"/>
      <c r="S122" s="796"/>
      <c r="T122" s="797"/>
      <c r="U122" s="798"/>
      <c r="V122" s="796"/>
      <c r="W122" s="797"/>
      <c r="X122" s="797"/>
      <c r="Y122" s="797"/>
      <c r="Z122" s="798"/>
      <c r="AA122" s="796"/>
      <c r="AB122" s="797"/>
      <c r="AC122" s="797"/>
      <c r="AD122" s="797"/>
      <c r="AE122" s="798"/>
      <c r="AF122" s="796"/>
      <c r="AG122" s="797"/>
      <c r="AH122" s="797"/>
      <c r="AI122" s="798"/>
      <c r="AJ122" s="796"/>
      <c r="AK122" s="797"/>
      <c r="AL122" s="797"/>
      <c r="AM122" s="797"/>
      <c r="AN122" s="797"/>
      <c r="AO122" s="797"/>
      <c r="AP122" s="798"/>
      <c r="AQ122" s="835"/>
      <c r="AR122" s="835"/>
      <c r="AS122" s="791"/>
      <c r="AT122" s="792"/>
      <c r="AU122" s="792"/>
      <c r="AV122" s="792"/>
      <c r="AW122" s="792"/>
      <c r="AX122" s="792"/>
      <c r="AY122" s="313"/>
      <c r="AZ122" s="313"/>
      <c r="BA122" s="313"/>
      <c r="BB122" s="313"/>
      <c r="BC122" s="313"/>
      <c r="BD122" s="313"/>
      <c r="BE122" s="313"/>
    </row>
    <row r="123" spans="1:62" ht="16.5" thickTop="1" thickBot="1">
      <c r="A123" s="313"/>
      <c r="B123" s="313"/>
      <c r="C123" s="814"/>
      <c r="D123" s="814"/>
      <c r="E123" s="814"/>
      <c r="F123" s="814"/>
      <c r="G123" s="814"/>
      <c r="H123" s="814"/>
      <c r="I123" s="814"/>
      <c r="J123" s="814"/>
      <c r="K123" s="814"/>
      <c r="L123" s="814"/>
      <c r="M123" s="814"/>
      <c r="N123" s="814"/>
      <c r="O123" s="814"/>
      <c r="P123" s="814"/>
      <c r="Q123" s="814"/>
      <c r="R123" s="814"/>
      <c r="S123" s="799"/>
      <c r="T123" s="800"/>
      <c r="U123" s="801"/>
      <c r="V123" s="799"/>
      <c r="W123" s="800"/>
      <c r="X123" s="800"/>
      <c r="Y123" s="800"/>
      <c r="Z123" s="801"/>
      <c r="AA123" s="799"/>
      <c r="AB123" s="800"/>
      <c r="AC123" s="800"/>
      <c r="AD123" s="800"/>
      <c r="AE123" s="801"/>
      <c r="AF123" s="799"/>
      <c r="AG123" s="800"/>
      <c r="AH123" s="800"/>
      <c r="AI123" s="801"/>
      <c r="AJ123" s="799"/>
      <c r="AK123" s="800"/>
      <c r="AL123" s="800"/>
      <c r="AM123" s="800"/>
      <c r="AN123" s="800"/>
      <c r="AO123" s="800"/>
      <c r="AP123" s="801"/>
      <c r="AQ123" s="836"/>
      <c r="AR123" s="836"/>
      <c r="AS123" s="791"/>
      <c r="AT123" s="792"/>
      <c r="AU123" s="792"/>
      <c r="AV123" s="792"/>
      <c r="AW123" s="792"/>
      <c r="AX123" s="792"/>
      <c r="AY123" s="313"/>
      <c r="AZ123" s="313"/>
      <c r="BA123" s="313"/>
      <c r="BB123" s="313"/>
      <c r="BC123" s="313"/>
      <c r="BD123" s="313"/>
      <c r="BE123" s="313"/>
    </row>
    <row r="124" spans="1:62" ht="15.75" thickTop="1">
      <c r="A124" s="313"/>
      <c r="B124" s="313"/>
      <c r="C124" s="802" t="s">
        <v>423</v>
      </c>
      <c r="D124" s="803"/>
      <c r="E124" s="803"/>
      <c r="F124" s="803"/>
      <c r="G124" s="803"/>
      <c r="H124" s="803"/>
      <c r="I124" s="803"/>
      <c r="J124" s="803"/>
      <c r="K124" s="803"/>
      <c r="L124" s="803"/>
      <c r="M124" s="803"/>
      <c r="N124" s="803"/>
      <c r="O124" s="803"/>
      <c r="P124" s="803"/>
      <c r="Q124" s="803"/>
      <c r="R124" s="803"/>
      <c r="S124" s="372"/>
      <c r="T124" s="372"/>
      <c r="U124" s="372"/>
      <c r="V124" s="372"/>
      <c r="W124" s="372"/>
      <c r="X124" s="372"/>
      <c r="Y124" s="372"/>
      <c r="Z124" s="372"/>
      <c r="AA124" s="372"/>
      <c r="AB124" s="372"/>
      <c r="AC124" s="372"/>
      <c r="AD124" s="372"/>
      <c r="AE124" s="372"/>
      <c r="AF124" s="372"/>
      <c r="AG124" s="372"/>
      <c r="AH124" s="372"/>
      <c r="AI124" s="372"/>
      <c r="AJ124" s="372"/>
      <c r="AK124" s="372"/>
      <c r="AL124" s="372"/>
      <c r="AM124" s="372"/>
      <c r="AN124" s="372"/>
      <c r="AO124" s="372"/>
      <c r="AP124" s="372"/>
      <c r="AQ124" s="373"/>
      <c r="AR124" s="373"/>
      <c r="AS124" s="791"/>
      <c r="AT124" s="792"/>
      <c r="AU124" s="792"/>
      <c r="AV124" s="792"/>
      <c r="AW124" s="792"/>
      <c r="AX124" s="792"/>
      <c r="AY124" s="313"/>
      <c r="AZ124" s="313"/>
      <c r="BA124" s="313"/>
      <c r="BB124" s="313"/>
      <c r="BC124" s="313"/>
      <c r="BD124" s="313"/>
      <c r="BE124" s="313"/>
    </row>
    <row r="125" spans="1:62">
      <c r="A125" s="313"/>
      <c r="B125" s="313"/>
      <c r="C125" s="710" t="s">
        <v>109</v>
      </c>
      <c r="D125" s="710"/>
      <c r="E125" s="710"/>
      <c r="F125" s="710"/>
      <c r="G125" s="710"/>
      <c r="H125" s="710"/>
      <c r="I125" s="710"/>
      <c r="J125" s="710"/>
      <c r="K125" s="710"/>
      <c r="L125" s="710"/>
      <c r="M125" s="710"/>
      <c r="N125" s="710"/>
      <c r="O125" s="710"/>
      <c r="P125" s="710"/>
      <c r="Q125" s="710"/>
      <c r="R125" s="710"/>
      <c r="S125" s="711">
        <f>K9</f>
        <v>1200</v>
      </c>
      <c r="T125" s="712"/>
      <c r="U125" s="713"/>
      <c r="V125" s="779">
        <v>0</v>
      </c>
      <c r="W125" s="780"/>
      <c r="X125" s="780"/>
      <c r="Y125" s="780"/>
      <c r="Z125" s="781"/>
      <c r="AA125" s="779">
        <v>0</v>
      </c>
      <c r="AB125" s="780"/>
      <c r="AC125" s="780"/>
      <c r="AD125" s="780"/>
      <c r="AE125" s="781"/>
      <c r="AF125" s="720">
        <f>AE11</f>
        <v>0</v>
      </c>
      <c r="AG125" s="721"/>
      <c r="AH125" s="721"/>
      <c r="AI125" s="722"/>
      <c r="AJ125" s="804">
        <f>(AA125/20.8363*AF127)</f>
        <v>0</v>
      </c>
      <c r="AK125" s="805"/>
      <c r="AL125" s="805"/>
      <c r="AM125" s="805"/>
      <c r="AN125" s="805"/>
      <c r="AO125" s="805"/>
      <c r="AP125" s="806"/>
      <c r="AQ125" s="374"/>
      <c r="AR125" s="374"/>
      <c r="AS125" s="791"/>
      <c r="AT125" s="792"/>
      <c r="AU125" s="792"/>
      <c r="AV125" s="792"/>
      <c r="AW125" s="792"/>
      <c r="AX125" s="792"/>
    </row>
    <row r="126" spans="1:62">
      <c r="A126" s="313"/>
      <c r="B126" s="313"/>
      <c r="C126" s="710" t="s">
        <v>110</v>
      </c>
      <c r="D126" s="710"/>
      <c r="E126" s="710"/>
      <c r="F126" s="710"/>
      <c r="G126" s="710"/>
      <c r="H126" s="710"/>
      <c r="I126" s="710"/>
      <c r="J126" s="710"/>
      <c r="K126" s="710"/>
      <c r="L126" s="710"/>
      <c r="M126" s="710"/>
      <c r="N126" s="710"/>
      <c r="O126" s="710"/>
      <c r="P126" s="710"/>
      <c r="Q126" s="710"/>
      <c r="R126" s="710"/>
      <c r="S126" s="711">
        <f>K13</f>
        <v>900</v>
      </c>
      <c r="T126" s="712"/>
      <c r="U126" s="713"/>
      <c r="V126" s="779" t="e">
        <f>#REF!</f>
        <v>#REF!</v>
      </c>
      <c r="W126" s="780"/>
      <c r="X126" s="780"/>
      <c r="Y126" s="780"/>
      <c r="Z126" s="781"/>
      <c r="AA126" s="779">
        <v>176289.75286433336</v>
      </c>
      <c r="AB126" s="780"/>
      <c r="AC126" s="780"/>
      <c r="AD126" s="780"/>
      <c r="AE126" s="781"/>
      <c r="AF126" s="720">
        <f>AE15</f>
        <v>3.66</v>
      </c>
      <c r="AG126" s="721"/>
      <c r="AH126" s="721"/>
      <c r="AI126" s="722"/>
      <c r="AJ126" s="723">
        <f>TRUNC((AF126/20.8363*AA126),2)</f>
        <v>30966.17</v>
      </c>
      <c r="AK126" s="724"/>
      <c r="AL126" s="724"/>
      <c r="AM126" s="724"/>
      <c r="AN126" s="724"/>
      <c r="AO126" s="724"/>
      <c r="AP126" s="724"/>
      <c r="AQ126" s="375">
        <f>AA126/S126/20.8363</f>
        <v>9.4007814814814825</v>
      </c>
      <c r="AR126" s="376"/>
      <c r="AS126" s="791"/>
      <c r="AT126" s="792"/>
      <c r="AU126" s="792"/>
      <c r="AV126" s="792"/>
      <c r="AW126" s="792"/>
      <c r="AX126" s="792"/>
      <c r="BD126" s="377" t="s">
        <v>424</v>
      </c>
      <c r="BE126" s="377" t="s">
        <v>425</v>
      </c>
      <c r="BF126" s="377" t="s">
        <v>426</v>
      </c>
      <c r="BG126" s="377" t="s">
        <v>427</v>
      </c>
      <c r="BH126" s="377"/>
      <c r="BI126" s="377" t="s">
        <v>428</v>
      </c>
      <c r="BJ126" s="377"/>
    </row>
    <row r="127" spans="1:62">
      <c r="A127" s="313"/>
      <c r="B127" s="313"/>
      <c r="C127" s="710" t="s">
        <v>387</v>
      </c>
      <c r="D127" s="710"/>
      <c r="E127" s="710"/>
      <c r="F127" s="710"/>
      <c r="G127" s="710"/>
      <c r="H127" s="710"/>
      <c r="I127" s="710"/>
      <c r="J127" s="710"/>
      <c r="K127" s="710"/>
      <c r="L127" s="710"/>
      <c r="M127" s="710"/>
      <c r="N127" s="710"/>
      <c r="O127" s="710"/>
      <c r="P127" s="710"/>
      <c r="Q127" s="710"/>
      <c r="R127" s="710"/>
      <c r="S127" s="711">
        <f>K17</f>
        <v>250</v>
      </c>
      <c r="T127" s="712"/>
      <c r="U127" s="713"/>
      <c r="V127" s="779" t="e">
        <f>#REF!</f>
        <v>#REF!</v>
      </c>
      <c r="W127" s="780"/>
      <c r="X127" s="780"/>
      <c r="Y127" s="780"/>
      <c r="Z127" s="781"/>
      <c r="AA127" s="779">
        <v>29861.751708000003</v>
      </c>
      <c r="AB127" s="780"/>
      <c r="AC127" s="780"/>
      <c r="AD127" s="780"/>
      <c r="AE127" s="781"/>
      <c r="AF127" s="785">
        <f>AE19</f>
        <v>17.059999999999999</v>
      </c>
      <c r="AG127" s="786"/>
      <c r="AH127" s="786"/>
      <c r="AI127" s="787"/>
      <c r="AJ127" s="723">
        <f>TRUNC((AF127/20.8363*AA127),2)</f>
        <v>24449.7</v>
      </c>
      <c r="AK127" s="724"/>
      <c r="AL127" s="724"/>
      <c r="AM127" s="724"/>
      <c r="AN127" s="724"/>
      <c r="AO127" s="724"/>
      <c r="AP127" s="724"/>
      <c r="AQ127" s="375">
        <v>0</v>
      </c>
      <c r="AR127" s="376">
        <f>AA127/S127/20.8363</f>
        <v>5.73264</v>
      </c>
      <c r="AS127" s="791"/>
      <c r="AT127" s="792"/>
      <c r="AU127" s="792"/>
      <c r="AV127" s="792"/>
      <c r="AW127" s="792"/>
      <c r="AX127" s="792"/>
      <c r="BD127" s="378">
        <f>1/800</f>
        <v>1.25E-3</v>
      </c>
      <c r="BE127" s="379">
        <v>220</v>
      </c>
      <c r="BF127" s="374">
        <f t="shared" ref="BF127:BF133" si="9">1/220</f>
        <v>4.5454545454545452E-3</v>
      </c>
      <c r="BG127" s="374">
        <f t="shared" ref="BG127:BG133" si="10">BD127*BE127*BF127</f>
        <v>1.25E-3</v>
      </c>
      <c r="BH127" s="374"/>
      <c r="BI127" s="380">
        <f>Z18</f>
        <v>4139.9051174603173</v>
      </c>
      <c r="BJ127" s="380">
        <f t="shared" ref="BJ127:BJ133" si="11">BG127*BI127</f>
        <v>5.1748813968253966</v>
      </c>
    </row>
    <row r="128" spans="1:62">
      <c r="A128" s="313"/>
      <c r="B128" s="313"/>
      <c r="C128" s="710" t="s">
        <v>111</v>
      </c>
      <c r="D128" s="710"/>
      <c r="E128" s="710"/>
      <c r="F128" s="710"/>
      <c r="G128" s="710"/>
      <c r="H128" s="710"/>
      <c r="I128" s="710"/>
      <c r="J128" s="710"/>
      <c r="K128" s="710"/>
      <c r="L128" s="710"/>
      <c r="M128" s="710"/>
      <c r="N128" s="710"/>
      <c r="O128" s="710"/>
      <c r="P128" s="710"/>
      <c r="Q128" s="710"/>
      <c r="R128" s="710"/>
      <c r="S128" s="711">
        <f>K21</f>
        <v>400</v>
      </c>
      <c r="T128" s="712"/>
      <c r="U128" s="713"/>
      <c r="V128" s="779" t="e">
        <f>#REF!</f>
        <v>#REF!</v>
      </c>
      <c r="W128" s="780"/>
      <c r="X128" s="780"/>
      <c r="Y128" s="780"/>
      <c r="Z128" s="781"/>
      <c r="AA128" s="779">
        <v>27464.743755999996</v>
      </c>
      <c r="AB128" s="780"/>
      <c r="AC128" s="780"/>
      <c r="AD128" s="780"/>
      <c r="AE128" s="781"/>
      <c r="AF128" s="785">
        <f>AE23</f>
        <v>8.24</v>
      </c>
      <c r="AG128" s="786"/>
      <c r="AH128" s="786"/>
      <c r="AI128" s="787"/>
      <c r="AJ128" s="723">
        <f>TRUNC((AF128/20.8363*AA128),2)</f>
        <v>10861.3</v>
      </c>
      <c r="AK128" s="724"/>
      <c r="AL128" s="724"/>
      <c r="AM128" s="724"/>
      <c r="AN128" s="724"/>
      <c r="AO128" s="724"/>
      <c r="AP128" s="724"/>
      <c r="AQ128" s="375">
        <f>AA128/S128/20.8363</f>
        <v>3.2952999999999992</v>
      </c>
      <c r="AR128" s="376"/>
      <c r="AS128" s="791"/>
      <c r="AT128" s="792"/>
      <c r="AU128" s="792"/>
      <c r="AV128" s="792"/>
      <c r="AW128" s="792"/>
      <c r="AX128" s="792"/>
      <c r="BD128" s="378">
        <f>1/(800*30)</f>
        <v>4.1666666666666665E-5</v>
      </c>
      <c r="BE128" s="379">
        <v>220</v>
      </c>
      <c r="BF128" s="374">
        <f t="shared" si="9"/>
        <v>4.5454545454545452E-3</v>
      </c>
      <c r="BG128" s="374">
        <f t="shared" si="10"/>
        <v>4.1666666666666665E-5</v>
      </c>
      <c r="BH128" s="374"/>
      <c r="BI128" s="380">
        <f>Z17</f>
        <v>3860.2892105767128</v>
      </c>
      <c r="BJ128" s="380">
        <f t="shared" si="11"/>
        <v>0.16084538377402968</v>
      </c>
    </row>
    <row r="129" spans="1:62">
      <c r="A129" s="313"/>
      <c r="B129" s="313"/>
      <c r="C129" s="807" t="s">
        <v>429</v>
      </c>
      <c r="D129" s="808"/>
      <c r="E129" s="808"/>
      <c r="F129" s="808"/>
      <c r="G129" s="808"/>
      <c r="H129" s="808"/>
      <c r="I129" s="808"/>
      <c r="J129" s="808"/>
      <c r="K129" s="808"/>
      <c r="L129" s="808"/>
      <c r="M129" s="808"/>
      <c r="N129" s="808"/>
      <c r="O129" s="808"/>
      <c r="P129" s="808"/>
      <c r="Q129" s="808"/>
      <c r="R129" s="809"/>
      <c r="S129" s="810">
        <f>K25</f>
        <v>450</v>
      </c>
      <c r="T129" s="811"/>
      <c r="U129" s="812"/>
      <c r="V129" s="788">
        <v>0</v>
      </c>
      <c r="W129" s="789"/>
      <c r="X129" s="789"/>
      <c r="Y129" s="789"/>
      <c r="Z129" s="790"/>
      <c r="AA129" s="788">
        <v>0</v>
      </c>
      <c r="AB129" s="789"/>
      <c r="AC129" s="789"/>
      <c r="AD129" s="789"/>
      <c r="AE129" s="790"/>
      <c r="AF129" s="785">
        <f>AE27</f>
        <v>0</v>
      </c>
      <c r="AG129" s="786"/>
      <c r="AH129" s="786"/>
      <c r="AI129" s="787"/>
      <c r="AJ129" s="723">
        <f t="shared" ref="AJ129:AJ132" si="12">TRUNC((AF129/20.8363*AA129),2)</f>
        <v>0</v>
      </c>
      <c r="AK129" s="724"/>
      <c r="AL129" s="724"/>
      <c r="AM129" s="724"/>
      <c r="AN129" s="724"/>
      <c r="AO129" s="724"/>
      <c r="AP129" s="724"/>
      <c r="AQ129" s="375">
        <f t="shared" ref="AQ129:AQ132" si="13">AA129/S129/20.8363</f>
        <v>0</v>
      </c>
      <c r="AR129" s="376">
        <f>AA129/S129/20.8363</f>
        <v>0</v>
      </c>
      <c r="AS129" s="791"/>
      <c r="AT129" s="792"/>
      <c r="AU129" s="792"/>
      <c r="AV129" s="792"/>
      <c r="AW129" s="792"/>
      <c r="AX129" s="792"/>
      <c r="BD129" s="381"/>
      <c r="BE129" s="381"/>
      <c r="BF129" s="313"/>
      <c r="BG129" s="313"/>
      <c r="BH129" s="313"/>
      <c r="BI129" s="313"/>
      <c r="BJ129" s="312">
        <f>SUM(BJ127:BJ128)</f>
        <v>5.3357267805994262</v>
      </c>
    </row>
    <row r="130" spans="1:62">
      <c r="A130" s="313"/>
      <c r="B130" s="313"/>
      <c r="C130" s="710" t="s">
        <v>430</v>
      </c>
      <c r="D130" s="710"/>
      <c r="E130" s="710"/>
      <c r="F130" s="710"/>
      <c r="G130" s="710"/>
      <c r="H130" s="710"/>
      <c r="I130" s="710"/>
      <c r="J130" s="710"/>
      <c r="K130" s="710"/>
      <c r="L130" s="710"/>
      <c r="M130" s="710"/>
      <c r="N130" s="710"/>
      <c r="O130" s="710"/>
      <c r="P130" s="710"/>
      <c r="Q130" s="710"/>
      <c r="R130" s="710"/>
      <c r="S130" s="711">
        <f>K29</f>
        <v>1700</v>
      </c>
      <c r="T130" s="712"/>
      <c r="U130" s="713"/>
      <c r="V130" s="779" t="e">
        <f>#REF!</f>
        <v>#REF!</v>
      </c>
      <c r="W130" s="780"/>
      <c r="X130" s="780"/>
      <c r="Y130" s="780"/>
      <c r="Z130" s="781"/>
      <c r="AA130" s="779">
        <v>484.72480375515443</v>
      </c>
      <c r="AB130" s="780"/>
      <c r="AC130" s="780"/>
      <c r="AD130" s="780"/>
      <c r="AE130" s="781"/>
      <c r="AF130" s="785">
        <f>AE31</f>
        <v>1.94</v>
      </c>
      <c r="AG130" s="786"/>
      <c r="AH130" s="786"/>
      <c r="AI130" s="787"/>
      <c r="AJ130" s="723">
        <f t="shared" si="12"/>
        <v>45.13</v>
      </c>
      <c r="AK130" s="724"/>
      <c r="AL130" s="724"/>
      <c r="AM130" s="724"/>
      <c r="AN130" s="724"/>
      <c r="AO130" s="724"/>
      <c r="AP130" s="724"/>
      <c r="AQ130" s="375">
        <f t="shared" si="13"/>
        <v>1.3684398741764709E-2</v>
      </c>
      <c r="AR130" s="376"/>
      <c r="AS130" s="791"/>
      <c r="AT130" s="792"/>
      <c r="AU130" s="792"/>
      <c r="AV130" s="792"/>
      <c r="AW130" s="792"/>
      <c r="AX130" s="792"/>
      <c r="BD130" s="381"/>
      <c r="BE130" s="313"/>
      <c r="BF130" s="312"/>
      <c r="BG130" s="313"/>
      <c r="BH130" s="313"/>
      <c r="BI130" s="313"/>
      <c r="BJ130" s="313"/>
    </row>
    <row r="131" spans="1:62">
      <c r="A131" s="313"/>
      <c r="B131" s="313"/>
      <c r="C131" s="782" t="s">
        <v>112</v>
      </c>
      <c r="D131" s="783"/>
      <c r="E131" s="783"/>
      <c r="F131" s="783"/>
      <c r="G131" s="783"/>
      <c r="H131" s="783"/>
      <c r="I131" s="783"/>
      <c r="J131" s="783"/>
      <c r="K131" s="783"/>
      <c r="L131" s="783"/>
      <c r="M131" s="783"/>
      <c r="N131" s="783"/>
      <c r="O131" s="783"/>
      <c r="P131" s="783"/>
      <c r="Q131" s="783"/>
      <c r="R131" s="784"/>
      <c r="S131" s="711">
        <f>K33</f>
        <v>1500</v>
      </c>
      <c r="T131" s="712"/>
      <c r="U131" s="713"/>
      <c r="V131" s="779" t="e">
        <f>#REF!</f>
        <v>#REF!</v>
      </c>
      <c r="W131" s="780"/>
      <c r="X131" s="780"/>
      <c r="Y131" s="780"/>
      <c r="Z131" s="781"/>
      <c r="AA131" s="779">
        <v>22.000015689520001</v>
      </c>
      <c r="AB131" s="780"/>
      <c r="AC131" s="780"/>
      <c r="AD131" s="780"/>
      <c r="AE131" s="781"/>
      <c r="AF131" s="720">
        <f>AE35</f>
        <v>2.19</v>
      </c>
      <c r="AG131" s="721"/>
      <c r="AH131" s="721"/>
      <c r="AI131" s="722"/>
      <c r="AJ131" s="723">
        <f t="shared" si="12"/>
        <v>2.31</v>
      </c>
      <c r="AK131" s="724"/>
      <c r="AL131" s="724"/>
      <c r="AM131" s="724"/>
      <c r="AN131" s="724"/>
      <c r="AO131" s="724"/>
      <c r="AP131" s="724"/>
      <c r="AQ131" s="375">
        <f t="shared" si="13"/>
        <v>7.0390026666666665E-4</v>
      </c>
      <c r="AR131" s="376"/>
      <c r="AS131" s="791"/>
      <c r="AT131" s="792"/>
      <c r="AU131" s="792"/>
      <c r="AV131" s="792"/>
      <c r="AW131" s="792"/>
      <c r="AX131" s="792"/>
      <c r="BD131" s="377" t="s">
        <v>424</v>
      </c>
      <c r="BE131" s="377" t="s">
        <v>425</v>
      </c>
      <c r="BF131" s="377" t="s">
        <v>426</v>
      </c>
      <c r="BG131" s="377" t="s">
        <v>427</v>
      </c>
      <c r="BH131" s="377"/>
      <c r="BI131" s="377" t="s">
        <v>428</v>
      </c>
      <c r="BJ131" s="377"/>
    </row>
    <row r="132" spans="1:62">
      <c r="A132" s="313"/>
      <c r="B132" s="313"/>
      <c r="C132" s="710" t="s">
        <v>431</v>
      </c>
      <c r="D132" s="710"/>
      <c r="E132" s="710"/>
      <c r="F132" s="710"/>
      <c r="G132" s="710"/>
      <c r="H132" s="710"/>
      <c r="I132" s="710"/>
      <c r="J132" s="710"/>
      <c r="K132" s="710"/>
      <c r="L132" s="710"/>
      <c r="M132" s="710"/>
      <c r="N132" s="710"/>
      <c r="O132" s="710"/>
      <c r="P132" s="710"/>
      <c r="Q132" s="710"/>
      <c r="R132" s="710"/>
      <c r="S132" s="711">
        <f>K37</f>
        <v>1200</v>
      </c>
      <c r="T132" s="712"/>
      <c r="U132" s="713"/>
      <c r="V132" s="779" t="e">
        <f>#REF!</f>
        <v>#REF!</v>
      </c>
      <c r="W132" s="780"/>
      <c r="X132" s="780"/>
      <c r="Y132" s="780"/>
      <c r="Z132" s="781"/>
      <c r="AA132" s="779">
        <v>5121.6705721315857</v>
      </c>
      <c r="AB132" s="780"/>
      <c r="AC132" s="780"/>
      <c r="AD132" s="780"/>
      <c r="AE132" s="781"/>
      <c r="AF132" s="720">
        <f>AE39</f>
        <v>2.74</v>
      </c>
      <c r="AG132" s="721"/>
      <c r="AH132" s="721"/>
      <c r="AI132" s="722"/>
      <c r="AJ132" s="723">
        <f t="shared" si="12"/>
        <v>673.5</v>
      </c>
      <c r="AK132" s="724"/>
      <c r="AL132" s="724"/>
      <c r="AM132" s="724"/>
      <c r="AN132" s="724"/>
      <c r="AO132" s="724"/>
      <c r="AP132" s="724"/>
      <c r="AQ132" s="375">
        <f t="shared" si="13"/>
        <v>0.20483765400333334</v>
      </c>
      <c r="AR132" s="376"/>
      <c r="AS132" s="791"/>
      <c r="AT132" s="792"/>
      <c r="AU132" s="792"/>
      <c r="AV132" s="792"/>
      <c r="AW132" s="792"/>
      <c r="AX132" s="792"/>
      <c r="BD132" s="378">
        <f>1/800</f>
        <v>1.25E-3</v>
      </c>
      <c r="BE132" s="379">
        <v>110</v>
      </c>
      <c r="BF132" s="374">
        <f t="shared" si="9"/>
        <v>4.5454545454545452E-3</v>
      </c>
      <c r="BG132" s="374">
        <f t="shared" si="10"/>
        <v>6.2500000000000001E-4</v>
      </c>
      <c r="BH132" s="374"/>
      <c r="BI132" s="380">
        <f>BI127</f>
        <v>4139.9051174603173</v>
      </c>
      <c r="BJ132" s="380">
        <f t="shared" si="11"/>
        <v>2.5874406984126983</v>
      </c>
    </row>
    <row r="133" spans="1:62">
      <c r="A133" s="313"/>
      <c r="B133" s="313"/>
      <c r="C133" s="694" t="s">
        <v>432</v>
      </c>
      <c r="D133" s="695"/>
      <c r="E133" s="695"/>
      <c r="F133" s="695"/>
      <c r="G133" s="695"/>
      <c r="H133" s="695"/>
      <c r="I133" s="695"/>
      <c r="J133" s="695"/>
      <c r="K133" s="695"/>
      <c r="L133" s="695"/>
      <c r="M133" s="695"/>
      <c r="N133" s="695"/>
      <c r="O133" s="695"/>
      <c r="P133" s="695"/>
      <c r="Q133" s="695"/>
      <c r="R133" s="695"/>
      <c r="S133" s="695"/>
      <c r="T133" s="695"/>
      <c r="U133" s="696"/>
      <c r="V133" s="697" t="e">
        <f>SUM(V125:Z132)</f>
        <v>#REF!</v>
      </c>
      <c r="W133" s="698"/>
      <c r="X133" s="698"/>
      <c r="Y133" s="698"/>
      <c r="Z133" s="699"/>
      <c r="AA133" s="700">
        <f>SUM(AA125:AE132)</f>
        <v>239244.64371990963</v>
      </c>
      <c r="AB133" s="701"/>
      <c r="AC133" s="701"/>
      <c r="AD133" s="701"/>
      <c r="AE133" s="702"/>
      <c r="AF133" s="703"/>
      <c r="AG133" s="704"/>
      <c r="AH133" s="704"/>
      <c r="AI133" s="705"/>
      <c r="AJ133" s="706">
        <f>SUM(AJ125:AP132)</f>
        <v>66998.11</v>
      </c>
      <c r="AK133" s="707"/>
      <c r="AL133" s="707"/>
      <c r="AM133" s="707"/>
      <c r="AN133" s="707"/>
      <c r="AO133" s="707"/>
      <c r="AP133" s="707"/>
      <c r="AQ133" s="382">
        <f>SUM(AQ126:AQ132)</f>
        <v>12.915307434493245</v>
      </c>
      <c r="AR133" s="383">
        <f>SUM(AR126:AR132)</f>
        <v>5.73264</v>
      </c>
      <c r="AS133" s="791"/>
      <c r="AT133" s="792"/>
      <c r="AU133" s="792"/>
      <c r="AV133" s="792"/>
      <c r="AW133" s="792"/>
      <c r="AX133" s="792"/>
      <c r="BD133" s="378">
        <f>1/(800*30)</f>
        <v>4.1666666666666665E-5</v>
      </c>
      <c r="BE133" s="379">
        <v>220</v>
      </c>
      <c r="BF133" s="374">
        <f t="shared" si="9"/>
        <v>4.5454545454545452E-3</v>
      </c>
      <c r="BG133" s="374">
        <f t="shared" si="10"/>
        <v>4.1666666666666665E-5</v>
      </c>
      <c r="BH133" s="374"/>
      <c r="BI133" s="380">
        <f>BI128</f>
        <v>3860.2892105767128</v>
      </c>
      <c r="BJ133" s="380">
        <f t="shared" si="11"/>
        <v>0.16084538377402968</v>
      </c>
    </row>
    <row r="134" spans="1:62">
      <c r="A134" s="313"/>
      <c r="B134" s="313"/>
      <c r="C134" s="384"/>
      <c r="D134" s="385"/>
      <c r="E134" s="385"/>
      <c r="F134" s="385"/>
      <c r="G134" s="385"/>
      <c r="H134" s="778" t="s">
        <v>433</v>
      </c>
      <c r="I134" s="778"/>
      <c r="J134" s="778"/>
      <c r="K134" s="778"/>
      <c r="L134" s="778"/>
      <c r="M134" s="778"/>
      <c r="N134" s="778"/>
      <c r="O134" s="778"/>
      <c r="P134" s="778"/>
      <c r="Q134" s="778"/>
      <c r="R134" s="778"/>
      <c r="S134" s="385"/>
      <c r="T134" s="385"/>
      <c r="U134" s="386"/>
      <c r="V134" s="386"/>
      <c r="W134" s="386"/>
      <c r="X134" s="386"/>
      <c r="Y134" s="386"/>
      <c r="Z134" s="386"/>
      <c r="AA134" s="386"/>
      <c r="AB134" s="386"/>
      <c r="AC134" s="386"/>
      <c r="AD134" s="386"/>
      <c r="AE134" s="386"/>
      <c r="AF134" s="386"/>
      <c r="AG134" s="386"/>
      <c r="AH134" s="386"/>
      <c r="AI134" s="386"/>
      <c r="AJ134" s="386"/>
      <c r="AK134" s="386"/>
      <c r="AL134" s="386"/>
      <c r="AM134" s="386"/>
      <c r="AN134" s="386"/>
      <c r="AO134" s="386"/>
      <c r="AP134" s="386"/>
      <c r="AQ134" s="387"/>
      <c r="AR134" s="388"/>
      <c r="AS134" s="791"/>
      <c r="AT134" s="792"/>
      <c r="AU134" s="792"/>
      <c r="AV134" s="792"/>
      <c r="AW134" s="792"/>
      <c r="AX134" s="792"/>
      <c r="BD134" s="389"/>
      <c r="BE134" s="381"/>
      <c r="BF134" s="313"/>
      <c r="BG134" s="313"/>
      <c r="BH134" s="313"/>
      <c r="BI134" s="313"/>
      <c r="BJ134" s="313"/>
    </row>
    <row r="135" spans="1:62">
      <c r="A135" s="313"/>
      <c r="B135" s="313"/>
      <c r="C135" s="710" t="s">
        <v>434</v>
      </c>
      <c r="D135" s="710"/>
      <c r="E135" s="710"/>
      <c r="F135" s="710"/>
      <c r="G135" s="710"/>
      <c r="H135" s="710"/>
      <c r="I135" s="710"/>
      <c r="J135" s="710"/>
      <c r="K135" s="710"/>
      <c r="L135" s="710"/>
      <c r="M135" s="710"/>
      <c r="N135" s="710"/>
      <c r="O135" s="710"/>
      <c r="P135" s="710"/>
      <c r="Q135" s="710"/>
      <c r="R135" s="710"/>
      <c r="S135" s="711">
        <v>1800</v>
      </c>
      <c r="T135" s="712"/>
      <c r="U135" s="713"/>
      <c r="V135" s="714" t="e">
        <f>#REF!</f>
        <v>#REF!</v>
      </c>
      <c r="W135" s="715"/>
      <c r="X135" s="715"/>
      <c r="Y135" s="715"/>
      <c r="Z135" s="716"/>
      <c r="AA135" s="714">
        <v>10911.042881425197</v>
      </c>
      <c r="AB135" s="715"/>
      <c r="AC135" s="715"/>
      <c r="AD135" s="715"/>
      <c r="AE135" s="716"/>
      <c r="AF135" s="720">
        <f>AE46</f>
        <v>1.57</v>
      </c>
      <c r="AG135" s="721"/>
      <c r="AH135" s="721"/>
      <c r="AI135" s="722"/>
      <c r="AJ135" s="723">
        <f t="shared" ref="AJ135:AJ140" si="14">TRUNC((AF135/20.8363*AA135),2)</f>
        <v>822.13</v>
      </c>
      <c r="AK135" s="724"/>
      <c r="AL135" s="724"/>
      <c r="AM135" s="724"/>
      <c r="AN135" s="724"/>
      <c r="AO135" s="724"/>
      <c r="AP135" s="724"/>
      <c r="AQ135" s="375">
        <f t="shared" ref="AQ135:AQ140" si="15">AA135/S135/20.8363</f>
        <v>0.29091971653703702</v>
      </c>
      <c r="AR135" s="376"/>
      <c r="AS135" s="791"/>
      <c r="AT135" s="792"/>
      <c r="AU135" s="792"/>
      <c r="AV135" s="792"/>
      <c r="AW135" s="792"/>
      <c r="AX135" s="792"/>
      <c r="BD135" s="313"/>
      <c r="BE135" s="313"/>
      <c r="BF135" s="313"/>
      <c r="BG135" s="313"/>
      <c r="BH135" s="313"/>
      <c r="BI135" s="313"/>
      <c r="BJ135" s="313"/>
    </row>
    <row r="136" spans="1:62">
      <c r="A136" s="313"/>
      <c r="B136" s="313"/>
      <c r="C136" s="710" t="s">
        <v>113</v>
      </c>
      <c r="D136" s="710"/>
      <c r="E136" s="710"/>
      <c r="F136" s="710"/>
      <c r="G136" s="710"/>
      <c r="H136" s="710"/>
      <c r="I136" s="710"/>
      <c r="J136" s="710"/>
      <c r="K136" s="710"/>
      <c r="L136" s="710"/>
      <c r="M136" s="710"/>
      <c r="N136" s="710"/>
      <c r="O136" s="710"/>
      <c r="P136" s="710"/>
      <c r="Q136" s="710"/>
      <c r="R136" s="710"/>
      <c r="S136" s="711">
        <f>K69</f>
        <v>7000</v>
      </c>
      <c r="T136" s="712"/>
      <c r="U136" s="713"/>
      <c r="V136" s="714" t="e">
        <f>#REF!</f>
        <v>#REF!</v>
      </c>
      <c r="W136" s="715"/>
      <c r="X136" s="715"/>
      <c r="Y136" s="715"/>
      <c r="Z136" s="716"/>
      <c r="AA136" s="714">
        <v>33450.806430999932</v>
      </c>
      <c r="AB136" s="715"/>
      <c r="AC136" s="715"/>
      <c r="AD136" s="715"/>
      <c r="AE136" s="716"/>
      <c r="AF136" s="720">
        <f>AE71</f>
        <v>0.47</v>
      </c>
      <c r="AG136" s="721"/>
      <c r="AH136" s="721"/>
      <c r="AI136" s="722"/>
      <c r="AJ136" s="723">
        <f t="shared" si="14"/>
        <v>754.54</v>
      </c>
      <c r="AK136" s="724"/>
      <c r="AL136" s="724"/>
      <c r="AM136" s="724"/>
      <c r="AN136" s="724"/>
      <c r="AO136" s="724"/>
      <c r="AP136" s="724"/>
      <c r="AQ136" s="375">
        <f t="shared" si="15"/>
        <v>0.22934429975571433</v>
      </c>
      <c r="AR136" s="376"/>
      <c r="AS136" s="313"/>
      <c r="AT136" s="313"/>
      <c r="AU136" s="313"/>
      <c r="AV136" s="313"/>
      <c r="AW136" s="313"/>
      <c r="AX136" s="313"/>
      <c r="BD136" s="390" t="s">
        <v>435</v>
      </c>
      <c r="BE136" s="313"/>
      <c r="BF136" s="313"/>
      <c r="BG136" s="313"/>
      <c r="BH136" s="313"/>
      <c r="BI136" s="313"/>
      <c r="BJ136" s="313"/>
    </row>
    <row r="137" spans="1:62">
      <c r="A137" s="313"/>
      <c r="B137" s="313"/>
      <c r="C137" s="710" t="s">
        <v>114</v>
      </c>
      <c r="D137" s="710"/>
      <c r="E137" s="710"/>
      <c r="F137" s="710"/>
      <c r="G137" s="710"/>
      <c r="H137" s="710"/>
      <c r="I137" s="710"/>
      <c r="J137" s="710"/>
      <c r="K137" s="710"/>
      <c r="L137" s="710"/>
      <c r="M137" s="710"/>
      <c r="N137" s="710"/>
      <c r="O137" s="710"/>
      <c r="P137" s="710"/>
      <c r="Q137" s="710"/>
      <c r="R137" s="710"/>
      <c r="S137" s="711">
        <f>K65</f>
        <v>2000</v>
      </c>
      <c r="T137" s="712"/>
      <c r="U137" s="713"/>
      <c r="V137" s="714" t="e">
        <f>#REF!</f>
        <v>#REF!</v>
      </c>
      <c r="W137" s="715"/>
      <c r="X137" s="715"/>
      <c r="Y137" s="715"/>
      <c r="Z137" s="716"/>
      <c r="AA137" s="714">
        <v>8383.1616116834666</v>
      </c>
      <c r="AB137" s="715"/>
      <c r="AC137" s="715"/>
      <c r="AD137" s="715"/>
      <c r="AE137" s="716"/>
      <c r="AF137" s="720">
        <f>AE67</f>
        <v>1.64</v>
      </c>
      <c r="AG137" s="721"/>
      <c r="AH137" s="721"/>
      <c r="AI137" s="722"/>
      <c r="AJ137" s="723">
        <f t="shared" si="14"/>
        <v>659.82</v>
      </c>
      <c r="AK137" s="724"/>
      <c r="AL137" s="724"/>
      <c r="AM137" s="724"/>
      <c r="AN137" s="724"/>
      <c r="AO137" s="724"/>
      <c r="AP137" s="724"/>
      <c r="AQ137" s="375">
        <f t="shared" si="15"/>
        <v>0.20116723246649995</v>
      </c>
      <c r="AR137" s="376"/>
      <c r="AS137" s="313"/>
      <c r="AT137" s="313"/>
      <c r="AU137" s="313"/>
      <c r="AV137" s="313"/>
      <c r="AW137" s="313"/>
      <c r="AX137" s="313"/>
      <c r="BD137" s="391">
        <f>AA126/20.8363</f>
        <v>8460.7033333333347</v>
      </c>
      <c r="BE137" s="313"/>
      <c r="BF137" s="381">
        <f>BD137*AF126</f>
        <v>30966.174200000005</v>
      </c>
      <c r="BG137" s="313"/>
      <c r="BH137" s="313"/>
      <c r="BI137" s="313"/>
      <c r="BJ137" s="313"/>
    </row>
    <row r="138" spans="1:62">
      <c r="A138" s="313"/>
      <c r="B138" s="313"/>
      <c r="C138" s="710" t="s">
        <v>115</v>
      </c>
      <c r="D138" s="710"/>
      <c r="E138" s="710"/>
      <c r="F138" s="710"/>
      <c r="G138" s="710"/>
      <c r="H138" s="710"/>
      <c r="I138" s="710"/>
      <c r="J138" s="710"/>
      <c r="K138" s="710"/>
      <c r="L138" s="710"/>
      <c r="M138" s="710"/>
      <c r="N138" s="710"/>
      <c r="O138" s="710"/>
      <c r="P138" s="710"/>
      <c r="Q138" s="710"/>
      <c r="R138" s="710"/>
      <c r="S138" s="711">
        <f>K58</f>
        <v>1800</v>
      </c>
      <c r="T138" s="712"/>
      <c r="U138" s="713"/>
      <c r="V138" s="779">
        <v>0</v>
      </c>
      <c r="W138" s="780"/>
      <c r="X138" s="780"/>
      <c r="Y138" s="780"/>
      <c r="Z138" s="781"/>
      <c r="AA138" s="779">
        <v>0</v>
      </c>
      <c r="AB138" s="780"/>
      <c r="AC138" s="780"/>
      <c r="AD138" s="780"/>
      <c r="AE138" s="781"/>
      <c r="AF138" s="720">
        <f>AE60</f>
        <v>0</v>
      </c>
      <c r="AG138" s="721"/>
      <c r="AH138" s="721"/>
      <c r="AI138" s="722"/>
      <c r="AJ138" s="723">
        <f t="shared" si="14"/>
        <v>0</v>
      </c>
      <c r="AK138" s="724"/>
      <c r="AL138" s="724"/>
      <c r="AM138" s="724"/>
      <c r="AN138" s="724"/>
      <c r="AO138" s="724"/>
      <c r="AP138" s="724"/>
      <c r="AQ138" s="375">
        <f t="shared" si="15"/>
        <v>0</v>
      </c>
      <c r="AR138" s="376"/>
      <c r="AS138" s="313"/>
      <c r="AT138" s="313"/>
      <c r="AU138" s="313"/>
      <c r="AV138" s="313"/>
      <c r="AW138" s="313"/>
      <c r="AX138" s="313"/>
      <c r="BD138" s="381"/>
      <c r="BE138" s="313"/>
      <c r="BF138" s="313"/>
      <c r="BG138" s="313"/>
      <c r="BH138" s="313"/>
      <c r="BI138" s="313"/>
      <c r="BJ138" s="313"/>
    </row>
    <row r="139" spans="1:62">
      <c r="A139" s="313"/>
      <c r="B139" s="313"/>
      <c r="C139" s="710" t="s">
        <v>116</v>
      </c>
      <c r="D139" s="710"/>
      <c r="E139" s="710"/>
      <c r="F139" s="710"/>
      <c r="G139" s="710"/>
      <c r="H139" s="710"/>
      <c r="I139" s="710"/>
      <c r="J139" s="710"/>
      <c r="K139" s="710"/>
      <c r="L139" s="710"/>
      <c r="M139" s="710"/>
      <c r="N139" s="710"/>
      <c r="O139" s="710"/>
      <c r="P139" s="710"/>
      <c r="Q139" s="710"/>
      <c r="R139" s="710"/>
      <c r="S139" s="711">
        <f>K51</f>
        <v>2000</v>
      </c>
      <c r="T139" s="712"/>
      <c r="U139" s="713"/>
      <c r="V139" s="714" t="e">
        <f>#REF!</f>
        <v>#REF!</v>
      </c>
      <c r="W139" s="715"/>
      <c r="X139" s="715"/>
      <c r="Y139" s="715"/>
      <c r="Z139" s="716"/>
      <c r="AA139" s="714">
        <v>23319.146630270745</v>
      </c>
      <c r="AB139" s="715"/>
      <c r="AC139" s="715"/>
      <c r="AD139" s="715"/>
      <c r="AE139" s="716"/>
      <c r="AF139" s="720">
        <f>AE53</f>
        <v>1.64</v>
      </c>
      <c r="AG139" s="721"/>
      <c r="AH139" s="721"/>
      <c r="AI139" s="722"/>
      <c r="AJ139" s="723">
        <f t="shared" si="14"/>
        <v>1835.42</v>
      </c>
      <c r="AK139" s="724"/>
      <c r="AL139" s="724"/>
      <c r="AM139" s="724"/>
      <c r="AN139" s="724"/>
      <c r="AO139" s="724"/>
      <c r="AP139" s="724"/>
      <c r="AQ139" s="375">
        <f t="shared" si="15"/>
        <v>0.55957983495799979</v>
      </c>
      <c r="AR139" s="376"/>
      <c r="AS139" s="313"/>
      <c r="AT139" s="313"/>
      <c r="AU139" s="313"/>
      <c r="AV139" s="313"/>
      <c r="AW139" s="313"/>
      <c r="AX139" s="313"/>
      <c r="BD139" s="390" t="s">
        <v>436</v>
      </c>
      <c r="BE139" s="313"/>
      <c r="BF139" s="313"/>
      <c r="BG139" s="313"/>
      <c r="BH139" s="313"/>
      <c r="BI139" s="313"/>
      <c r="BJ139" s="313"/>
    </row>
    <row r="140" spans="1:62">
      <c r="A140" s="313"/>
      <c r="B140" s="313"/>
      <c r="C140" s="710" t="s">
        <v>117</v>
      </c>
      <c r="D140" s="710"/>
      <c r="E140" s="710"/>
      <c r="F140" s="710"/>
      <c r="G140" s="710"/>
      <c r="H140" s="710"/>
      <c r="I140" s="710"/>
      <c r="J140" s="710"/>
      <c r="K140" s="710"/>
      <c r="L140" s="710"/>
      <c r="M140" s="710"/>
      <c r="N140" s="710"/>
      <c r="O140" s="710"/>
      <c r="P140" s="710"/>
      <c r="Q140" s="710"/>
      <c r="R140" s="710"/>
      <c r="S140" s="711">
        <f>K73</f>
        <v>100000</v>
      </c>
      <c r="T140" s="712"/>
      <c r="U140" s="713"/>
      <c r="V140" s="714">
        <v>0</v>
      </c>
      <c r="W140" s="715"/>
      <c r="X140" s="715"/>
      <c r="Y140" s="715"/>
      <c r="Z140" s="716"/>
      <c r="AA140" s="714">
        <v>0</v>
      </c>
      <c r="AB140" s="715"/>
      <c r="AC140" s="715"/>
      <c r="AD140" s="715"/>
      <c r="AE140" s="716"/>
      <c r="AF140" s="720">
        <f>AE75</f>
        <v>0</v>
      </c>
      <c r="AG140" s="721"/>
      <c r="AH140" s="721"/>
      <c r="AI140" s="722"/>
      <c r="AJ140" s="723">
        <f t="shared" si="14"/>
        <v>0</v>
      </c>
      <c r="AK140" s="724"/>
      <c r="AL140" s="724"/>
      <c r="AM140" s="724"/>
      <c r="AN140" s="724"/>
      <c r="AO140" s="724"/>
      <c r="AP140" s="724"/>
      <c r="AQ140" s="375">
        <f t="shared" si="15"/>
        <v>0</v>
      </c>
      <c r="AR140" s="376"/>
      <c r="AS140" s="313"/>
      <c r="AT140" s="313"/>
      <c r="AU140" s="313"/>
      <c r="AV140" s="313"/>
      <c r="AW140" s="313"/>
      <c r="AX140" s="313"/>
      <c r="AY140" s="313"/>
      <c r="AZ140" s="313"/>
      <c r="BA140" s="313"/>
      <c r="BB140" s="313"/>
      <c r="BC140" s="313"/>
      <c r="BD140" s="391">
        <f>BD137*AF126</f>
        <v>30966.174200000005</v>
      </c>
      <c r="BE140" s="313"/>
      <c r="BF140" s="313"/>
      <c r="BG140" s="313"/>
      <c r="BH140" s="313"/>
      <c r="BI140" s="313"/>
      <c r="BJ140" s="313"/>
    </row>
    <row r="141" spans="1:62">
      <c r="A141" s="313"/>
      <c r="B141" s="313"/>
      <c r="C141" s="694" t="s">
        <v>432</v>
      </c>
      <c r="D141" s="695"/>
      <c r="E141" s="695"/>
      <c r="F141" s="695"/>
      <c r="G141" s="695"/>
      <c r="H141" s="695"/>
      <c r="I141" s="695"/>
      <c r="J141" s="695"/>
      <c r="K141" s="695"/>
      <c r="L141" s="695"/>
      <c r="M141" s="695"/>
      <c r="N141" s="695"/>
      <c r="O141" s="695"/>
      <c r="P141" s="695"/>
      <c r="Q141" s="695"/>
      <c r="R141" s="695"/>
      <c r="S141" s="695"/>
      <c r="T141" s="695"/>
      <c r="U141" s="696"/>
      <c r="V141" s="697" t="e">
        <f>SUM(V135:Z140)</f>
        <v>#REF!</v>
      </c>
      <c r="W141" s="698"/>
      <c r="X141" s="698"/>
      <c r="Y141" s="698"/>
      <c r="Z141" s="699"/>
      <c r="AA141" s="700">
        <f>SUM(AA135:AE140)</f>
        <v>76064.15755437933</v>
      </c>
      <c r="AB141" s="701"/>
      <c r="AC141" s="701"/>
      <c r="AD141" s="701"/>
      <c r="AE141" s="702"/>
      <c r="AF141" s="703"/>
      <c r="AG141" s="704"/>
      <c r="AH141" s="704"/>
      <c r="AI141" s="705"/>
      <c r="AJ141" s="706">
        <f>SUM(AJ135:AP140)</f>
        <v>4071.9100000000003</v>
      </c>
      <c r="AK141" s="707"/>
      <c r="AL141" s="707"/>
      <c r="AM141" s="707"/>
      <c r="AN141" s="707"/>
      <c r="AO141" s="707"/>
      <c r="AP141" s="707"/>
      <c r="AQ141" s="383">
        <f>SUM(AQ135:AQ140)</f>
        <v>1.281011083717251</v>
      </c>
      <c r="AR141" s="383">
        <f>SUM(AR135:AR140)</f>
        <v>0</v>
      </c>
      <c r="AS141" s="313"/>
      <c r="AT141" s="313"/>
      <c r="AU141" s="313"/>
      <c r="AV141" s="313"/>
      <c r="AW141" s="313"/>
      <c r="AX141" s="313"/>
      <c r="AY141" s="313"/>
      <c r="AZ141" s="313"/>
      <c r="BA141" s="313"/>
      <c r="BB141" s="313"/>
      <c r="BC141" s="313"/>
      <c r="BD141" s="313"/>
      <c r="BE141" s="313"/>
    </row>
    <row r="142" spans="1:62">
      <c r="A142" s="313"/>
      <c r="B142" s="313"/>
      <c r="C142" s="392"/>
      <c r="D142" s="386"/>
      <c r="E142" s="386"/>
      <c r="F142" s="386"/>
      <c r="G142" s="386"/>
      <c r="H142" s="778" t="s">
        <v>437</v>
      </c>
      <c r="I142" s="778"/>
      <c r="J142" s="778"/>
      <c r="K142" s="778"/>
      <c r="L142" s="778"/>
      <c r="M142" s="778"/>
      <c r="N142" s="778"/>
      <c r="O142" s="778"/>
      <c r="P142" s="778"/>
      <c r="Q142" s="778"/>
      <c r="R142" s="778"/>
      <c r="S142" s="386"/>
      <c r="T142" s="386"/>
      <c r="U142" s="386"/>
      <c r="V142" s="386"/>
      <c r="W142" s="386"/>
      <c r="X142" s="386"/>
      <c r="Y142" s="386"/>
      <c r="Z142" s="386"/>
      <c r="AA142" s="386"/>
      <c r="AB142" s="386"/>
      <c r="AC142" s="386"/>
      <c r="AD142" s="386"/>
      <c r="AE142" s="386"/>
      <c r="AF142" s="386"/>
      <c r="AG142" s="386"/>
      <c r="AH142" s="386"/>
      <c r="AI142" s="386"/>
      <c r="AJ142" s="386"/>
      <c r="AK142" s="386"/>
      <c r="AL142" s="386"/>
      <c r="AM142" s="386"/>
      <c r="AN142" s="386"/>
      <c r="AO142" s="386"/>
      <c r="AP142" s="386"/>
      <c r="AQ142" s="388"/>
      <c r="AR142" s="388"/>
      <c r="AS142" s="313"/>
      <c r="AT142" s="313"/>
      <c r="AU142" s="313"/>
      <c r="AV142" s="313"/>
      <c r="AW142" s="313"/>
      <c r="AX142" s="313"/>
      <c r="AY142" s="313"/>
      <c r="AZ142" s="313"/>
      <c r="BA142" s="313"/>
      <c r="BB142" s="313"/>
      <c r="BC142" s="313"/>
      <c r="BD142" s="313"/>
      <c r="BE142" s="313"/>
    </row>
    <row r="143" spans="1:62">
      <c r="A143" s="313"/>
      <c r="B143" s="313"/>
      <c r="C143" s="774" t="s">
        <v>118</v>
      </c>
      <c r="D143" s="774"/>
      <c r="E143" s="774"/>
      <c r="F143" s="774"/>
      <c r="G143" s="774"/>
      <c r="H143" s="774"/>
      <c r="I143" s="774"/>
      <c r="J143" s="774"/>
      <c r="K143" s="774"/>
      <c r="L143" s="774"/>
      <c r="M143" s="774"/>
      <c r="N143" s="774"/>
      <c r="O143" s="774"/>
      <c r="P143" s="774"/>
      <c r="Q143" s="774"/>
      <c r="R143" s="774"/>
      <c r="S143" s="775">
        <f>K88</f>
        <v>140</v>
      </c>
      <c r="T143" s="776"/>
      <c r="U143" s="777"/>
      <c r="V143" s="714" t="e">
        <f>#REF!</f>
        <v>#REF!</v>
      </c>
      <c r="W143" s="715"/>
      <c r="X143" s="715"/>
      <c r="Y143" s="715"/>
      <c r="Z143" s="716"/>
      <c r="AA143" s="717">
        <v>671.78047908662484</v>
      </c>
      <c r="AB143" s="718"/>
      <c r="AC143" s="718"/>
      <c r="AD143" s="718"/>
      <c r="AE143" s="719"/>
      <c r="AF143" s="720">
        <v>0</v>
      </c>
      <c r="AG143" s="721"/>
      <c r="AH143" s="721"/>
      <c r="AI143" s="722"/>
      <c r="AJ143" s="723">
        <f t="shared" ref="AJ143:AJ145" si="16">TRUNC((AA143/20.8363*AF143),2)</f>
        <v>0</v>
      </c>
      <c r="AK143" s="724"/>
      <c r="AL143" s="724"/>
      <c r="AM143" s="724"/>
      <c r="AN143" s="724"/>
      <c r="AO143" s="724"/>
      <c r="AP143" s="724"/>
      <c r="AQ143" s="393">
        <f t="shared" ref="AQ143:AQ145" si="17">AA143/S143/20.8363</f>
        <v>0.23029194211428572</v>
      </c>
      <c r="AR143" s="394"/>
      <c r="AS143" s="313"/>
      <c r="AT143" s="313"/>
      <c r="AU143" s="313"/>
      <c r="AV143" s="313"/>
      <c r="AW143" s="313"/>
      <c r="AX143" s="313"/>
      <c r="AY143" s="313"/>
      <c r="AZ143" s="313"/>
      <c r="BA143" s="313"/>
      <c r="BB143" s="313"/>
      <c r="BC143" s="313"/>
      <c r="BD143" s="313"/>
      <c r="BE143" s="313"/>
    </row>
    <row r="144" spans="1:62">
      <c r="A144" s="313"/>
      <c r="B144" s="313"/>
      <c r="C144" s="710" t="s">
        <v>119</v>
      </c>
      <c r="D144" s="710"/>
      <c r="E144" s="710"/>
      <c r="F144" s="710"/>
      <c r="G144" s="710"/>
      <c r="H144" s="710"/>
      <c r="I144" s="710"/>
      <c r="J144" s="710"/>
      <c r="K144" s="710"/>
      <c r="L144" s="710"/>
      <c r="M144" s="710"/>
      <c r="N144" s="710"/>
      <c r="O144" s="710"/>
      <c r="P144" s="710"/>
      <c r="Q144" s="710"/>
      <c r="R144" s="710"/>
      <c r="S144" s="711">
        <f>K84</f>
        <v>320</v>
      </c>
      <c r="T144" s="712"/>
      <c r="U144" s="713"/>
      <c r="V144" s="714" t="e">
        <f>#REF!</f>
        <v>#REF!</v>
      </c>
      <c r="W144" s="715"/>
      <c r="X144" s="715"/>
      <c r="Y144" s="715"/>
      <c r="Z144" s="716"/>
      <c r="AA144" s="717">
        <v>1092.8606992059554</v>
      </c>
      <c r="AB144" s="718"/>
      <c r="AC144" s="718"/>
      <c r="AD144" s="718"/>
      <c r="AE144" s="719"/>
      <c r="AF144" s="720">
        <f>AZ86</f>
        <v>0.873</v>
      </c>
      <c r="AG144" s="721"/>
      <c r="AH144" s="721"/>
      <c r="AI144" s="722"/>
      <c r="AJ144" s="723">
        <f t="shared" si="16"/>
        <v>45.78</v>
      </c>
      <c r="AK144" s="724"/>
      <c r="AL144" s="724"/>
      <c r="AM144" s="724"/>
      <c r="AN144" s="724"/>
      <c r="AO144" s="724"/>
      <c r="AP144" s="724"/>
      <c r="AQ144" s="376">
        <f t="shared" si="17"/>
        <v>0.16390576470000001</v>
      </c>
      <c r="AR144" s="376"/>
      <c r="AS144" s="313"/>
      <c r="AT144" s="313"/>
      <c r="AU144" s="313"/>
      <c r="AV144" s="313"/>
      <c r="AW144" s="313"/>
      <c r="AX144" s="313"/>
      <c r="AY144" s="313"/>
      <c r="AZ144" s="313"/>
      <c r="BA144" s="313"/>
      <c r="BB144" s="313"/>
      <c r="BC144" s="313"/>
      <c r="BD144" s="313"/>
      <c r="BE144" s="313"/>
    </row>
    <row r="145" spans="1:57">
      <c r="A145" s="313"/>
      <c r="B145" s="313"/>
      <c r="C145" s="710" t="s">
        <v>120</v>
      </c>
      <c r="D145" s="710"/>
      <c r="E145" s="710"/>
      <c r="F145" s="710"/>
      <c r="G145" s="710"/>
      <c r="H145" s="710"/>
      <c r="I145" s="710"/>
      <c r="J145" s="710"/>
      <c r="K145" s="710"/>
      <c r="L145" s="710"/>
      <c r="M145" s="710"/>
      <c r="N145" s="710"/>
      <c r="O145" s="710"/>
      <c r="P145" s="710"/>
      <c r="Q145" s="710"/>
      <c r="R145" s="710"/>
      <c r="S145" s="711">
        <f>K92</f>
        <v>320</v>
      </c>
      <c r="T145" s="712"/>
      <c r="U145" s="713"/>
      <c r="V145" s="714" t="e">
        <f>#REF!</f>
        <v>#REF!</v>
      </c>
      <c r="W145" s="715"/>
      <c r="X145" s="715"/>
      <c r="Y145" s="715"/>
      <c r="Z145" s="716"/>
      <c r="AA145" s="717">
        <v>4887.6767433073337</v>
      </c>
      <c r="AB145" s="718"/>
      <c r="AC145" s="718"/>
      <c r="AD145" s="718"/>
      <c r="AE145" s="719"/>
      <c r="AF145" s="720">
        <f>AZ94</f>
        <v>0.87</v>
      </c>
      <c r="AG145" s="721"/>
      <c r="AH145" s="721"/>
      <c r="AI145" s="722"/>
      <c r="AJ145" s="723">
        <f t="shared" si="16"/>
        <v>204.08</v>
      </c>
      <c r="AK145" s="724"/>
      <c r="AL145" s="724"/>
      <c r="AM145" s="724"/>
      <c r="AN145" s="724"/>
      <c r="AO145" s="724"/>
      <c r="AP145" s="724"/>
      <c r="AQ145" s="376">
        <f t="shared" si="17"/>
        <v>0.73304712558541663</v>
      </c>
      <c r="AR145" s="376"/>
      <c r="AS145" s="313"/>
      <c r="AT145" s="313"/>
      <c r="AU145" s="313"/>
      <c r="AV145" s="313"/>
      <c r="AW145" s="313"/>
      <c r="AX145" s="313"/>
      <c r="AY145" s="313"/>
      <c r="AZ145" s="313"/>
      <c r="BA145" s="313"/>
      <c r="BB145" s="313"/>
      <c r="BC145" s="313"/>
      <c r="BD145" s="313"/>
      <c r="BE145" s="313"/>
    </row>
    <row r="146" spans="1:57">
      <c r="A146" s="313"/>
      <c r="B146" s="313"/>
      <c r="C146" s="694" t="s">
        <v>432</v>
      </c>
      <c r="D146" s="695"/>
      <c r="E146" s="695"/>
      <c r="F146" s="695"/>
      <c r="G146" s="695"/>
      <c r="H146" s="695"/>
      <c r="I146" s="695"/>
      <c r="J146" s="695"/>
      <c r="K146" s="695"/>
      <c r="L146" s="695"/>
      <c r="M146" s="695"/>
      <c r="N146" s="695"/>
      <c r="O146" s="695"/>
      <c r="P146" s="695"/>
      <c r="Q146" s="695"/>
      <c r="R146" s="695"/>
      <c r="S146" s="695"/>
      <c r="T146" s="695"/>
      <c r="U146" s="696"/>
      <c r="V146" s="697" t="e">
        <f>SUM(V143:Z145)</f>
        <v>#REF!</v>
      </c>
      <c r="W146" s="698"/>
      <c r="X146" s="698"/>
      <c r="Y146" s="698"/>
      <c r="Z146" s="699"/>
      <c r="AA146" s="700">
        <f>SUM(AA143:AE145)</f>
        <v>6652.3179215999135</v>
      </c>
      <c r="AB146" s="701"/>
      <c r="AC146" s="701"/>
      <c r="AD146" s="701"/>
      <c r="AE146" s="702"/>
      <c r="AF146" s="703"/>
      <c r="AG146" s="704"/>
      <c r="AH146" s="704"/>
      <c r="AI146" s="705"/>
      <c r="AJ146" s="706">
        <f>SUM(AJ143:AP145)</f>
        <v>249.86</v>
      </c>
      <c r="AK146" s="707"/>
      <c r="AL146" s="707"/>
      <c r="AM146" s="707"/>
      <c r="AN146" s="707"/>
      <c r="AO146" s="707"/>
      <c r="AP146" s="707"/>
      <c r="AQ146" s="383">
        <f>SUM(AQ143:AQ145)</f>
        <v>1.1272448323997024</v>
      </c>
      <c r="AR146" s="383">
        <f>SUM(AR143:AR145)</f>
        <v>0</v>
      </c>
      <c r="AS146" s="313"/>
      <c r="AT146" s="313"/>
      <c r="AU146" s="313"/>
      <c r="AV146" s="313"/>
      <c r="AW146" s="313"/>
      <c r="AX146" s="313"/>
      <c r="AY146" s="313"/>
      <c r="AZ146" s="313"/>
      <c r="BA146" s="313"/>
      <c r="BB146" s="313"/>
      <c r="BC146" s="313"/>
      <c r="BD146" s="313"/>
      <c r="BE146" s="313"/>
    </row>
    <row r="147" spans="1:57">
      <c r="A147" s="313"/>
      <c r="B147" s="313"/>
      <c r="C147" s="768" t="s">
        <v>404</v>
      </c>
      <c r="D147" s="769"/>
      <c r="E147" s="769"/>
      <c r="F147" s="769"/>
      <c r="G147" s="769"/>
      <c r="H147" s="769"/>
      <c r="I147" s="769"/>
      <c r="J147" s="769"/>
      <c r="K147" s="769"/>
      <c r="L147" s="769"/>
      <c r="M147" s="769"/>
      <c r="N147" s="769"/>
      <c r="O147" s="769"/>
      <c r="P147" s="769"/>
      <c r="Q147" s="769"/>
      <c r="R147" s="770"/>
      <c r="S147" s="729"/>
      <c r="T147" s="730"/>
      <c r="U147" s="731"/>
      <c r="V147" s="735"/>
      <c r="W147" s="736"/>
      <c r="X147" s="736"/>
      <c r="Y147" s="736"/>
      <c r="Z147" s="737"/>
      <c r="AA147" s="741"/>
      <c r="AB147" s="742"/>
      <c r="AC147" s="742"/>
      <c r="AD147" s="742"/>
      <c r="AE147" s="743"/>
      <c r="AF147" s="735"/>
      <c r="AG147" s="736"/>
      <c r="AH147" s="736"/>
      <c r="AI147" s="737"/>
      <c r="AJ147" s="747">
        <f>SUM(AJ149)</f>
        <v>0</v>
      </c>
      <c r="AK147" s="748"/>
      <c r="AL147" s="748"/>
      <c r="AM147" s="748"/>
      <c r="AN147" s="748"/>
      <c r="AO147" s="748"/>
      <c r="AP147" s="748"/>
      <c r="AQ147" s="725"/>
      <c r="AR147" s="725"/>
      <c r="AS147" s="313"/>
      <c r="AT147" s="313"/>
      <c r="AU147" s="313"/>
      <c r="AV147" s="313"/>
      <c r="AW147" s="313"/>
      <c r="AX147" s="313"/>
      <c r="AY147" s="313"/>
      <c r="AZ147" s="313"/>
      <c r="BA147" s="313"/>
      <c r="BB147" s="313"/>
      <c r="BC147" s="313"/>
      <c r="BD147" s="313"/>
      <c r="BE147" s="313"/>
    </row>
    <row r="148" spans="1:57">
      <c r="A148" s="313"/>
      <c r="B148" s="313"/>
      <c r="C148" s="771"/>
      <c r="D148" s="772"/>
      <c r="E148" s="772"/>
      <c r="F148" s="772"/>
      <c r="G148" s="772"/>
      <c r="H148" s="772"/>
      <c r="I148" s="772"/>
      <c r="J148" s="772"/>
      <c r="K148" s="772"/>
      <c r="L148" s="772"/>
      <c r="M148" s="772"/>
      <c r="N148" s="772"/>
      <c r="O148" s="772"/>
      <c r="P148" s="772"/>
      <c r="Q148" s="772"/>
      <c r="R148" s="773"/>
      <c r="S148" s="732"/>
      <c r="T148" s="733"/>
      <c r="U148" s="734"/>
      <c r="V148" s="738"/>
      <c r="W148" s="739"/>
      <c r="X148" s="739"/>
      <c r="Y148" s="739"/>
      <c r="Z148" s="740"/>
      <c r="AA148" s="744"/>
      <c r="AB148" s="745"/>
      <c r="AC148" s="745"/>
      <c r="AD148" s="745"/>
      <c r="AE148" s="746"/>
      <c r="AF148" s="738"/>
      <c r="AG148" s="739"/>
      <c r="AH148" s="739"/>
      <c r="AI148" s="740"/>
      <c r="AJ148" s="749"/>
      <c r="AK148" s="750"/>
      <c r="AL148" s="750"/>
      <c r="AM148" s="750"/>
      <c r="AN148" s="750"/>
      <c r="AO148" s="750"/>
      <c r="AP148" s="750"/>
      <c r="AQ148" s="725"/>
      <c r="AR148" s="725"/>
      <c r="AS148" s="313"/>
      <c r="AT148" s="313"/>
      <c r="AU148" s="313"/>
      <c r="AV148" s="313"/>
      <c r="AW148" s="313"/>
      <c r="AX148" s="313"/>
      <c r="AY148" s="313"/>
      <c r="AZ148" s="313"/>
      <c r="BA148" s="313"/>
      <c r="BB148" s="313"/>
      <c r="BC148" s="313"/>
      <c r="BD148" s="313"/>
      <c r="BE148" s="313"/>
    </row>
    <row r="149" spans="1:57">
      <c r="A149" s="313"/>
      <c r="B149" s="313"/>
      <c r="C149" s="710" t="s">
        <v>121</v>
      </c>
      <c r="D149" s="710"/>
      <c r="E149" s="710"/>
      <c r="F149" s="710"/>
      <c r="G149" s="710"/>
      <c r="H149" s="710"/>
      <c r="I149" s="710"/>
      <c r="J149" s="710"/>
      <c r="K149" s="710"/>
      <c r="L149" s="710"/>
      <c r="M149" s="710"/>
      <c r="N149" s="710"/>
      <c r="O149" s="710"/>
      <c r="P149" s="710"/>
      <c r="Q149" s="710"/>
      <c r="R149" s="710"/>
      <c r="S149" s="711">
        <f>K100</f>
        <v>160</v>
      </c>
      <c r="T149" s="712"/>
      <c r="U149" s="713"/>
      <c r="V149" s="714">
        <v>0</v>
      </c>
      <c r="W149" s="715"/>
      <c r="X149" s="715"/>
      <c r="Y149" s="715"/>
      <c r="Z149" s="716"/>
      <c r="AA149" s="717">
        <f>'[1]Planilha Resumo - Dados Gerais'!$I$24</f>
        <v>0</v>
      </c>
      <c r="AB149" s="718"/>
      <c r="AC149" s="718"/>
      <c r="AD149" s="718"/>
      <c r="AE149" s="719"/>
      <c r="AF149" s="720">
        <v>0</v>
      </c>
      <c r="AG149" s="721"/>
      <c r="AH149" s="721"/>
      <c r="AI149" s="722"/>
      <c r="AJ149" s="764"/>
      <c r="AK149" s="765"/>
      <c r="AL149" s="765"/>
      <c r="AM149" s="765"/>
      <c r="AN149" s="765"/>
      <c r="AO149" s="765"/>
      <c r="AP149" s="765"/>
      <c r="AQ149" s="751"/>
      <c r="AR149" s="751"/>
      <c r="AS149" s="313"/>
      <c r="AT149" s="313"/>
      <c r="AU149" s="313"/>
      <c r="AV149" s="313"/>
      <c r="AW149" s="313"/>
      <c r="AX149" s="313"/>
      <c r="AY149" s="313"/>
      <c r="AZ149" s="313"/>
      <c r="BA149" s="313"/>
      <c r="BB149" s="313"/>
      <c r="BC149" s="313"/>
      <c r="BD149" s="313"/>
      <c r="BE149" s="313"/>
    </row>
    <row r="150" spans="1:57">
      <c r="A150" s="313"/>
      <c r="B150" s="313"/>
      <c r="C150" s="710"/>
      <c r="D150" s="710"/>
      <c r="E150" s="710"/>
      <c r="F150" s="710"/>
      <c r="G150" s="710"/>
      <c r="H150" s="710"/>
      <c r="I150" s="710"/>
      <c r="J150" s="710"/>
      <c r="K150" s="710"/>
      <c r="L150" s="710"/>
      <c r="M150" s="710"/>
      <c r="N150" s="710"/>
      <c r="O150" s="710"/>
      <c r="P150" s="710"/>
      <c r="Q150" s="710"/>
      <c r="R150" s="710"/>
      <c r="S150" s="752"/>
      <c r="T150" s="753"/>
      <c r="U150" s="754"/>
      <c r="V150" s="755"/>
      <c r="W150" s="756"/>
      <c r="X150" s="756"/>
      <c r="Y150" s="756"/>
      <c r="Z150" s="757"/>
      <c r="AA150" s="758"/>
      <c r="AB150" s="759"/>
      <c r="AC150" s="759"/>
      <c r="AD150" s="759"/>
      <c r="AE150" s="760"/>
      <c r="AF150" s="761"/>
      <c r="AG150" s="762"/>
      <c r="AH150" s="762"/>
      <c r="AI150" s="763"/>
      <c r="AJ150" s="766"/>
      <c r="AK150" s="767"/>
      <c r="AL150" s="767"/>
      <c r="AM150" s="767"/>
      <c r="AN150" s="767"/>
      <c r="AO150" s="767"/>
      <c r="AP150" s="767"/>
      <c r="AQ150" s="751"/>
      <c r="AR150" s="751"/>
      <c r="AS150" s="313"/>
      <c r="AT150" s="313"/>
      <c r="AU150" s="313"/>
      <c r="AV150" s="313"/>
      <c r="AW150" s="313"/>
      <c r="AX150" s="313"/>
      <c r="AY150" s="313"/>
      <c r="AZ150" s="313"/>
      <c r="BA150" s="313"/>
      <c r="BB150" s="313"/>
      <c r="BC150" s="313"/>
      <c r="BD150" s="313"/>
      <c r="BE150" s="313"/>
    </row>
    <row r="151" spans="1:57">
      <c r="A151" s="313"/>
      <c r="B151" s="313"/>
      <c r="C151" s="694" t="s">
        <v>432</v>
      </c>
      <c r="D151" s="695"/>
      <c r="E151" s="695"/>
      <c r="F151" s="695"/>
      <c r="G151" s="695"/>
      <c r="H151" s="695"/>
      <c r="I151" s="695"/>
      <c r="J151" s="695"/>
      <c r="K151" s="695"/>
      <c r="L151" s="695"/>
      <c r="M151" s="695"/>
      <c r="N151" s="695"/>
      <c r="O151" s="695"/>
      <c r="P151" s="695"/>
      <c r="Q151" s="695"/>
      <c r="R151" s="695"/>
      <c r="S151" s="695"/>
      <c r="T151" s="695"/>
      <c r="U151" s="696"/>
      <c r="V151" s="697">
        <f>SUM(V148:Z150)</f>
        <v>0</v>
      </c>
      <c r="W151" s="698"/>
      <c r="X151" s="698"/>
      <c r="Y151" s="698"/>
      <c r="Z151" s="699"/>
      <c r="AA151" s="700">
        <f>SUM(AA148:AE150)</f>
        <v>0</v>
      </c>
      <c r="AB151" s="701"/>
      <c r="AC151" s="701"/>
      <c r="AD151" s="701"/>
      <c r="AE151" s="702"/>
      <c r="AF151" s="703"/>
      <c r="AG151" s="704"/>
      <c r="AH151" s="704"/>
      <c r="AI151" s="705"/>
      <c r="AJ151" s="706">
        <f>SUM(AJ148:AP150)</f>
        <v>0</v>
      </c>
      <c r="AK151" s="707"/>
      <c r="AL151" s="707"/>
      <c r="AM151" s="707"/>
      <c r="AN151" s="707"/>
      <c r="AO151" s="707"/>
      <c r="AP151" s="707"/>
      <c r="AQ151" s="395"/>
      <c r="AR151" s="395"/>
      <c r="AS151" s="313"/>
      <c r="AT151" s="313"/>
      <c r="AU151" s="313"/>
      <c r="AV151" s="313"/>
      <c r="AW151" s="313"/>
      <c r="AX151" s="313"/>
      <c r="AY151" s="313"/>
      <c r="AZ151" s="313"/>
      <c r="BA151" s="313"/>
      <c r="BB151" s="313"/>
      <c r="BC151" s="313"/>
      <c r="BD151" s="313"/>
      <c r="BE151" s="313"/>
    </row>
    <row r="152" spans="1:57">
      <c r="A152" s="313"/>
      <c r="B152" s="313"/>
      <c r="C152" s="728" t="s">
        <v>438</v>
      </c>
      <c r="D152" s="728"/>
      <c r="E152" s="728"/>
      <c r="F152" s="728"/>
      <c r="G152" s="728"/>
      <c r="H152" s="728"/>
      <c r="I152" s="728"/>
      <c r="J152" s="728"/>
      <c r="K152" s="728"/>
      <c r="L152" s="728"/>
      <c r="M152" s="728"/>
      <c r="N152" s="728"/>
      <c r="O152" s="728"/>
      <c r="P152" s="728"/>
      <c r="Q152" s="728"/>
      <c r="R152" s="728"/>
      <c r="S152" s="729"/>
      <c r="T152" s="730"/>
      <c r="U152" s="731"/>
      <c r="V152" s="735"/>
      <c r="W152" s="736"/>
      <c r="X152" s="736"/>
      <c r="Y152" s="736"/>
      <c r="Z152" s="737"/>
      <c r="AA152" s="741"/>
      <c r="AB152" s="742"/>
      <c r="AC152" s="742"/>
      <c r="AD152" s="742"/>
      <c r="AE152" s="743"/>
      <c r="AF152" s="735"/>
      <c r="AG152" s="736"/>
      <c r="AH152" s="736"/>
      <c r="AI152" s="737"/>
      <c r="AJ152" s="747"/>
      <c r="AK152" s="748"/>
      <c r="AL152" s="748"/>
      <c r="AM152" s="748"/>
      <c r="AN152" s="748"/>
      <c r="AO152" s="748"/>
      <c r="AP152" s="748"/>
      <c r="AQ152" s="725"/>
      <c r="AR152" s="725"/>
      <c r="AS152" s="313"/>
      <c r="AT152" s="313"/>
      <c r="AU152" s="313"/>
      <c r="AV152" s="313"/>
      <c r="AW152" s="313"/>
      <c r="AX152" s="313"/>
      <c r="AY152" s="313"/>
      <c r="AZ152" s="313"/>
      <c r="BA152" s="313"/>
      <c r="BB152" s="313"/>
      <c r="BC152" s="313"/>
      <c r="BD152" s="313"/>
      <c r="BE152" s="313"/>
    </row>
    <row r="153" spans="1:57">
      <c r="A153" s="313"/>
      <c r="B153" s="313"/>
      <c r="C153" s="728"/>
      <c r="D153" s="728"/>
      <c r="E153" s="728"/>
      <c r="F153" s="728"/>
      <c r="G153" s="728"/>
      <c r="H153" s="728"/>
      <c r="I153" s="728"/>
      <c r="J153" s="728"/>
      <c r="K153" s="728"/>
      <c r="L153" s="728"/>
      <c r="M153" s="728"/>
      <c r="N153" s="728"/>
      <c r="O153" s="728"/>
      <c r="P153" s="728"/>
      <c r="Q153" s="728"/>
      <c r="R153" s="728"/>
      <c r="S153" s="732"/>
      <c r="T153" s="733"/>
      <c r="U153" s="734"/>
      <c r="V153" s="738"/>
      <c r="W153" s="739"/>
      <c r="X153" s="739"/>
      <c r="Y153" s="739"/>
      <c r="Z153" s="740"/>
      <c r="AA153" s="744"/>
      <c r="AB153" s="745"/>
      <c r="AC153" s="745"/>
      <c r="AD153" s="745"/>
      <c r="AE153" s="746"/>
      <c r="AF153" s="738"/>
      <c r="AG153" s="739"/>
      <c r="AH153" s="739"/>
      <c r="AI153" s="740"/>
      <c r="AJ153" s="749"/>
      <c r="AK153" s="750"/>
      <c r="AL153" s="750"/>
      <c r="AM153" s="750"/>
      <c r="AN153" s="750"/>
      <c r="AO153" s="750"/>
      <c r="AP153" s="750"/>
      <c r="AQ153" s="725"/>
      <c r="AR153" s="725"/>
      <c r="AS153" s="313"/>
      <c r="AT153" s="313"/>
      <c r="AU153" s="313"/>
      <c r="AV153" s="313"/>
      <c r="AW153" s="313"/>
      <c r="AX153" s="313"/>
      <c r="AY153" s="313"/>
      <c r="AZ153" s="313"/>
      <c r="BA153" s="313"/>
      <c r="BB153" s="313"/>
      <c r="BC153" s="313"/>
      <c r="BD153" s="313"/>
      <c r="BE153" s="313"/>
    </row>
    <row r="154" spans="1:57">
      <c r="A154" s="313"/>
      <c r="B154" s="313"/>
      <c r="C154" s="710" t="s">
        <v>122</v>
      </c>
      <c r="D154" s="710"/>
      <c r="E154" s="710"/>
      <c r="F154" s="710"/>
      <c r="G154" s="710"/>
      <c r="H154" s="710"/>
      <c r="I154" s="710"/>
      <c r="J154" s="710"/>
      <c r="K154" s="710"/>
      <c r="L154" s="710"/>
      <c r="M154" s="710"/>
      <c r="N154" s="710"/>
      <c r="O154" s="710"/>
      <c r="P154" s="710"/>
      <c r="Q154" s="710"/>
      <c r="R154" s="710"/>
      <c r="S154" s="711">
        <f>K107</f>
        <v>450</v>
      </c>
      <c r="T154" s="712"/>
      <c r="U154" s="713"/>
      <c r="V154" s="714">
        <v>0</v>
      </c>
      <c r="W154" s="715"/>
      <c r="X154" s="715"/>
      <c r="Y154" s="715"/>
      <c r="Z154" s="716"/>
      <c r="AA154" s="717">
        <f>'[1]Planilha Resumo - Dados Gerais'!$I$26</f>
        <v>0</v>
      </c>
      <c r="AB154" s="718"/>
      <c r="AC154" s="718"/>
      <c r="AD154" s="718"/>
      <c r="AE154" s="719"/>
      <c r="AF154" s="720">
        <f>AE109</f>
        <v>0</v>
      </c>
      <c r="AG154" s="721"/>
      <c r="AH154" s="721"/>
      <c r="AI154" s="722"/>
      <c r="AJ154" s="726">
        <f>TRUNC((AA154/20.8363*AF154),2)</f>
        <v>0</v>
      </c>
      <c r="AK154" s="727"/>
      <c r="AL154" s="727"/>
      <c r="AM154" s="727"/>
      <c r="AN154" s="727"/>
      <c r="AO154" s="727"/>
      <c r="AP154" s="727"/>
      <c r="AQ154" s="396">
        <f>AA154/S154/20.8363</f>
        <v>0</v>
      </c>
      <c r="AR154" s="396"/>
      <c r="AS154" s="313"/>
      <c r="AT154" s="313"/>
      <c r="AU154" s="313"/>
      <c r="AV154" s="313"/>
      <c r="AW154" s="313"/>
      <c r="AX154" s="313"/>
      <c r="AY154" s="313"/>
      <c r="AZ154" s="313"/>
      <c r="BA154" s="313"/>
      <c r="BB154" s="313"/>
      <c r="BC154" s="313"/>
      <c r="BD154" s="313"/>
      <c r="BE154" s="313"/>
    </row>
    <row r="155" spans="1:57">
      <c r="A155" s="313"/>
      <c r="B155" s="313"/>
      <c r="C155" s="710" t="s">
        <v>411</v>
      </c>
      <c r="D155" s="710"/>
      <c r="E155" s="710"/>
      <c r="F155" s="710"/>
      <c r="G155" s="710"/>
      <c r="H155" s="710"/>
      <c r="I155" s="710"/>
      <c r="J155" s="710"/>
      <c r="K155" s="710"/>
      <c r="L155" s="710"/>
      <c r="M155" s="710"/>
      <c r="N155" s="710"/>
      <c r="O155" s="710"/>
      <c r="P155" s="710"/>
      <c r="Q155" s="710"/>
      <c r="R155" s="710"/>
      <c r="S155" s="711">
        <f>K111</f>
        <v>450</v>
      </c>
      <c r="T155" s="712"/>
      <c r="U155" s="713"/>
      <c r="V155" s="714">
        <v>0</v>
      </c>
      <c r="W155" s="715"/>
      <c r="X155" s="715"/>
      <c r="Y155" s="715"/>
      <c r="Z155" s="716"/>
      <c r="AA155" s="717">
        <v>0</v>
      </c>
      <c r="AB155" s="718"/>
      <c r="AC155" s="718"/>
      <c r="AD155" s="718"/>
      <c r="AE155" s="719"/>
      <c r="AF155" s="720">
        <f>AF154</f>
        <v>0</v>
      </c>
      <c r="AG155" s="721"/>
      <c r="AH155" s="721"/>
      <c r="AI155" s="722"/>
      <c r="AJ155" s="723">
        <f>TRUNC((AF155/20.8363*AA155),2)</f>
        <v>0</v>
      </c>
      <c r="AK155" s="724"/>
      <c r="AL155" s="724"/>
      <c r="AM155" s="724"/>
      <c r="AN155" s="724"/>
      <c r="AO155" s="724"/>
      <c r="AP155" s="724"/>
      <c r="AQ155" s="397">
        <f>AA155/S155/20.8363</f>
        <v>0</v>
      </c>
      <c r="AR155" s="396"/>
      <c r="AS155" s="313"/>
      <c r="AT155" s="313"/>
      <c r="AU155" s="313"/>
      <c r="AV155" s="313"/>
      <c r="AW155" s="313"/>
      <c r="AX155" s="313"/>
      <c r="AY155" s="313"/>
      <c r="AZ155" s="313"/>
      <c r="BA155" s="313"/>
      <c r="BB155" s="313"/>
      <c r="BC155" s="313"/>
      <c r="BD155" s="313"/>
      <c r="BE155" s="313"/>
    </row>
    <row r="156" spans="1:57">
      <c r="A156" s="313"/>
      <c r="B156" s="313"/>
      <c r="C156" s="694" t="s">
        <v>432</v>
      </c>
      <c r="D156" s="695"/>
      <c r="E156" s="695"/>
      <c r="F156" s="695"/>
      <c r="G156" s="695"/>
      <c r="H156" s="695"/>
      <c r="I156" s="695"/>
      <c r="J156" s="695"/>
      <c r="K156" s="695"/>
      <c r="L156" s="695"/>
      <c r="M156" s="695"/>
      <c r="N156" s="695"/>
      <c r="O156" s="695"/>
      <c r="P156" s="695"/>
      <c r="Q156" s="695"/>
      <c r="R156" s="695"/>
      <c r="S156" s="695"/>
      <c r="T156" s="695"/>
      <c r="U156" s="696"/>
      <c r="V156" s="697">
        <f>SUM(V153:Z155)</f>
        <v>0</v>
      </c>
      <c r="W156" s="698"/>
      <c r="X156" s="698"/>
      <c r="Y156" s="698"/>
      <c r="Z156" s="699"/>
      <c r="AA156" s="700">
        <f>SUM(AA154:AE155)</f>
        <v>0</v>
      </c>
      <c r="AB156" s="701"/>
      <c r="AC156" s="701"/>
      <c r="AD156" s="701"/>
      <c r="AE156" s="702"/>
      <c r="AF156" s="703"/>
      <c r="AG156" s="704"/>
      <c r="AH156" s="704"/>
      <c r="AI156" s="705"/>
      <c r="AJ156" s="706">
        <f>SUM(AJ153:AP155)</f>
        <v>0</v>
      </c>
      <c r="AK156" s="707"/>
      <c r="AL156" s="707"/>
      <c r="AM156" s="707"/>
      <c r="AN156" s="707"/>
      <c r="AO156" s="707"/>
      <c r="AP156" s="707"/>
      <c r="AQ156" s="398">
        <f>SUM(AQ154:AQ155)</f>
        <v>0</v>
      </c>
      <c r="AR156" s="398"/>
      <c r="AS156" s="313"/>
      <c r="AT156" s="313"/>
      <c r="AU156" s="313"/>
      <c r="AV156" s="313"/>
      <c r="AW156" s="313"/>
      <c r="AX156" s="313"/>
      <c r="AY156" s="313"/>
      <c r="AZ156" s="313"/>
      <c r="BA156" s="313"/>
      <c r="BB156" s="313"/>
      <c r="BC156" s="313"/>
      <c r="BD156" s="313"/>
      <c r="BE156" s="313"/>
    </row>
    <row r="157" spans="1:57">
      <c r="A157" s="313"/>
      <c r="B157" s="313"/>
      <c r="C157" s="684" t="s">
        <v>123</v>
      </c>
      <c r="D157" s="685"/>
      <c r="E157" s="685"/>
      <c r="F157" s="685"/>
      <c r="G157" s="685"/>
      <c r="H157" s="685"/>
      <c r="I157" s="685"/>
      <c r="J157" s="685"/>
      <c r="K157" s="685"/>
      <c r="L157" s="685"/>
      <c r="M157" s="685"/>
      <c r="N157" s="685"/>
      <c r="O157" s="685"/>
      <c r="P157" s="685"/>
      <c r="Q157" s="685"/>
      <c r="R157" s="685"/>
      <c r="S157" s="685"/>
      <c r="T157" s="685"/>
      <c r="U157" s="685"/>
      <c r="V157" s="685"/>
      <c r="W157" s="685"/>
      <c r="X157" s="685"/>
      <c r="Y157" s="685"/>
      <c r="Z157" s="685"/>
      <c r="AA157" s="685"/>
      <c r="AB157" s="685"/>
      <c r="AC157" s="685"/>
      <c r="AD157" s="685"/>
      <c r="AE157" s="685"/>
      <c r="AF157" s="685"/>
      <c r="AG157" s="685"/>
      <c r="AH157" s="685"/>
      <c r="AI157" s="686"/>
      <c r="AJ157" s="690">
        <f>AJ133+AJ141+AJ146+AJ151+AJ156</f>
        <v>71319.88</v>
      </c>
      <c r="AK157" s="691"/>
      <c r="AL157" s="691"/>
      <c r="AM157" s="691"/>
      <c r="AN157" s="691"/>
      <c r="AO157" s="691"/>
      <c r="AP157" s="708"/>
      <c r="AQ157" s="683"/>
      <c r="AR157" s="683"/>
      <c r="AS157" s="313"/>
      <c r="AT157" s="313"/>
      <c r="AU157" s="313"/>
      <c r="AV157" s="313"/>
      <c r="AW157" s="313"/>
      <c r="AX157" s="313"/>
      <c r="AY157" s="313"/>
      <c r="AZ157" s="313"/>
      <c r="BA157" s="313"/>
      <c r="BB157" s="313"/>
      <c r="BC157" s="313"/>
      <c r="BD157" s="313"/>
      <c r="BE157" s="313"/>
    </row>
    <row r="158" spans="1:57">
      <c r="A158" s="313"/>
      <c r="B158" s="313"/>
      <c r="C158" s="687"/>
      <c r="D158" s="688"/>
      <c r="E158" s="688"/>
      <c r="F158" s="688"/>
      <c r="G158" s="688"/>
      <c r="H158" s="688"/>
      <c r="I158" s="688"/>
      <c r="J158" s="688"/>
      <c r="K158" s="688"/>
      <c r="L158" s="688"/>
      <c r="M158" s="688"/>
      <c r="N158" s="688"/>
      <c r="O158" s="688"/>
      <c r="P158" s="688"/>
      <c r="Q158" s="688"/>
      <c r="R158" s="688"/>
      <c r="S158" s="688"/>
      <c r="T158" s="688"/>
      <c r="U158" s="688"/>
      <c r="V158" s="688"/>
      <c r="W158" s="688"/>
      <c r="X158" s="688"/>
      <c r="Y158" s="688"/>
      <c r="Z158" s="688"/>
      <c r="AA158" s="688"/>
      <c r="AB158" s="688"/>
      <c r="AC158" s="688"/>
      <c r="AD158" s="688"/>
      <c r="AE158" s="688"/>
      <c r="AF158" s="688"/>
      <c r="AG158" s="688"/>
      <c r="AH158" s="688"/>
      <c r="AI158" s="689"/>
      <c r="AJ158" s="692"/>
      <c r="AK158" s="693"/>
      <c r="AL158" s="693"/>
      <c r="AM158" s="693"/>
      <c r="AN158" s="693"/>
      <c r="AO158" s="693"/>
      <c r="AP158" s="709"/>
      <c r="AQ158" s="683"/>
      <c r="AR158" s="683"/>
      <c r="AS158" s="313"/>
      <c r="AT158" s="313"/>
      <c r="AU158" s="313"/>
      <c r="AV158" s="313"/>
      <c r="AW158" s="313"/>
      <c r="AX158" s="313"/>
      <c r="AY158" s="313"/>
      <c r="AZ158" s="313"/>
      <c r="BA158" s="313"/>
      <c r="BB158" s="313"/>
      <c r="BC158" s="313"/>
      <c r="BD158" s="313"/>
      <c r="BE158" s="313"/>
    </row>
    <row r="159" spans="1:57">
      <c r="A159" s="313"/>
      <c r="B159" s="313"/>
      <c r="C159" s="684" t="s">
        <v>439</v>
      </c>
      <c r="D159" s="685"/>
      <c r="E159" s="685"/>
      <c r="F159" s="685"/>
      <c r="G159" s="685"/>
      <c r="H159" s="685"/>
      <c r="I159" s="685"/>
      <c r="J159" s="685"/>
      <c r="K159" s="685"/>
      <c r="L159" s="685"/>
      <c r="M159" s="685"/>
      <c r="N159" s="685"/>
      <c r="O159" s="685"/>
      <c r="P159" s="685"/>
      <c r="Q159" s="685"/>
      <c r="R159" s="685"/>
      <c r="S159" s="685"/>
      <c r="T159" s="685"/>
      <c r="U159" s="685"/>
      <c r="V159" s="685"/>
      <c r="W159" s="685"/>
      <c r="X159" s="685"/>
      <c r="Y159" s="685"/>
      <c r="Z159" s="685"/>
      <c r="AA159" s="685"/>
      <c r="AB159" s="685"/>
      <c r="AC159" s="685"/>
      <c r="AD159" s="685"/>
      <c r="AE159" s="685"/>
      <c r="AF159" s="685"/>
      <c r="AG159" s="685"/>
      <c r="AH159" s="685"/>
      <c r="AI159" s="686"/>
      <c r="AJ159" s="690">
        <f>AJ157*6</f>
        <v>427919.28</v>
      </c>
      <c r="AK159" s="691"/>
      <c r="AL159" s="691"/>
      <c r="AM159" s="691"/>
      <c r="AN159" s="691"/>
      <c r="AO159" s="691"/>
      <c r="AP159" s="691"/>
      <c r="AQ159" s="683"/>
      <c r="AR159" s="683"/>
      <c r="AS159" s="313"/>
      <c r="AT159" s="313"/>
      <c r="AU159" s="313"/>
      <c r="AV159" s="313"/>
      <c r="AW159" s="313"/>
      <c r="AX159" s="313"/>
      <c r="AY159" s="313"/>
      <c r="AZ159" s="313"/>
      <c r="BA159" s="313"/>
      <c r="BB159" s="313"/>
      <c r="BC159" s="313"/>
      <c r="BD159" s="313"/>
      <c r="BE159" s="313"/>
    </row>
    <row r="160" spans="1:57">
      <c r="A160" s="313"/>
      <c r="B160" s="313"/>
      <c r="C160" s="687"/>
      <c r="D160" s="688"/>
      <c r="E160" s="688"/>
      <c r="F160" s="688"/>
      <c r="G160" s="688"/>
      <c r="H160" s="688"/>
      <c r="I160" s="688"/>
      <c r="J160" s="688"/>
      <c r="K160" s="688"/>
      <c r="L160" s="688"/>
      <c r="M160" s="688"/>
      <c r="N160" s="688"/>
      <c r="O160" s="688"/>
      <c r="P160" s="688"/>
      <c r="Q160" s="688"/>
      <c r="R160" s="688"/>
      <c r="S160" s="688"/>
      <c r="T160" s="688"/>
      <c r="U160" s="688"/>
      <c r="V160" s="688"/>
      <c r="W160" s="688"/>
      <c r="X160" s="688"/>
      <c r="Y160" s="688"/>
      <c r="Z160" s="688"/>
      <c r="AA160" s="688"/>
      <c r="AB160" s="688"/>
      <c r="AC160" s="688"/>
      <c r="AD160" s="688"/>
      <c r="AE160" s="688"/>
      <c r="AF160" s="688"/>
      <c r="AG160" s="688"/>
      <c r="AH160" s="688"/>
      <c r="AI160" s="689"/>
      <c r="AJ160" s="692"/>
      <c r="AK160" s="693"/>
      <c r="AL160" s="693"/>
      <c r="AM160" s="693"/>
      <c r="AN160" s="693"/>
      <c r="AO160" s="693"/>
      <c r="AP160" s="693"/>
      <c r="AQ160" s="683"/>
      <c r="AR160" s="683"/>
      <c r="AS160" s="313"/>
      <c r="AT160" s="313"/>
      <c r="AU160" s="313"/>
      <c r="AV160" s="313"/>
      <c r="AW160" s="313"/>
      <c r="AX160" s="313"/>
      <c r="AY160" s="313"/>
      <c r="AZ160" s="313"/>
      <c r="BA160" s="313"/>
      <c r="BB160" s="313"/>
      <c r="BC160" s="313"/>
      <c r="BD160" s="313"/>
      <c r="BE160" s="313"/>
    </row>
    <row r="161" spans="1:57" ht="15.75">
      <c r="A161" s="313"/>
      <c r="B161" s="313"/>
      <c r="C161" s="675" t="s">
        <v>440</v>
      </c>
      <c r="D161" s="676"/>
      <c r="E161" s="676"/>
      <c r="F161" s="676"/>
      <c r="G161" s="676"/>
      <c r="H161" s="676"/>
      <c r="I161" s="676"/>
      <c r="J161" s="676"/>
      <c r="K161" s="676"/>
      <c r="L161" s="676"/>
      <c r="M161" s="676"/>
      <c r="N161" s="676"/>
      <c r="O161" s="676"/>
      <c r="P161" s="676"/>
      <c r="Q161" s="676"/>
      <c r="R161" s="676"/>
      <c r="S161" s="676"/>
      <c r="T161" s="676"/>
      <c r="U161" s="676"/>
      <c r="V161" s="676"/>
      <c r="W161" s="676"/>
      <c r="X161" s="676"/>
      <c r="Y161" s="676"/>
      <c r="Z161" s="676"/>
      <c r="AA161" s="676"/>
      <c r="AB161" s="676"/>
      <c r="AC161" s="676"/>
      <c r="AD161" s="676"/>
      <c r="AE161" s="676"/>
      <c r="AF161" s="676"/>
      <c r="AG161" s="676"/>
      <c r="AH161" s="676"/>
      <c r="AI161" s="676"/>
      <c r="AJ161" s="676"/>
      <c r="AK161" s="676"/>
      <c r="AL161" s="676"/>
      <c r="AM161" s="676"/>
      <c r="AN161" s="676"/>
      <c r="AO161" s="676"/>
      <c r="AP161" s="677"/>
      <c r="AQ161" s="399">
        <f>SUM(AQ133+AQ141+AQ146+AQ156)</f>
        <v>15.323563350610199</v>
      </c>
      <c r="AR161" s="400"/>
      <c r="AS161" s="313"/>
      <c r="AT161" s="313"/>
      <c r="AU161" s="313"/>
      <c r="AV161" s="313"/>
      <c r="AW161" s="313"/>
      <c r="AX161" s="313"/>
      <c r="AY161" s="313"/>
      <c r="AZ161" s="313"/>
      <c r="BA161" s="313"/>
      <c r="BB161" s="313"/>
      <c r="BC161" s="313"/>
      <c r="BD161" s="313"/>
      <c r="BE161" s="313"/>
    </row>
    <row r="162" spans="1:57" ht="15.75">
      <c r="A162" s="313"/>
      <c r="B162" s="313"/>
      <c r="C162" s="675" t="s">
        <v>420</v>
      </c>
      <c r="D162" s="676"/>
      <c r="E162" s="676"/>
      <c r="F162" s="676"/>
      <c r="G162" s="676"/>
      <c r="H162" s="676"/>
      <c r="I162" s="676"/>
      <c r="J162" s="676"/>
      <c r="K162" s="676"/>
      <c r="L162" s="676"/>
      <c r="M162" s="676"/>
      <c r="N162" s="676"/>
      <c r="O162" s="676"/>
      <c r="P162" s="676"/>
      <c r="Q162" s="676"/>
      <c r="R162" s="676"/>
      <c r="S162" s="676"/>
      <c r="T162" s="676"/>
      <c r="U162" s="676"/>
      <c r="V162" s="676"/>
      <c r="W162" s="676"/>
      <c r="X162" s="676"/>
      <c r="Y162" s="676"/>
      <c r="Z162" s="676"/>
      <c r="AA162" s="676"/>
      <c r="AB162" s="676"/>
      <c r="AC162" s="676"/>
      <c r="AD162" s="676"/>
      <c r="AE162" s="676"/>
      <c r="AF162" s="676"/>
      <c r="AG162" s="676"/>
      <c r="AH162" s="676"/>
      <c r="AI162" s="676"/>
      <c r="AJ162" s="676"/>
      <c r="AK162" s="676"/>
      <c r="AL162" s="676"/>
      <c r="AM162" s="676"/>
      <c r="AN162" s="676"/>
      <c r="AO162" s="676"/>
      <c r="AP162" s="677"/>
      <c r="AQ162" s="401"/>
      <c r="AR162" s="402">
        <f>AR133+AR141+AR151+AR156</f>
        <v>5.73264</v>
      </c>
      <c r="AS162" s="313"/>
      <c r="AT162" s="313"/>
      <c r="AU162" s="313"/>
      <c r="AV162" s="313"/>
      <c r="AW162" s="313"/>
      <c r="AX162" s="313"/>
      <c r="AY162" s="313"/>
      <c r="AZ162" s="313"/>
      <c r="BA162" s="313"/>
      <c r="BB162" s="313"/>
      <c r="BC162" s="313"/>
      <c r="BD162" s="313"/>
      <c r="BE162" s="313"/>
    </row>
    <row r="163" spans="1:57" ht="15.75">
      <c r="A163" s="313"/>
      <c r="B163" s="313"/>
      <c r="C163" s="675" t="s">
        <v>0</v>
      </c>
      <c r="D163" s="676"/>
      <c r="E163" s="676"/>
      <c r="F163" s="676"/>
      <c r="G163" s="676"/>
      <c r="H163" s="676"/>
      <c r="I163" s="676"/>
      <c r="J163" s="676"/>
      <c r="K163" s="676"/>
      <c r="L163" s="676"/>
      <c r="M163" s="676"/>
      <c r="N163" s="676"/>
      <c r="O163" s="676"/>
      <c r="P163" s="676"/>
      <c r="Q163" s="676"/>
      <c r="R163" s="676"/>
      <c r="S163" s="676"/>
      <c r="T163" s="676"/>
      <c r="U163" s="676"/>
      <c r="V163" s="676"/>
      <c r="W163" s="676"/>
      <c r="X163" s="676"/>
      <c r="Y163" s="676"/>
      <c r="Z163" s="676"/>
      <c r="AA163" s="676"/>
      <c r="AB163" s="676"/>
      <c r="AC163" s="676"/>
      <c r="AD163" s="676"/>
      <c r="AE163" s="676"/>
      <c r="AF163" s="676"/>
      <c r="AG163" s="676"/>
      <c r="AH163" s="676"/>
      <c r="AI163" s="676"/>
      <c r="AJ163" s="676"/>
      <c r="AK163" s="676"/>
      <c r="AL163" s="676"/>
      <c r="AM163" s="676"/>
      <c r="AN163" s="676"/>
      <c r="AO163" s="676"/>
      <c r="AP163" s="677"/>
      <c r="AQ163" s="399">
        <f>(AQ161+AR162)/30</f>
        <v>0.70187344502033988</v>
      </c>
      <c r="AR163" s="401"/>
      <c r="AS163" s="313"/>
      <c r="AT163" s="313"/>
      <c r="AU163" s="313"/>
      <c r="AV163" s="313"/>
      <c r="AW163" s="313"/>
      <c r="AX163" s="313"/>
      <c r="AY163" s="313"/>
      <c r="AZ163" s="313"/>
      <c r="BA163" s="313"/>
      <c r="BB163" s="313"/>
      <c r="BC163" s="313"/>
      <c r="BD163" s="313"/>
      <c r="BE163" s="313"/>
    </row>
    <row r="164" spans="1:57" ht="15.75">
      <c r="A164" s="313"/>
      <c r="B164" s="313"/>
      <c r="C164" s="675" t="s">
        <v>441</v>
      </c>
      <c r="D164" s="676"/>
      <c r="E164" s="676"/>
      <c r="F164" s="676"/>
      <c r="G164" s="676"/>
      <c r="H164" s="676"/>
      <c r="I164" s="676"/>
      <c r="J164" s="676"/>
      <c r="K164" s="676"/>
      <c r="L164" s="676"/>
      <c r="M164" s="676"/>
      <c r="N164" s="676"/>
      <c r="O164" s="676"/>
      <c r="P164" s="676"/>
      <c r="Q164" s="676"/>
      <c r="R164" s="676"/>
      <c r="S164" s="676"/>
      <c r="T164" s="676"/>
      <c r="U164" s="676"/>
      <c r="V164" s="676"/>
      <c r="W164" s="676"/>
      <c r="X164" s="676"/>
      <c r="Y164" s="676"/>
      <c r="Z164" s="676"/>
      <c r="AA164" s="676"/>
      <c r="AB164" s="676"/>
      <c r="AC164" s="676"/>
      <c r="AD164" s="676"/>
      <c r="AE164" s="676"/>
      <c r="AF164" s="676"/>
      <c r="AG164" s="676"/>
      <c r="AH164" s="676"/>
      <c r="AI164" s="676"/>
      <c r="AJ164" s="676"/>
      <c r="AK164" s="676"/>
      <c r="AL164" s="676"/>
      <c r="AM164" s="676"/>
      <c r="AN164" s="676"/>
      <c r="AO164" s="676"/>
      <c r="AP164" s="677"/>
      <c r="AQ164" s="678">
        <f>AQ161+AR162+AQ163</f>
        <v>21.758076795630537</v>
      </c>
      <c r="AR164" s="679"/>
      <c r="AS164" s="313"/>
      <c r="AT164" s="403"/>
      <c r="AU164" s="313"/>
      <c r="AV164" s="313"/>
      <c r="AW164" s="313"/>
      <c r="AX164" s="313"/>
      <c r="AY164" s="313"/>
      <c r="AZ164" s="313"/>
      <c r="BA164" s="313"/>
      <c r="BB164" s="313"/>
      <c r="BC164" s="313"/>
      <c r="BD164" s="313"/>
      <c r="BE164" s="313"/>
    </row>
    <row r="165" spans="1:57">
      <c r="A165" s="313"/>
      <c r="B165" s="313"/>
      <c r="C165" s="313"/>
      <c r="D165" s="313"/>
      <c r="E165" s="313"/>
      <c r="F165" s="313"/>
      <c r="G165" s="313"/>
      <c r="H165" s="313"/>
      <c r="I165" s="313"/>
      <c r="J165" s="313"/>
      <c r="K165" s="313"/>
      <c r="L165" s="313"/>
      <c r="M165" s="313"/>
      <c r="N165" s="313"/>
      <c r="O165" s="313"/>
      <c r="P165" s="313"/>
      <c r="Q165" s="313"/>
      <c r="R165" s="313"/>
      <c r="S165" s="313"/>
      <c r="T165" s="313"/>
      <c r="U165" s="313"/>
      <c r="V165" s="313"/>
      <c r="W165" s="313"/>
      <c r="X165" s="313"/>
      <c r="Y165" s="313"/>
      <c r="Z165" s="313"/>
      <c r="AA165" s="313"/>
      <c r="AB165" s="313"/>
      <c r="AC165" s="313"/>
      <c r="AD165" s="313"/>
      <c r="AE165" s="313"/>
      <c r="AF165" s="313"/>
      <c r="AG165" s="313"/>
      <c r="AH165" s="313"/>
      <c r="AI165" s="313"/>
      <c r="AJ165" s="313"/>
      <c r="AK165" s="313"/>
      <c r="AL165" s="313"/>
      <c r="AM165" s="313"/>
      <c r="AN165" s="313"/>
      <c r="AO165" s="313"/>
      <c r="AP165" s="313"/>
      <c r="AQ165" s="313"/>
      <c r="AR165" s="313"/>
      <c r="AS165" s="313"/>
      <c r="AT165" s="313"/>
      <c r="AU165" s="313"/>
      <c r="AV165" s="313"/>
      <c r="AW165" s="313"/>
      <c r="AX165" s="313"/>
      <c r="AY165" s="313"/>
      <c r="AZ165" s="313"/>
      <c r="BA165" s="313"/>
      <c r="BB165" s="313"/>
      <c r="BC165" s="313"/>
      <c r="BD165" s="313"/>
      <c r="BE165" s="313"/>
    </row>
    <row r="167" spans="1:57">
      <c r="B167" s="680" t="s">
        <v>442</v>
      </c>
      <c r="C167" s="681"/>
      <c r="D167" s="681"/>
      <c r="E167" s="681"/>
      <c r="F167" s="681"/>
      <c r="G167" s="681"/>
      <c r="H167" s="681"/>
      <c r="I167" s="681"/>
      <c r="J167" s="681"/>
      <c r="K167" s="681"/>
      <c r="L167" s="681"/>
      <c r="M167" s="681"/>
      <c r="N167" s="681"/>
      <c r="O167" s="681"/>
      <c r="P167" s="681"/>
      <c r="Q167" s="681"/>
      <c r="R167" s="681"/>
      <c r="S167" s="681"/>
      <c r="T167" s="681"/>
      <c r="U167" s="681"/>
      <c r="V167" s="681"/>
      <c r="W167" s="681"/>
      <c r="X167" s="681"/>
      <c r="Y167" s="681"/>
      <c r="Z167" s="681"/>
      <c r="AA167" s="681"/>
      <c r="AB167" s="681"/>
      <c r="AC167" s="681"/>
      <c r="AD167" s="681"/>
      <c r="AE167" s="681"/>
      <c r="AF167" s="681"/>
      <c r="AG167" s="681"/>
      <c r="AH167" s="681"/>
      <c r="AI167" s="681"/>
      <c r="AJ167" s="681"/>
      <c r="AK167" s="681"/>
      <c r="AL167" s="681"/>
      <c r="AM167" s="681"/>
      <c r="AN167" s="681"/>
      <c r="AO167" s="681"/>
      <c r="AP167" s="681"/>
      <c r="AQ167" s="681"/>
      <c r="AR167" s="681"/>
    </row>
    <row r="170" spans="1:57" ht="39" customHeight="1">
      <c r="B170" s="671" t="s">
        <v>443</v>
      </c>
      <c r="C170" s="672"/>
      <c r="D170" s="672"/>
      <c r="E170" s="672"/>
      <c r="F170" s="672"/>
      <c r="G170" s="672"/>
      <c r="H170" s="672"/>
      <c r="I170" s="672"/>
      <c r="J170" s="672"/>
      <c r="K170" s="672"/>
      <c r="L170" s="672"/>
      <c r="M170" s="672"/>
      <c r="N170" s="672"/>
      <c r="O170" s="672"/>
      <c r="P170" s="672"/>
      <c r="Q170" s="672"/>
      <c r="R170" s="672"/>
      <c r="S170" s="672"/>
      <c r="T170" s="672"/>
      <c r="U170" s="672"/>
      <c r="V170" s="672"/>
      <c r="W170" s="672"/>
      <c r="X170" s="672"/>
      <c r="Y170" s="672"/>
      <c r="Z170" s="672"/>
      <c r="AA170" s="672"/>
      <c r="AB170" s="672"/>
      <c r="AC170" s="672"/>
      <c r="AD170" s="672"/>
      <c r="AE170" s="672"/>
      <c r="AF170" s="672"/>
      <c r="AG170" s="672"/>
      <c r="AH170" s="672"/>
      <c r="AI170" s="672"/>
      <c r="AJ170" s="672"/>
      <c r="AK170" s="672"/>
      <c r="AL170" s="672"/>
      <c r="AM170" s="672"/>
      <c r="AN170" s="672"/>
      <c r="AO170" s="672"/>
      <c r="AP170" s="672"/>
      <c r="AQ170" s="672"/>
      <c r="AR170" s="673"/>
    </row>
    <row r="173" spans="1:57">
      <c r="S173" s="422"/>
      <c r="T173" s="422"/>
      <c r="U173" s="422"/>
      <c r="V173" s="422"/>
      <c r="W173" s="422"/>
      <c r="X173" s="422"/>
      <c r="Y173" s="422"/>
      <c r="Z173" s="422"/>
      <c r="AA173" s="422"/>
      <c r="AB173" s="422"/>
      <c r="AC173" s="422"/>
      <c r="AD173" s="422"/>
      <c r="AE173" s="422"/>
    </row>
    <row r="174" spans="1:57">
      <c r="B174" s="404"/>
      <c r="C174" s="405"/>
      <c r="D174" s="406"/>
      <c r="E174" s="407"/>
      <c r="F174" s="408"/>
      <c r="G174" s="408"/>
      <c r="H174" s="408"/>
      <c r="I174" s="408"/>
      <c r="J174" s="408"/>
      <c r="K174" s="408"/>
      <c r="L174" s="408"/>
      <c r="M174" s="408"/>
      <c r="N174" s="408"/>
      <c r="S174" s="422"/>
      <c r="T174" s="422"/>
      <c r="U174" s="422"/>
      <c r="V174" s="422"/>
      <c r="W174" s="422"/>
      <c r="X174" s="422"/>
      <c r="Y174" s="422"/>
      <c r="Z174" s="422"/>
      <c r="AA174" s="422"/>
      <c r="AB174" s="422"/>
      <c r="AC174" s="422"/>
      <c r="AD174" s="422"/>
      <c r="AE174" s="422"/>
    </row>
    <row r="175" spans="1:57">
      <c r="B175" s="674" t="s">
        <v>450</v>
      </c>
      <c r="C175" s="674"/>
      <c r="D175" s="674"/>
      <c r="E175" s="674"/>
      <c r="F175" s="674"/>
      <c r="G175" s="674"/>
      <c r="H175" s="674"/>
      <c r="I175" s="674"/>
      <c r="J175" s="674"/>
      <c r="K175" s="674"/>
      <c r="L175" s="674"/>
      <c r="M175" s="674"/>
      <c r="N175" s="674"/>
      <c r="S175" s="682"/>
      <c r="T175" s="682"/>
      <c r="U175" s="682"/>
      <c r="V175" s="682"/>
      <c r="W175" s="682"/>
      <c r="X175" s="682"/>
      <c r="Y175" s="682"/>
      <c r="Z175" s="682"/>
      <c r="AA175" s="682"/>
      <c r="AB175" s="682"/>
      <c r="AC175" s="682"/>
      <c r="AD175" s="682"/>
      <c r="AE175" s="682"/>
    </row>
    <row r="176" spans="1:57">
      <c r="B176" s="670" t="s">
        <v>447</v>
      </c>
      <c r="C176" s="670"/>
      <c r="D176" s="670"/>
      <c r="E176" s="670"/>
      <c r="F176" s="670"/>
      <c r="G176" s="670"/>
      <c r="H176" s="670"/>
      <c r="I176" s="670"/>
      <c r="J176" s="670"/>
      <c r="K176" s="670"/>
      <c r="L176" s="670"/>
      <c r="M176" s="670"/>
      <c r="N176" s="670"/>
      <c r="S176" s="670"/>
      <c r="T176" s="670"/>
      <c r="U176" s="670"/>
      <c r="V176" s="670"/>
      <c r="W176" s="670"/>
      <c r="X176" s="670"/>
      <c r="Y176" s="670"/>
      <c r="Z176" s="670"/>
      <c r="AA176" s="670"/>
      <c r="AB176" s="670"/>
      <c r="AC176" s="670"/>
      <c r="AD176" s="670"/>
      <c r="AE176" s="670"/>
    </row>
    <row r="177" spans="2:44">
      <c r="B177" s="609"/>
      <c r="C177" s="609"/>
      <c r="D177" s="609"/>
      <c r="E177" s="609"/>
      <c r="F177" s="609"/>
      <c r="G177" s="609"/>
      <c r="H177" s="609"/>
      <c r="I177" s="609"/>
      <c r="J177" s="609"/>
      <c r="K177" s="609"/>
      <c r="L177" s="609"/>
      <c r="M177" s="609"/>
      <c r="N177" s="609"/>
      <c r="S177" s="609"/>
      <c r="T177" s="609"/>
      <c r="U177" s="609"/>
      <c r="V177" s="609"/>
      <c r="W177" s="609"/>
      <c r="X177" s="609"/>
      <c r="Y177" s="609"/>
      <c r="Z177" s="609"/>
      <c r="AA177" s="609"/>
      <c r="AB177" s="609"/>
      <c r="AC177" s="609"/>
      <c r="AD177" s="609"/>
      <c r="AE177" s="609"/>
    </row>
    <row r="179" spans="2:44">
      <c r="B179" s="3" t="s">
        <v>451</v>
      </c>
      <c r="C179" s="3"/>
      <c r="D179" s="3"/>
      <c r="E179" s="3"/>
      <c r="F179" s="3"/>
      <c r="G179" s="3"/>
      <c r="H179" s="3"/>
      <c r="I179" s="3"/>
      <c r="J179" s="3"/>
      <c r="K179" s="3"/>
      <c r="L179" s="3"/>
      <c r="M179" s="3"/>
      <c r="N179" s="3"/>
    </row>
    <row r="180" spans="2:44">
      <c r="B180" s="1019" t="s">
        <v>448</v>
      </c>
      <c r="C180" s="1019"/>
      <c r="D180" s="1019"/>
      <c r="E180" s="1019"/>
      <c r="F180" s="1019"/>
      <c r="G180" s="1019"/>
      <c r="H180" s="1019"/>
      <c r="I180" s="1019"/>
      <c r="J180" s="1019"/>
      <c r="K180" s="1019"/>
      <c r="L180" s="1019"/>
      <c r="M180" s="1019"/>
      <c r="N180" s="1019"/>
    </row>
    <row r="181" spans="2:44">
      <c r="B181" s="670" t="s">
        <v>444</v>
      </c>
      <c r="C181" s="670"/>
      <c r="D181" s="670"/>
      <c r="E181" s="670"/>
      <c r="F181" s="670"/>
      <c r="G181" s="670"/>
      <c r="H181" s="670"/>
      <c r="I181" s="670"/>
      <c r="J181" s="670"/>
      <c r="K181" s="670"/>
      <c r="L181" s="670"/>
      <c r="M181" s="670"/>
      <c r="N181" s="670"/>
      <c r="O181" s="421"/>
      <c r="P181" s="421"/>
      <c r="Q181" s="421"/>
      <c r="R181" s="421"/>
      <c r="S181" s="421"/>
      <c r="T181" s="421"/>
      <c r="U181" s="421"/>
      <c r="V181" s="421"/>
      <c r="W181" s="421"/>
      <c r="X181" s="421"/>
      <c r="Y181" s="421"/>
      <c r="Z181" s="421"/>
      <c r="AA181" s="421"/>
      <c r="AB181" s="421"/>
      <c r="AC181" s="421"/>
      <c r="AD181" s="421"/>
      <c r="AE181" s="421"/>
      <c r="AF181" s="421"/>
      <c r="AG181" s="421"/>
      <c r="AH181" s="421"/>
      <c r="AI181" s="421"/>
      <c r="AJ181" s="421"/>
      <c r="AK181" s="421"/>
      <c r="AL181" s="421"/>
      <c r="AM181" s="421"/>
      <c r="AN181" s="421"/>
      <c r="AO181" s="421"/>
      <c r="AP181" s="421"/>
      <c r="AQ181" s="421"/>
      <c r="AR181" s="421"/>
    </row>
    <row r="182" spans="2:44">
      <c r="B182" s="609" t="s">
        <v>445</v>
      </c>
      <c r="C182" s="609"/>
      <c r="D182" s="609"/>
      <c r="E182" s="609"/>
      <c r="F182" s="609"/>
      <c r="G182" s="609"/>
      <c r="H182" s="609"/>
      <c r="I182" s="609"/>
      <c r="J182" s="609"/>
      <c r="K182" s="609"/>
      <c r="L182" s="609"/>
      <c r="M182" s="609"/>
      <c r="N182" s="609"/>
      <c r="T182" s="409"/>
    </row>
    <row r="183" spans="2:44">
      <c r="Z183" s="410"/>
    </row>
  </sheetData>
  <mergeCells count="537">
    <mergeCell ref="B182:N182"/>
    <mergeCell ref="B180:N180"/>
    <mergeCell ref="A2:AQ2"/>
    <mergeCell ref="A3:AQ3"/>
    <mergeCell ref="A4:AQ4"/>
    <mergeCell ref="A6:J8"/>
    <mergeCell ref="K6:N8"/>
    <mergeCell ref="O6:T8"/>
    <mergeCell ref="U6:Y6"/>
    <mergeCell ref="Z6:AD7"/>
    <mergeCell ref="AE6:AQ6"/>
    <mergeCell ref="U7:Y7"/>
    <mergeCell ref="A13:J15"/>
    <mergeCell ref="K13:N15"/>
    <mergeCell ref="O13:T13"/>
    <mergeCell ref="U13:Y13"/>
    <mergeCell ref="Z13:AD13"/>
    <mergeCell ref="AE7:AQ7"/>
    <mergeCell ref="U8:Y8"/>
    <mergeCell ref="Z8:AD8"/>
    <mergeCell ref="AE8:AQ8"/>
    <mergeCell ref="A9:J11"/>
    <mergeCell ref="K9:N11"/>
    <mergeCell ref="O9:T9"/>
    <mergeCell ref="U9:Y9"/>
    <mergeCell ref="Z9:AD9"/>
    <mergeCell ref="AE9:AQ9"/>
    <mergeCell ref="AE13:AQ13"/>
    <mergeCell ref="O14:T14"/>
    <mergeCell ref="U14:Y14"/>
    <mergeCell ref="Z14:AD14"/>
    <mergeCell ref="AE14:AQ14"/>
    <mergeCell ref="AE15:AQ15"/>
    <mergeCell ref="O10:T10"/>
    <mergeCell ref="U10:Y10"/>
    <mergeCell ref="Z10:AD10"/>
    <mergeCell ref="AE10:AQ10"/>
    <mergeCell ref="AE11:AQ11"/>
    <mergeCell ref="AE19:AQ19"/>
    <mergeCell ref="A21:J23"/>
    <mergeCell ref="K21:N23"/>
    <mergeCell ref="O21:T21"/>
    <mergeCell ref="U21:Y21"/>
    <mergeCell ref="Z21:AD21"/>
    <mergeCell ref="AE21:AQ21"/>
    <mergeCell ref="O22:T22"/>
    <mergeCell ref="U22:Y22"/>
    <mergeCell ref="Z22:AD22"/>
    <mergeCell ref="A17:J19"/>
    <mergeCell ref="K17:N19"/>
    <mergeCell ref="O17:T17"/>
    <mergeCell ref="U17:Y17"/>
    <mergeCell ref="Z17:AD17"/>
    <mergeCell ref="AE17:AQ17"/>
    <mergeCell ref="O18:T18"/>
    <mergeCell ref="U18:Y18"/>
    <mergeCell ref="Z18:AD18"/>
    <mergeCell ref="AE18:AQ18"/>
    <mergeCell ref="AE22:AQ22"/>
    <mergeCell ref="AE23:AQ23"/>
    <mergeCell ref="A25:J27"/>
    <mergeCell ref="K25:N27"/>
    <mergeCell ref="O25:T25"/>
    <mergeCell ref="U25:Y25"/>
    <mergeCell ref="Z25:AD25"/>
    <mergeCell ref="AE25:AQ25"/>
    <mergeCell ref="O26:T26"/>
    <mergeCell ref="U26:Y26"/>
    <mergeCell ref="Z26:AD26"/>
    <mergeCell ref="AE26:AQ26"/>
    <mergeCell ref="AE27:AQ27"/>
    <mergeCell ref="A29:J31"/>
    <mergeCell ref="K29:N31"/>
    <mergeCell ref="O29:T29"/>
    <mergeCell ref="U29:Y29"/>
    <mergeCell ref="Z29:AD29"/>
    <mergeCell ref="AE29:AQ29"/>
    <mergeCell ref="O30:T30"/>
    <mergeCell ref="A37:J39"/>
    <mergeCell ref="K37:N39"/>
    <mergeCell ref="O37:T37"/>
    <mergeCell ref="U37:Y37"/>
    <mergeCell ref="Z37:AD37"/>
    <mergeCell ref="U30:Y30"/>
    <mergeCell ref="Z30:AD30"/>
    <mergeCell ref="AE30:AQ30"/>
    <mergeCell ref="AE31:AQ31"/>
    <mergeCell ref="A33:J35"/>
    <mergeCell ref="K33:N35"/>
    <mergeCell ref="O33:T33"/>
    <mergeCell ref="U33:Y33"/>
    <mergeCell ref="Z33:AD33"/>
    <mergeCell ref="AE33:AQ33"/>
    <mergeCell ref="AE37:AQ37"/>
    <mergeCell ref="O38:T38"/>
    <mergeCell ref="U38:Y38"/>
    <mergeCell ref="Z38:AD38"/>
    <mergeCell ref="AE38:AQ38"/>
    <mergeCell ref="AE39:AQ39"/>
    <mergeCell ref="O34:T34"/>
    <mergeCell ref="U34:Y34"/>
    <mergeCell ref="Z34:AD34"/>
    <mergeCell ref="AE34:AQ34"/>
    <mergeCell ref="AE35:AQ35"/>
    <mergeCell ref="AE43:AQ43"/>
    <mergeCell ref="A44:J46"/>
    <mergeCell ref="K44:N46"/>
    <mergeCell ref="O44:T44"/>
    <mergeCell ref="U44:Y44"/>
    <mergeCell ref="Z44:AD44"/>
    <mergeCell ref="AE44:AQ44"/>
    <mergeCell ref="O45:T45"/>
    <mergeCell ref="U45:Y45"/>
    <mergeCell ref="Z45:AD45"/>
    <mergeCell ref="A41:J43"/>
    <mergeCell ref="K41:N43"/>
    <mergeCell ref="O41:T43"/>
    <mergeCell ref="U41:Y41"/>
    <mergeCell ref="Z41:AD42"/>
    <mergeCell ref="AE41:AQ41"/>
    <mergeCell ref="U42:Y42"/>
    <mergeCell ref="AE42:AQ42"/>
    <mergeCell ref="U43:Y43"/>
    <mergeCell ref="Z43:AD43"/>
    <mergeCell ref="AE45:AQ45"/>
    <mergeCell ref="AE46:AQ46"/>
    <mergeCell ref="A48:J50"/>
    <mergeCell ref="K48:N50"/>
    <mergeCell ref="O48:T50"/>
    <mergeCell ref="U48:Y48"/>
    <mergeCell ref="Z48:AD49"/>
    <mergeCell ref="AE48:AQ48"/>
    <mergeCell ref="U49:Y49"/>
    <mergeCell ref="AE49:AQ49"/>
    <mergeCell ref="U50:Y50"/>
    <mergeCell ref="Z50:AD50"/>
    <mergeCell ref="AE50:AQ50"/>
    <mergeCell ref="A51:J53"/>
    <mergeCell ref="K51:N53"/>
    <mergeCell ref="O51:T51"/>
    <mergeCell ref="U51:Y51"/>
    <mergeCell ref="Z51:AD51"/>
    <mergeCell ref="AE51:AQ51"/>
    <mergeCell ref="O52:T52"/>
    <mergeCell ref="A58:J60"/>
    <mergeCell ref="K58:N60"/>
    <mergeCell ref="O58:T58"/>
    <mergeCell ref="U58:Y58"/>
    <mergeCell ref="Z58:AD58"/>
    <mergeCell ref="U52:Y52"/>
    <mergeCell ref="Z52:AD52"/>
    <mergeCell ref="AE52:AQ52"/>
    <mergeCell ref="AE53:AQ53"/>
    <mergeCell ref="A55:J57"/>
    <mergeCell ref="K55:N57"/>
    <mergeCell ref="O55:T57"/>
    <mergeCell ref="U55:Y55"/>
    <mergeCell ref="Z55:AD56"/>
    <mergeCell ref="AE55:AQ55"/>
    <mergeCell ref="AE58:AQ58"/>
    <mergeCell ref="O59:T59"/>
    <mergeCell ref="U59:Y59"/>
    <mergeCell ref="Z59:AD59"/>
    <mergeCell ref="AE59:AQ59"/>
    <mergeCell ref="AE60:AQ60"/>
    <mergeCell ref="U56:Y56"/>
    <mergeCell ref="AE56:AQ56"/>
    <mergeCell ref="U57:Y57"/>
    <mergeCell ref="Z57:AD57"/>
    <mergeCell ref="AE57:AQ57"/>
    <mergeCell ref="Z74:AD74"/>
    <mergeCell ref="AE74:AQ74"/>
    <mergeCell ref="AE75:AQ75"/>
    <mergeCell ref="AE64:AQ64"/>
    <mergeCell ref="A65:J67"/>
    <mergeCell ref="K65:N67"/>
    <mergeCell ref="O65:T65"/>
    <mergeCell ref="U65:Y65"/>
    <mergeCell ref="Z65:AD65"/>
    <mergeCell ref="AE65:AQ65"/>
    <mergeCell ref="O66:T66"/>
    <mergeCell ref="U66:Y66"/>
    <mergeCell ref="Z66:AD66"/>
    <mergeCell ref="A62:J64"/>
    <mergeCell ref="K62:N64"/>
    <mergeCell ref="O62:T64"/>
    <mergeCell ref="U62:Y62"/>
    <mergeCell ref="Z62:AD63"/>
    <mergeCell ref="AE62:AQ62"/>
    <mergeCell ref="U63:Y63"/>
    <mergeCell ref="AE63:AQ63"/>
    <mergeCell ref="U64:Y64"/>
    <mergeCell ref="Z64:AD64"/>
    <mergeCell ref="AE66:AQ66"/>
    <mergeCell ref="AE67:AQ67"/>
    <mergeCell ref="A69:J71"/>
    <mergeCell ref="K69:N71"/>
    <mergeCell ref="O69:T69"/>
    <mergeCell ref="U69:Y69"/>
    <mergeCell ref="Z69:AD69"/>
    <mergeCell ref="AE69:AQ69"/>
    <mergeCell ref="O70:T70"/>
    <mergeCell ref="U70:Y70"/>
    <mergeCell ref="K80:N80"/>
    <mergeCell ref="Z80:AD80"/>
    <mergeCell ref="AE80:AQ80"/>
    <mergeCell ref="Z70:AD70"/>
    <mergeCell ref="AE70:AQ70"/>
    <mergeCell ref="AE71:AQ71"/>
    <mergeCell ref="AR80:AW80"/>
    <mergeCell ref="AX80:AY80"/>
    <mergeCell ref="A81:J83"/>
    <mergeCell ref="K81:N83"/>
    <mergeCell ref="O81:T83"/>
    <mergeCell ref="U81:Y83"/>
    <mergeCell ref="Z81:AD83"/>
    <mergeCell ref="AE81:AQ83"/>
    <mergeCell ref="AR81:AW83"/>
    <mergeCell ref="AX81:AY82"/>
    <mergeCell ref="A73:J75"/>
    <mergeCell ref="K73:N75"/>
    <mergeCell ref="O73:T73"/>
    <mergeCell ref="U73:Y73"/>
    <mergeCell ref="Z73:AD73"/>
    <mergeCell ref="AE73:AQ73"/>
    <mergeCell ref="O74:T74"/>
    <mergeCell ref="U74:Y74"/>
    <mergeCell ref="U85:Y85"/>
    <mergeCell ref="Z85:AD85"/>
    <mergeCell ref="AE85:AQ85"/>
    <mergeCell ref="AR85:AW85"/>
    <mergeCell ref="AX85:AY85"/>
    <mergeCell ref="O86:AY86"/>
    <mergeCell ref="AX83:AY83"/>
    <mergeCell ref="A84:J86"/>
    <mergeCell ref="K84:N86"/>
    <mergeCell ref="O84:T84"/>
    <mergeCell ref="U84:Y84"/>
    <mergeCell ref="Z84:AD84"/>
    <mergeCell ref="AE84:AQ84"/>
    <mergeCell ref="AR84:AW84"/>
    <mergeCell ref="AX84:AY84"/>
    <mergeCell ref="O85:T85"/>
    <mergeCell ref="U89:Y89"/>
    <mergeCell ref="Z89:AD89"/>
    <mergeCell ref="AE89:AQ89"/>
    <mergeCell ref="AR89:AW89"/>
    <mergeCell ref="AX89:AY89"/>
    <mergeCell ref="O90:AY90"/>
    <mergeCell ref="A87:AY87"/>
    <mergeCell ref="A88:J90"/>
    <mergeCell ref="K88:N90"/>
    <mergeCell ref="O88:T88"/>
    <mergeCell ref="U88:Y88"/>
    <mergeCell ref="Z88:AD88"/>
    <mergeCell ref="AE88:AQ88"/>
    <mergeCell ref="AR88:AW88"/>
    <mergeCell ref="AX88:AY88"/>
    <mergeCell ref="O89:T89"/>
    <mergeCell ref="AR93:AW93"/>
    <mergeCell ref="AX93:AY93"/>
    <mergeCell ref="P94:AY94"/>
    <mergeCell ref="A91:AY91"/>
    <mergeCell ref="A92:J94"/>
    <mergeCell ref="K92:N94"/>
    <mergeCell ref="O92:T92"/>
    <mergeCell ref="U92:Y92"/>
    <mergeCell ref="Z92:AD92"/>
    <mergeCell ref="AE92:AQ92"/>
    <mergeCell ref="AR92:AW92"/>
    <mergeCell ref="AX92:AY92"/>
    <mergeCell ref="O93:T93"/>
    <mergeCell ref="A97:J99"/>
    <mergeCell ref="K97:N99"/>
    <mergeCell ref="O97:T99"/>
    <mergeCell ref="U97:Y99"/>
    <mergeCell ref="Z97:AD99"/>
    <mergeCell ref="AE97:AQ99"/>
    <mergeCell ref="U93:Y93"/>
    <mergeCell ref="Z93:AD93"/>
    <mergeCell ref="AE93:AQ93"/>
    <mergeCell ref="AR97:AW99"/>
    <mergeCell ref="AX97:AY98"/>
    <mergeCell ref="AX99:AY99"/>
    <mergeCell ref="O100:T100"/>
    <mergeCell ref="U100:Y100"/>
    <mergeCell ref="Z100:AD100"/>
    <mergeCell ref="AE100:AQ100"/>
    <mergeCell ref="AR100:AW100"/>
    <mergeCell ref="Z96:AD96"/>
    <mergeCell ref="AE96:AQ96"/>
    <mergeCell ref="AR96:AW96"/>
    <mergeCell ref="AX96:AY96"/>
    <mergeCell ref="O102:AY102"/>
    <mergeCell ref="A104:J106"/>
    <mergeCell ref="K104:N106"/>
    <mergeCell ref="O104:T106"/>
    <mergeCell ref="U104:Y104"/>
    <mergeCell ref="Z104:AD105"/>
    <mergeCell ref="AE104:AQ104"/>
    <mergeCell ref="U105:Y105"/>
    <mergeCell ref="AE105:AQ105"/>
    <mergeCell ref="U106:Y106"/>
    <mergeCell ref="A100:J102"/>
    <mergeCell ref="K100:N102"/>
    <mergeCell ref="Z106:AD106"/>
    <mergeCell ref="AE106:AQ106"/>
    <mergeCell ref="AX100:AY100"/>
    <mergeCell ref="O101:T101"/>
    <mergeCell ref="U101:Y101"/>
    <mergeCell ref="Z101:AD101"/>
    <mergeCell ref="AE101:AQ101"/>
    <mergeCell ref="AR101:AW101"/>
    <mergeCell ref="AX101:AY101"/>
    <mergeCell ref="A107:J109"/>
    <mergeCell ref="K107:N109"/>
    <mergeCell ref="O107:T107"/>
    <mergeCell ref="U107:Y107"/>
    <mergeCell ref="Z107:AD107"/>
    <mergeCell ref="AE107:AQ107"/>
    <mergeCell ref="O108:T108"/>
    <mergeCell ref="U108:Y108"/>
    <mergeCell ref="AS117:AX118"/>
    <mergeCell ref="Z108:AD108"/>
    <mergeCell ref="AE108:AQ108"/>
    <mergeCell ref="AE109:AQ109"/>
    <mergeCell ref="A111:J113"/>
    <mergeCell ref="K111:N113"/>
    <mergeCell ref="O111:T111"/>
    <mergeCell ref="U111:Y111"/>
    <mergeCell ref="Z111:AD111"/>
    <mergeCell ref="AE111:AQ111"/>
    <mergeCell ref="O112:T112"/>
    <mergeCell ref="C119:R119"/>
    <mergeCell ref="C120:R123"/>
    <mergeCell ref="S120:U123"/>
    <mergeCell ref="V120:AE120"/>
    <mergeCell ref="AF120:AI123"/>
    <mergeCell ref="AJ120:AP123"/>
    <mergeCell ref="U112:Y112"/>
    <mergeCell ref="Z112:AD112"/>
    <mergeCell ref="AE112:AQ112"/>
    <mergeCell ref="AE113:AQ113"/>
    <mergeCell ref="H117:AR118"/>
    <mergeCell ref="AQ120:AQ123"/>
    <mergeCell ref="AR120:AR123"/>
    <mergeCell ref="AS120:AX135"/>
    <mergeCell ref="V121:Z123"/>
    <mergeCell ref="AA121:AE123"/>
    <mergeCell ref="C124:R124"/>
    <mergeCell ref="C125:R125"/>
    <mergeCell ref="S125:U125"/>
    <mergeCell ref="V125:Z125"/>
    <mergeCell ref="AA125:AE125"/>
    <mergeCell ref="C127:R127"/>
    <mergeCell ref="S127:U127"/>
    <mergeCell ref="V127:Z127"/>
    <mergeCell ref="AA127:AE127"/>
    <mergeCell ref="AF127:AI127"/>
    <mergeCell ref="AJ127:AP127"/>
    <mergeCell ref="AF125:AI125"/>
    <mergeCell ref="AJ125:AP125"/>
    <mergeCell ref="C126:R126"/>
    <mergeCell ref="S126:U126"/>
    <mergeCell ref="V126:Z126"/>
    <mergeCell ref="AA126:AE126"/>
    <mergeCell ref="AF126:AI126"/>
    <mergeCell ref="AJ126:AP126"/>
    <mergeCell ref="C129:R129"/>
    <mergeCell ref="S129:U129"/>
    <mergeCell ref="V129:Z129"/>
    <mergeCell ref="AA129:AE129"/>
    <mergeCell ref="AF129:AI129"/>
    <mergeCell ref="AJ129:AP129"/>
    <mergeCell ref="C128:R128"/>
    <mergeCell ref="S128:U128"/>
    <mergeCell ref="V128:Z128"/>
    <mergeCell ref="AA128:AE128"/>
    <mergeCell ref="AF128:AI128"/>
    <mergeCell ref="AJ128:AP128"/>
    <mergeCell ref="C131:R131"/>
    <mergeCell ref="S131:U131"/>
    <mergeCell ref="V131:Z131"/>
    <mergeCell ref="AA131:AE131"/>
    <mergeCell ref="AF131:AI131"/>
    <mergeCell ref="AJ131:AP131"/>
    <mergeCell ref="C130:R130"/>
    <mergeCell ref="S130:U130"/>
    <mergeCell ref="V130:Z130"/>
    <mergeCell ref="AA130:AE130"/>
    <mergeCell ref="AF130:AI130"/>
    <mergeCell ref="AJ130:AP130"/>
    <mergeCell ref="C133:U133"/>
    <mergeCell ref="V133:Z133"/>
    <mergeCell ref="AA133:AE133"/>
    <mergeCell ref="AF133:AI133"/>
    <mergeCell ref="AJ133:AP133"/>
    <mergeCell ref="H134:R134"/>
    <mergeCell ref="C132:R132"/>
    <mergeCell ref="S132:U132"/>
    <mergeCell ref="V132:Z132"/>
    <mergeCell ref="AA132:AE132"/>
    <mergeCell ref="AF132:AI132"/>
    <mergeCell ref="AJ132:AP132"/>
    <mergeCell ref="C136:R136"/>
    <mergeCell ref="S136:U136"/>
    <mergeCell ref="V136:Z136"/>
    <mergeCell ref="AA136:AE136"/>
    <mergeCell ref="AF136:AI136"/>
    <mergeCell ref="AJ136:AP136"/>
    <mergeCell ref="C135:R135"/>
    <mergeCell ref="S135:U135"/>
    <mergeCell ref="V135:Z135"/>
    <mergeCell ref="AA135:AE135"/>
    <mergeCell ref="AF135:AI135"/>
    <mergeCell ref="AJ135:AP135"/>
    <mergeCell ref="C138:R138"/>
    <mergeCell ref="S138:U138"/>
    <mergeCell ref="V138:Z138"/>
    <mergeCell ref="AA138:AE138"/>
    <mergeCell ref="AF138:AI138"/>
    <mergeCell ref="AJ138:AP138"/>
    <mergeCell ref="C137:R137"/>
    <mergeCell ref="S137:U137"/>
    <mergeCell ref="V137:Z137"/>
    <mergeCell ref="AA137:AE137"/>
    <mergeCell ref="AF137:AI137"/>
    <mergeCell ref="AJ137:AP137"/>
    <mergeCell ref="C140:R140"/>
    <mergeCell ref="S140:U140"/>
    <mergeCell ref="V140:Z140"/>
    <mergeCell ref="AA140:AE140"/>
    <mergeCell ref="AF140:AI140"/>
    <mergeCell ref="AJ140:AP140"/>
    <mergeCell ref="C139:R139"/>
    <mergeCell ref="S139:U139"/>
    <mergeCell ref="V139:Z139"/>
    <mergeCell ref="AA139:AE139"/>
    <mergeCell ref="AF139:AI139"/>
    <mergeCell ref="AJ139:AP139"/>
    <mergeCell ref="C143:R143"/>
    <mergeCell ref="S143:U143"/>
    <mergeCell ref="V143:Z143"/>
    <mergeCell ref="AA143:AE143"/>
    <mergeCell ref="AF143:AI143"/>
    <mergeCell ref="AJ143:AP143"/>
    <mergeCell ref="C141:U141"/>
    <mergeCell ref="V141:Z141"/>
    <mergeCell ref="AA141:AE141"/>
    <mergeCell ref="AF141:AI141"/>
    <mergeCell ref="AJ141:AP141"/>
    <mergeCell ref="H142:R142"/>
    <mergeCell ref="C145:R145"/>
    <mergeCell ref="S145:U145"/>
    <mergeCell ref="V145:Z145"/>
    <mergeCell ref="AA145:AE145"/>
    <mergeCell ref="AF145:AI145"/>
    <mergeCell ref="AJ145:AP145"/>
    <mergeCell ref="C144:R144"/>
    <mergeCell ref="S144:U144"/>
    <mergeCell ref="V144:Z144"/>
    <mergeCell ref="AA144:AE144"/>
    <mergeCell ref="AF144:AI144"/>
    <mergeCell ref="AJ144:AP144"/>
    <mergeCell ref="C146:U146"/>
    <mergeCell ref="V146:Z146"/>
    <mergeCell ref="AA146:AE146"/>
    <mergeCell ref="AF146:AI146"/>
    <mergeCell ref="AJ146:AP146"/>
    <mergeCell ref="C147:R148"/>
    <mergeCell ref="S147:U148"/>
    <mergeCell ref="V147:Z148"/>
    <mergeCell ref="AA147:AE148"/>
    <mergeCell ref="AF147:AI148"/>
    <mergeCell ref="AR149:AR150"/>
    <mergeCell ref="C151:U151"/>
    <mergeCell ref="V151:Z151"/>
    <mergeCell ref="AA151:AE151"/>
    <mergeCell ref="AF151:AI151"/>
    <mergeCell ref="AJ151:AP151"/>
    <mergeCell ref="AJ147:AP148"/>
    <mergeCell ref="AQ147:AQ148"/>
    <mergeCell ref="AR147:AR148"/>
    <mergeCell ref="C149:R150"/>
    <mergeCell ref="S149:U150"/>
    <mergeCell ref="V149:Z150"/>
    <mergeCell ref="AA149:AE150"/>
    <mergeCell ref="AF149:AI150"/>
    <mergeCell ref="AJ149:AP150"/>
    <mergeCell ref="AQ149:AQ150"/>
    <mergeCell ref="C155:R155"/>
    <mergeCell ref="S155:U155"/>
    <mergeCell ref="V155:Z155"/>
    <mergeCell ref="AA155:AE155"/>
    <mergeCell ref="AF155:AI155"/>
    <mergeCell ref="AJ155:AP155"/>
    <mergeCell ref="AQ152:AQ153"/>
    <mergeCell ref="AR152:AR153"/>
    <mergeCell ref="C154:R154"/>
    <mergeCell ref="S154:U154"/>
    <mergeCell ref="V154:Z154"/>
    <mergeCell ref="AA154:AE154"/>
    <mergeCell ref="AF154:AI154"/>
    <mergeCell ref="AJ154:AP154"/>
    <mergeCell ref="C152:R153"/>
    <mergeCell ref="S152:U153"/>
    <mergeCell ref="V152:Z153"/>
    <mergeCell ref="AA152:AE153"/>
    <mergeCell ref="AF152:AI153"/>
    <mergeCell ref="AJ152:AP153"/>
    <mergeCell ref="AQ157:AQ158"/>
    <mergeCell ref="AR157:AR158"/>
    <mergeCell ref="C159:AI160"/>
    <mergeCell ref="AJ159:AP160"/>
    <mergeCell ref="AQ159:AQ160"/>
    <mergeCell ref="AR159:AR160"/>
    <mergeCell ref="C156:U156"/>
    <mergeCell ref="V156:Z156"/>
    <mergeCell ref="AA156:AE156"/>
    <mergeCell ref="AF156:AI156"/>
    <mergeCell ref="AJ156:AP156"/>
    <mergeCell ref="C157:AI158"/>
    <mergeCell ref="AJ157:AP158"/>
    <mergeCell ref="B181:N181"/>
    <mergeCell ref="B170:AR170"/>
    <mergeCell ref="B175:N175"/>
    <mergeCell ref="B176:N176"/>
    <mergeCell ref="B177:N177"/>
    <mergeCell ref="C161:AP161"/>
    <mergeCell ref="C162:AP162"/>
    <mergeCell ref="C163:AP163"/>
    <mergeCell ref="C164:AP164"/>
    <mergeCell ref="AQ164:AR164"/>
    <mergeCell ref="B167:AR167"/>
    <mergeCell ref="S175:AE175"/>
    <mergeCell ref="S176:AE176"/>
    <mergeCell ref="S177:AE177"/>
  </mergeCells>
  <conditionalFormatting sqref="AA125">
    <cfRule type="cellIs" dxfId="6" priority="7" operator="equal">
      <formula>0</formula>
    </cfRule>
  </conditionalFormatting>
  <conditionalFormatting sqref="V151">
    <cfRule type="cellIs" dxfId="5" priority="4" operator="equal">
      <formula>0</formula>
    </cfRule>
  </conditionalFormatting>
  <conditionalFormatting sqref="AA151">
    <cfRule type="cellIs" dxfId="4" priority="3" operator="equal">
      <formula>0</formula>
    </cfRule>
  </conditionalFormatting>
  <conditionalFormatting sqref="V156">
    <cfRule type="cellIs" dxfId="3" priority="6" operator="equal">
      <formula>0</formula>
    </cfRule>
  </conditionalFormatting>
  <conditionalFormatting sqref="AA156">
    <cfRule type="cellIs" dxfId="2" priority="5" operator="equal">
      <formula>0</formula>
    </cfRule>
  </conditionalFormatting>
  <conditionalFormatting sqref="AA126:AA132">
    <cfRule type="cellIs" dxfId="1" priority="2" operator="equal">
      <formula>0</formula>
    </cfRule>
  </conditionalFormatting>
  <conditionalFormatting sqref="AA135:AA140">
    <cfRule type="cellIs" dxfId="0" priority="1" operator="equal">
      <formula>0</formula>
    </cfRule>
  </conditionalFormatting>
  <pageMargins left="0.11811023622047245" right="0.11811023622047245" top="0.19685039370078741" bottom="0.19685039370078741" header="0.31496062992125984" footer="0.31496062992125984"/>
  <pageSetup scale="59" orientation="landscape" r:id="rId1"/>
  <rowBreaks count="3" manualBreakCount="3">
    <brk id="53" max="43" man="1"/>
    <brk id="79" max="43" man="1"/>
    <brk id="116" max="43" man="1"/>
  </rowBreaks>
  <colBreaks count="1" manualBreakCount="1">
    <brk id="44" max="181"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4</vt:i4>
      </vt:variant>
    </vt:vector>
  </HeadingPairs>
  <TitlesOfParts>
    <vt:vector size="13" baseType="lpstr">
      <vt:lpstr>Informações Iniciais</vt:lpstr>
      <vt:lpstr>Uniformes</vt:lpstr>
      <vt:lpstr>Materiais</vt:lpstr>
      <vt:lpstr>Equipamentos</vt:lpstr>
      <vt:lpstr>Cotação Seguro de Vida</vt:lpstr>
      <vt:lpstr>Encarregado</vt:lpstr>
      <vt:lpstr>Servente Limpeza</vt:lpstr>
      <vt:lpstr>Servente Limpeza Insalubre</vt:lpstr>
      <vt:lpstr>Metro quadrado</vt:lpstr>
      <vt:lpstr>Encarregado!Area_de_impressao</vt:lpstr>
      <vt:lpstr>Materiais!Area_de_impressao</vt:lpstr>
      <vt:lpstr>'Metro quadrado'!Area_de_impressao</vt:lpstr>
      <vt:lpstr>Materiais!Titulos_de_impressao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 Gaspar Thiers</dc:creator>
  <cp:lastModifiedBy>Leide Adriana</cp:lastModifiedBy>
  <cp:lastPrinted>2020-11-27T16:12:16Z</cp:lastPrinted>
  <dcterms:created xsi:type="dcterms:W3CDTF">2017-11-21T11:01:39Z</dcterms:created>
  <dcterms:modified xsi:type="dcterms:W3CDTF">2020-12-04T14:54:58Z</dcterms:modified>
</cp:coreProperties>
</file>