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tabRatio="500" activeTab="2"/>
  </bookViews>
  <sheets>
    <sheet name="Posto" sheetId="1" r:id="rId1"/>
    <sheet name="Informações iniciais" sheetId="2" r:id="rId2"/>
    <sheet name="Unifomes Posto" sheetId="3" r:id="rId3"/>
    <sheet name="Materiais e ferramentas" sheetId="4" r:id="rId4"/>
    <sheet name="EPI por posto" sheetId="5" r:id="rId5"/>
    <sheet name="Equipamentos" sheetId="6" r:id="rId6"/>
    <sheet name="Laudo" sheetId="7" r:id="rId7"/>
    <sheet name="Encarregado" sheetId="8" r:id="rId8"/>
    <sheet name="Servente de Limpeza" sheetId="9" r:id="rId9"/>
    <sheet name="Serv. de Limpeza Banheiro" sheetId="10" r:id="rId10"/>
    <sheet name="Metro Quadrado" sheetId="11" r:id="rId11"/>
  </sheets>
  <definedNames>
    <definedName name="_xlnm.Print_Area" localSheetId="7">Encarregado!$A$1:$G$162</definedName>
    <definedName name="_xlnm.Print_Area" localSheetId="4">'EPI por posto'!$A$1:$Q$99</definedName>
    <definedName name="_xlnm.Print_Area" localSheetId="5">Equipamentos!$A$1:$R$26</definedName>
    <definedName name="_xlnm.Print_Area" localSheetId="1">'Informações iniciais'!$A$1:$F$17</definedName>
    <definedName name="_xlnm.Print_Area" localSheetId="3">'Materiais e ferramentas'!$A$1:$Q$86</definedName>
    <definedName name="_xlnm.Print_Area" localSheetId="10">'Metro Quadrado'!$A$114:$BE$173</definedName>
    <definedName name="_xlnm.Print_Area" localSheetId="9">'Serv. de Limpeza Banheiro'!$A$1:$M$173</definedName>
    <definedName name="_xlnm.Print_Area" localSheetId="8">'Servente de Limpeza'!$A$1:$E$164</definedName>
    <definedName name="Print_Area_0" localSheetId="2">'Unifomes Posto'!$A$1:$R$28</definedName>
    <definedName name="_xlnm.Print_Area" localSheetId="2">'Unifomes Posto'!$A$1:$R$33</definedName>
    <definedName name="Print_Area_0" localSheetId="4">'EPI por posto'!$A$1:$Q$21</definedName>
    <definedName name="Print_Area_0" localSheetId="5">Equipamentos!$A$1:$R$27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xml:space="preserve"> </author>
  </authors>
  <commentList>
    <comment ref="D26"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O Módulo 1 refere-se ao valor mensal devido ao empregado pela prestação do serviço no período de 12 meses. 
</t>
        </r>
        <r>
          <rPr>
            <sz val="9"/>
            <color rgb="FFFF0000"/>
            <rFont val="Segoe UI"/>
            <charset val="1"/>
          </rPr>
          <t>Nota 2</t>
        </r>
        <r>
          <rPr>
            <sz val="9"/>
            <rFont val="Segoe UI"/>
            <charset val="1"/>
          </rPr>
          <t>: Para o empregado que labora a jornada 12x36, em caso da não concessão ou concessão parcial do intervalo intrajornada (§ 4º do art. 71 da CLT), o valor a ser pago será inserido na remuneração utilizando a alínea “G”.
CLT Art. 71 § 4º - Quando o intervalo para repouso e alimentação, previsto neste artigo, não for concedido pelo empregador, este ficará obrigado a remunerar o período correspondente com um</t>
        </r>
        <r>
          <rPr>
            <sz val="9"/>
            <color rgb="FF0000FF"/>
            <rFont val="Segoe UI"/>
            <charset val="1"/>
          </rPr>
          <t xml:space="preserve"> acréscimo de no mínimo 50% (cinqüenta por cento) sobre o valor da remuneração da hora normal de trabalho.     
</t>
        </r>
        <r>
          <rPr>
            <sz val="9"/>
            <color rgb="FFFF0000"/>
            <rFont val="Segoe UI"/>
            <charset val="1"/>
          </rPr>
          <t>CLT ART. 71 § 4 - LEI 13467/17</t>
        </r>
        <r>
          <rPr>
            <sz val="9"/>
            <color rgb="FF0000FF"/>
            <rFont val="Segoe UI"/>
            <charset val="1"/>
          </rPr>
          <t xml:space="preserve"> " A não concessão ou a concessão parcial 
do intervalo intrajornada mínimo, para repouso e alimentação, a empregados urbanos e rurais, implica o pagamento, </t>
        </r>
        <r>
          <rPr>
            <sz val="9"/>
            <color rgb="FFFF0000"/>
            <rFont val="Segoe UI"/>
            <charset val="1"/>
          </rPr>
          <t>de natureza 
indenizatória</t>
        </r>
        <r>
          <rPr>
            <sz val="9"/>
            <color rgb="FF0000FF"/>
            <rFont val="Segoe UI"/>
            <charset val="1"/>
          </rPr>
          <t xml:space="preserve">, apenas do período suprimido, </t>
        </r>
        <r>
          <rPr>
            <sz val="9"/>
            <color rgb="FFFF0000"/>
            <rFont val="Segoe UI"/>
            <charset val="1"/>
          </rPr>
          <t>com acréscimo de 50% (cinquenta por cento)</t>
        </r>
        <r>
          <rPr>
            <sz val="9"/>
            <color rgb="FF0000FF"/>
            <rFont val="Segoe UI"/>
            <charset val="1"/>
          </rPr>
          <t xml:space="preserve"> sobre o valor da remuneração da hora normal 
de trabalho. </t>
        </r>
      </text>
    </comment>
    <comment ref="C32" authorId="0">
      <text>
        <r>
          <rPr>
            <sz val="11"/>
            <color rgb="FF000000"/>
            <rFont val="Calibri"/>
            <charset val="1"/>
          </rPr>
          <t xml:space="preserve">Profº Walter Gouvea:
</t>
        </r>
        <r>
          <rPr>
            <sz val="9"/>
            <rFont val="Segoe UI"/>
            <charset val="1"/>
          </rPr>
          <t xml:space="preserve">Art. 59-A.  Em exceção ao disposto no art. 59 e em leis específicas, é facultado às partes, por meio de convenção coletiva ou acordo coletivo de trabalho, estabelecer horário de trabalho de doze horas seguidas por trinta e seis horas ininterruptas de descanso, observados ou indenizados os intervalos para repouso e alimentação.                (Redação dada pela Medida Provisória nº 808, de 2017)
§ 1º  A remuneração mensal pactuada pelo horário previsto no caput abrange os pagamentos devidos pelo descanso semanal remunerado e pelo descanso em feriados e serão considerados compensados os feriados e as prorrogações de trabalho noturno, quando houver, de que tratam o art. 70 e o § 5º do art. 73.                (Redação dada pela Medida Provisória nº 808, de 2017)
</t>
        </r>
      </text>
    </comment>
    <comment ref="C33" authorId="0">
      <text>
        <r>
          <rPr>
            <sz val="11"/>
            <color rgb="FF000000"/>
            <rFont val="Calibri"/>
            <charset val="1"/>
          </rPr>
          <t xml:space="preserve">Profº Walter Gouvea:
</t>
        </r>
        <r>
          <rPr>
            <sz val="9"/>
            <rFont val="Segoe UI"/>
            <charset val="1"/>
          </rPr>
          <t xml:space="preserve">ART. 71 § 4o A não concessão ou a concessão parcial 
do intervalo intrajornada mínimo, para 
repouso e alimentação, a empregados urbanos 
e rurais, </t>
        </r>
        <r>
          <rPr>
            <sz val="9"/>
            <color rgb="FFFF0000"/>
            <rFont val="Segoe UI"/>
            <charset val="1"/>
          </rPr>
          <t xml:space="preserve">implica o pagamento, </t>
        </r>
        <r>
          <rPr>
            <sz val="11"/>
            <color rgb="FFFF0000"/>
            <rFont val="Segoe UI"/>
            <charset val="1"/>
          </rPr>
          <t>de natureza 
indenizatória</t>
        </r>
        <r>
          <rPr>
            <sz val="9"/>
            <color rgb="FFFF0000"/>
            <rFont val="Segoe UI"/>
            <charset val="1"/>
          </rPr>
          <t>,</t>
        </r>
        <r>
          <rPr>
            <sz val="9"/>
            <rFont val="Segoe UI"/>
            <charset val="1"/>
          </rPr>
          <t xml:space="preserve"> apenas do período suprimido, 
com acréscimo de 50% (cinquenta por cento) 
sobre o valor da remuneração da hora normal 
de trabalho. 
</t>
        </r>
      </text>
    </comment>
    <comment ref="A36" authorId="0">
      <text>
        <r>
          <rPr>
            <sz val="11"/>
            <color rgb="FF000000"/>
            <rFont val="Calibri"/>
            <charset val="1"/>
          </rPr>
          <t xml:space="preserve">Walter S Gouvêa:
</t>
        </r>
        <r>
          <rPr>
            <sz val="9"/>
            <rFont val="Tahoma"/>
            <charset val="1"/>
          </rPr>
          <t xml:space="preserve">Nota: o valor informado deverá ser o custo real do insumo (descontado o valor eventualmente pago pelo empregado).
</t>
        </r>
      </text>
    </comment>
    <comment ref="D38"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Como a planilha de custos e formação de preços é calculada mensalmente, </t>
        </r>
        <r>
          <rPr>
            <sz val="9"/>
            <color rgb="FF0000FF"/>
            <rFont val="Segoe UI"/>
            <charset val="1"/>
          </rPr>
          <t>provisiona-se proporcionalmente 1/12</t>
        </r>
        <r>
          <rPr>
            <sz val="9"/>
            <rFont val="Segoe UI"/>
            <charset val="1"/>
          </rPr>
          <t xml:space="preserve"> (um doze avos) dos valores referentes a  </t>
        </r>
        <r>
          <rPr>
            <sz val="9"/>
            <color rgb="FF0000FF"/>
            <rFont val="Segoe UI"/>
            <charset val="1"/>
          </rPr>
          <t>gratificação natalina e adicional de férias</t>
        </r>
        <r>
          <rPr>
            <sz val="9"/>
            <rFont val="Segoe UI"/>
            <charset val="1"/>
          </rPr>
          <t xml:space="preserve">. 
</t>
        </r>
        <r>
          <rPr>
            <sz val="9"/>
            <color rgb="FFFF0000"/>
            <rFont val="Segoe UI"/>
            <charset val="1"/>
          </rPr>
          <t>Nota 2</t>
        </r>
        <r>
          <rPr>
            <sz val="9"/>
            <rFont val="Segoe UI"/>
            <charset val="1"/>
          </rPr>
          <t xml:space="preserve">: O </t>
        </r>
        <r>
          <rPr>
            <sz val="9"/>
            <color rgb="FF0000FF"/>
            <rFont val="Segoe UI"/>
            <charset val="1"/>
          </rPr>
          <t>adicional de férias</t>
        </r>
        <r>
          <rPr>
            <sz val="9"/>
            <rFont val="Segoe UI"/>
            <charset val="1"/>
          </rPr>
          <t xml:space="preserve"> contido no Submódulo 2.1 </t>
        </r>
        <r>
          <rPr>
            <sz val="9"/>
            <color rgb="FF0000FF"/>
            <rFont val="Segoe UI"/>
            <charset val="1"/>
          </rPr>
          <t>corresponde a 1/3 (um terço) da remuneração</t>
        </r>
        <r>
          <rPr>
            <sz val="9"/>
            <rFont val="Segoe UI"/>
            <charset val="1"/>
          </rPr>
          <t xml:space="preserve"> que por sua vez é divido por 12 (doze) conforme Nota 1 acima.
</t>
        </r>
      </text>
    </comment>
    <comment ref="F42" authorId="0">
      <text>
        <r>
          <rPr>
            <sz val="11"/>
            <color rgb="FF000000"/>
            <rFont val="Calibri"/>
            <charset val="1"/>
          </rPr>
          <t xml:space="preserve">Profº Walter S. Gouvêa
</t>
        </r>
        <r>
          <rPr>
            <sz val="9"/>
            <rFont val="Segoe UI"/>
            <charset val="1"/>
          </rPr>
          <t xml:space="preserve">
VALE TRANSPORTE - CONTRIBUIÇÃO DO EMPREGADO:  6% CALCULADO SOBRE O PISO SALARIAL (NÃO SOBRE A REMUNERAÇÃO)
</t>
        </r>
      </text>
    </comment>
    <comment ref="E46" authorId="0">
      <text>
        <r>
          <rPr>
            <sz val="11"/>
            <color rgb="FF000000"/>
            <rFont val="Calibri"/>
            <charset val="1"/>
          </rPr>
          <t xml:space="preserve">Walter S Gouvêa:
</t>
        </r>
        <r>
          <rPr>
            <sz val="9"/>
            <rFont val="Tahoma"/>
            <charset val="1"/>
          </rPr>
          <t xml:space="preserve">EDITAL DO PREGÃO ELETRÔNICO Nº 63/2011 - TCU - VIGILANCIA ARMADA
1. </t>
        </r>
        <r>
          <rPr>
            <u/>
            <sz val="9"/>
            <rFont val="Tahoma"/>
            <charset val="1"/>
          </rPr>
          <t>Considerando tratar-se de contratação de serviços mediante cessão de mão de obra</t>
        </r>
        <r>
          <rPr>
            <sz val="9"/>
            <rFont val="Tahoma"/>
            <charset val="1"/>
          </rPr>
          <t xml:space="preserve">, conforme previsto no art. 31 da Lei nº 8.212, de 24/07/1991 e alterações e nos artigos 112, 115, 117 e 118, da Instrução Normativa - RFB nº 971, de 13/11/2009 e alterações, o licitante Microempresa - ME ou Empresa de Pequeno Porte - EPP </t>
        </r>
        <r>
          <rPr>
            <u/>
            <sz val="9"/>
            <rFont val="Tahoma"/>
            <charset val="1"/>
          </rPr>
          <t>optante pelo Simples Nacional que porventura venha a ser contratado, não poderá beneficiar-se da condição de optante e estará sujeito à retenção de tributos e contribuições sociais na fonte, conforme legislação em vigor, em decorrência da sua exclusão obrigatória do Simples Nacional a contar do mês seguinte ao da contratação</t>
        </r>
        <r>
          <rPr>
            <sz val="9"/>
            <rFont val="Tahoma"/>
            <charset val="1"/>
          </rPr>
          <t xml:space="preserve"> em consequência do que dispõem o art. 17, inciso XII, art. 30, inciso II e art. 31, inciso II, da Lei Complementar nº 123, de 14 de dezembro de 2006 e alterações.
1.1. O licitante optante pelo Simples Nacional, que, porventura, venha a ser contratado, </t>
        </r>
        <r>
          <rPr>
            <u/>
            <sz val="9"/>
            <rFont val="Tahoma"/>
            <charset val="1"/>
          </rPr>
          <t>deverá, no prazo de 90 (noventa) dias, contado da data da assinatura do contrato</t>
        </r>
        <r>
          <rPr>
            <sz val="9"/>
            <rFont val="Tahoma"/>
            <charset val="1"/>
          </rPr>
          <t>, apresentar cópia dos ofícios, com comprovantes de entrega e recebimento, comunicando a assinatura do contrato de prestação de serviços mediante cessão de mão de obra (</t>
        </r>
        <r>
          <rPr>
            <u/>
            <sz val="9"/>
            <rFont val="Tahoma"/>
            <charset val="1"/>
          </rPr>
          <t>situação que gera vedação à opção por tal regime tributário) às respectivas Secretarias Federal, Estadual, Distrital e/ou Municipal</t>
        </r>
        <r>
          <rPr>
            <sz val="9"/>
            <rFont val="Tahoma"/>
            <charset val="1"/>
          </rPr>
          <t xml:space="preserve">, no prazo previsto no inciso II do § 1º do artigo 30 da Lei Complementar nº 123, de 14 de dezembro de 2006 e alterações.
1.2. </t>
        </r>
        <r>
          <rPr>
            <u/>
            <sz val="9"/>
            <rFont val="Tahoma"/>
            <charset val="1"/>
          </rPr>
          <t>Caso o licitante optante pelo Simples Nacional não efetue a comunicação no prazo assinalado na subcondição anterior, o próprio Tribunal de Contas da União - TCU, em obediência ao princípio da probidade administrativa, efetuará a comunicação à Secretaria da Receita Federal do Brasil - RFB</t>
        </r>
        <r>
          <rPr>
            <sz val="9"/>
            <rFont val="Tahoma"/>
            <charset val="1"/>
          </rPr>
          <t>, para que esta efetue a exclusão de ofício, conforme disposto no inciso I do artigo 29 da Lei Complementar nº 123, de 14 de dezembro de 2006 e alterações.
2. A vedação de realizar cessão ou locação de mão de obra, de que trata a Condição 5, não se aplica às atividades de que trata o art. 18, § 5º-C, da Lei Complementar nº 123, de 14 de dezembro de 2006 e alterações, conforme dispõe o art. 18, § 5º-H, da mesma Lei Complementar, desde que não exercidas cumulativamente com atividades vedadas.</t>
        </r>
      </text>
    </comment>
    <comment ref="D47" authorId="0">
      <text>
        <r>
          <rPr>
            <sz val="11"/>
            <color rgb="FF000000"/>
            <rFont val="Calibri"/>
            <charset val="1"/>
          </rPr>
          <t xml:space="preserve">Profº Walter Salomão Gouvêa:
</t>
        </r>
        <r>
          <rPr>
            <sz val="9"/>
            <color rgb="FFFF0000"/>
            <rFont val="Segoe UI"/>
            <charset val="1"/>
          </rPr>
          <t>Nota 1</t>
        </r>
        <r>
          <rPr>
            <sz val="9"/>
            <rFont val="Segoe UI"/>
            <charset val="1"/>
          </rPr>
          <t xml:space="preserve">: Os percentuais dos encargos previdenciários, do FGTS e demais contribuições são aqueles estabelecidos pela legislação vigente. 
</t>
        </r>
        <r>
          <rPr>
            <sz val="9"/>
            <color rgb="FFFF0000"/>
            <rFont val="Segoe UI"/>
            <charset val="1"/>
          </rPr>
          <t>Nota 2</t>
        </r>
        <r>
          <rPr>
            <sz val="9"/>
            <rFont val="Segoe UI"/>
            <charset val="1"/>
          </rPr>
          <t xml:space="preserve">: O </t>
        </r>
        <r>
          <rPr>
            <sz val="9"/>
            <color rgb="FF0000FF"/>
            <rFont val="Segoe UI"/>
            <charset val="1"/>
          </rPr>
          <t>SAT</t>
        </r>
        <r>
          <rPr>
            <sz val="9"/>
            <rFont val="Segoe UI"/>
            <charset val="1"/>
          </rPr>
          <t xml:space="preserve"> a depender do grau de risco do serviço irá variar entre 1%, para risco leve, de 2%, para risco médio, e de 3% de risco grave. 
</t>
        </r>
        <r>
          <rPr>
            <sz val="9"/>
            <color rgb="FFFF0000"/>
            <rFont val="Segoe UI"/>
            <charset val="1"/>
          </rPr>
          <t>Nota 3:</t>
        </r>
        <r>
          <rPr>
            <sz val="9"/>
            <rFont val="Segoe UI"/>
            <charset val="1"/>
          </rPr>
          <t xml:space="preserve"> </t>
        </r>
        <r>
          <rPr>
            <sz val="9"/>
            <color rgb="FF0000FF"/>
            <rFont val="Segoe UI"/>
            <charset val="1"/>
          </rPr>
          <t xml:space="preserve">Esses percentuais incidem sobre o 
</t>
        </r>
        <r>
          <rPr>
            <sz val="9"/>
            <rFont val="Segoe UI"/>
            <charset val="1"/>
          </rPr>
          <t xml:space="preserve">
</t>
        </r>
        <r>
          <rPr>
            <sz val="9"/>
            <color rgb="FF000080"/>
            <rFont val="Segoe UI"/>
            <charset val="1"/>
          </rPr>
          <t xml:space="preserve">Módulo 1            =  COMPOSIÇÃO DA REMUNERAÇÃO
Submódulo 2.1 = 13º, FÉRIAS E ADICIONAL DE FÉRIAS
Módulo 3           =  PROVISÃO PARA RESCISÃO
Módulo 4           = CUSTO DE REPOSIÇÃO DO PROFISSIONAL AUSENTE
Módulo 6           = CUSTOS INDIRETOS, TRIBUTOS E LUCRO
</t>
        </r>
      </text>
    </comment>
    <comment ref="F48" authorId="0">
      <text>
        <r>
          <rPr>
            <sz val="11"/>
            <color rgb="FF000000"/>
            <rFont val="Calibri"/>
            <charset val="1"/>
          </rPr>
          <t xml:space="preserve">Profº Walter S. Gouvêa:
</t>
        </r>
        <r>
          <rPr>
            <sz val="9"/>
            <rFont val="Segoe UI"/>
            <charset val="1"/>
          </rPr>
          <t>(COMPENSADO S/ OS 11% DA RETENÇÃO SOBRE O VALOR BRUTO DA FATURA)</t>
        </r>
      </text>
    </comment>
    <comment ref="F50" authorId="0">
      <text>
        <r>
          <rPr>
            <sz val="11"/>
            <color rgb="FF000000"/>
            <rFont val="Calibri"/>
            <charset val="1"/>
          </rPr>
          <t xml:space="preserve">Profº Walter S. Gouvêa:
</t>
        </r>
        <r>
          <rPr>
            <sz val="9"/>
            <rFont val="Segoe UI"/>
            <charset val="1"/>
          </rPr>
          <t>(COMPENSADO S/ OS 11% DA RETENÇÃO SOBRE O VALOR BRUTO DA FATURA)</t>
        </r>
      </text>
    </comment>
    <comment ref="D58"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O valor informado deverá ser o custo real do benefício (</t>
        </r>
        <r>
          <rPr>
            <sz val="9"/>
            <color rgb="FF0000FF"/>
            <rFont val="Segoe UI"/>
            <charset val="1"/>
          </rPr>
          <t>descontado o valor eventualmente pago pelo empregado</t>
        </r>
        <r>
          <rPr>
            <sz val="9"/>
            <rFont val="Segoe UI"/>
            <charset val="1"/>
          </rPr>
          <t xml:space="preserve">).
</t>
        </r>
        <r>
          <rPr>
            <sz val="9"/>
            <color rgb="FFFF0000"/>
            <rFont val="Segoe UI"/>
            <charset val="1"/>
          </rPr>
          <t>Nota 2</t>
        </r>
        <r>
          <rPr>
            <sz val="9"/>
            <rFont val="Segoe UI"/>
            <charset val="1"/>
          </rPr>
          <t xml:space="preserve">: Observar a previsão dos benefícios contidos em Acordos, Convenções e Dissídios Coletivos de Trabalho e atentar-se ao disposto no art. 6º desta Instrução Normativa.
Art. 6º da IN 05/17:  A Administração </t>
        </r>
        <r>
          <rPr>
            <u/>
            <sz val="9"/>
            <color rgb="FF0000FF"/>
            <rFont val="Segoe UI"/>
            <charset val="1"/>
          </rPr>
          <t xml:space="preserve">não se vincula </t>
        </r>
        <r>
          <rPr>
            <sz val="9"/>
            <color rgb="FF0000FF"/>
            <rFont val="Segoe UI"/>
            <charset val="1"/>
          </rPr>
          <t>às disposições contidas em Acordos, Convenções</t>
        </r>
        <r>
          <rPr>
            <sz val="9"/>
            <rFont val="Segoe UI"/>
            <charset val="1"/>
          </rPr>
          <t xml:space="preserve"> ou Dissídios Coletivos de Trabalho </t>
        </r>
        <r>
          <rPr>
            <sz val="9"/>
            <color rgb="FF0000FF"/>
            <rFont val="Segoe UI"/>
            <charset val="1"/>
          </rPr>
          <t xml:space="preserve">que tratem de pagamento de participação dos trabalhadores nos lucros ou resultados da empresa contratada, </t>
        </r>
        <r>
          <rPr>
            <u/>
            <sz val="10"/>
            <color rgb="FF0000FF"/>
            <rFont val="Segoe UI"/>
            <charset val="1"/>
          </rPr>
          <t>de matéria não trabalhista</t>
        </r>
        <r>
          <rPr>
            <sz val="9"/>
            <color rgb="FF0000FF"/>
            <rFont val="Segoe UI"/>
            <charset val="1"/>
          </rPr>
          <t xml:space="preserve">, ou que estabeleçam direitos não previstos em lei, tais como valores ou índices obrigatórios de encargos sociais ou previdenciários, bem como de preços para os insumos relacionados ao exercício da atividade.
</t>
        </r>
        <r>
          <rPr>
            <sz val="9"/>
            <rFont val="Segoe UI"/>
            <charset val="1"/>
          </rPr>
          <t xml:space="preserve">
Parágrafo único. </t>
        </r>
        <r>
          <rPr>
            <sz val="9"/>
            <color rgb="FF0000FF"/>
            <rFont val="Segoe UI"/>
            <charset val="1"/>
          </rPr>
          <t>É vedado ao órgão e entidade vincular-se</t>
        </r>
        <r>
          <rPr>
            <sz val="9"/>
            <rFont val="Segoe UI"/>
            <charset val="1"/>
          </rPr>
          <t xml:space="preserve"> às disposições previstas nos Acordos, Convenções ou Dissídios Coletivos de Trabalho que </t>
        </r>
        <r>
          <rPr>
            <sz val="9"/>
            <color rgb="FF0000FF"/>
            <rFont val="Segoe UI"/>
            <charset val="1"/>
          </rPr>
          <t>tratem de obrigações e direitos que somente se aplicam aos contratos com a Administração Pública</t>
        </r>
        <r>
          <rPr>
            <sz val="9"/>
            <rFont val="Segoe UI"/>
            <charset val="1"/>
          </rPr>
          <t xml:space="preserve">.
</t>
        </r>
      </text>
    </comment>
    <comment ref="E58" authorId="0">
      <text>
        <r>
          <rPr>
            <sz val="11"/>
            <color rgb="FF000000"/>
            <rFont val="Calibri"/>
            <charset val="1"/>
          </rPr>
          <t xml:space="preserve">Profº Walter S. Gouvêa:
</t>
        </r>
        <r>
          <rPr>
            <sz val="9"/>
            <rFont val="Segoe UI"/>
            <charset val="1"/>
          </rPr>
          <t>Nota: o valor informado deverá ser o custo real do insumo (descontado o valor eventualmente pago pelo empregado)</t>
        </r>
      </text>
    </comment>
    <comment ref="D62" authorId="0">
      <text>
        <r>
          <rPr>
            <sz val="11"/>
            <color rgb="FF000000"/>
            <rFont val="Calibri"/>
            <charset val="1"/>
          </rPr>
          <t xml:space="preserve">Profº Walter Salomão Gouvêa:
</t>
        </r>
        <r>
          <rPr>
            <sz val="9"/>
            <rFont val="Segoe UI"/>
            <charset val="1"/>
          </rPr>
          <t xml:space="preserve">
ART. 71 § 4o A não concessão ou a concessão parcial 
do intervalo intrajornada mínimo, para 
repouso e alimentação, a empregados urbanos 
e rurais, implica o pagamento, DE NATUREZA INDENIZATÓRIA, apenas do período suprimido, 
COM ACRÉSCIMO DE 50% (cinquenta por cento) 
SOBRE O VALOR DA REMUNERAÇÃO DA HORA NORMAL de trabalho. 
</t>
        </r>
      </text>
    </comment>
    <comment ref="F76" authorId="0">
      <text>
        <r>
          <rPr>
            <sz val="11"/>
            <color rgb="FF000000"/>
            <rFont val="Calibri"/>
            <charset val="1"/>
          </rPr>
          <t xml:space="preserve">Profº Walter Gouvea:
</t>
        </r>
        <r>
          <rPr>
            <sz val="9"/>
            <rFont val="Segoe UI"/>
            <charset val="1"/>
          </rPr>
          <t>ATENÇÃO"! SE TIVERMOS CONTA VINCULADA, SOBRE ESSE VALOR DEVEMOS APLICAR O PERCENTUAL DO SUBMODULO 2.2</t>
        </r>
      </text>
    </comment>
    <comment ref="D77" authorId="0">
      <text>
        <r>
          <rPr>
            <sz val="11"/>
            <color rgb="FF000000"/>
            <rFont val="Calibri"/>
            <charset val="1"/>
          </rPr>
          <t xml:space="preserve">Profº Walter Salomão Gouvêa:
</t>
        </r>
        <r>
          <rPr>
            <sz val="9"/>
            <rFont val="Segoe UI"/>
            <charset val="1"/>
          </rPr>
          <t xml:space="preserve">TERCEIRIZAÇÃO. </t>
        </r>
        <r>
          <rPr>
            <sz val="12"/>
            <color rgb="FFFF0000"/>
            <rFont val="Segoe UI"/>
            <charset val="1"/>
          </rPr>
          <t>Acórdão nº 1186/2017 - TCU - Plenário</t>
        </r>
        <r>
          <rPr>
            <sz val="12"/>
            <rFont val="Segoe UI"/>
            <charset val="1"/>
          </rPr>
          <t xml:space="preserve">.
</t>
        </r>
        <r>
          <rPr>
            <sz val="9"/>
            <rFont val="Segoe UI"/>
            <charset val="1"/>
          </rPr>
          <t xml:space="preserve">
9.2. determinar ao Tribunal Regional do Trabalho da 6ª Região que, nas futuras contratações de mão de obra terceirizada, esteja expresso na minuta do contrato que a </t>
        </r>
        <r>
          <rPr>
            <sz val="12"/>
            <color rgb="FFFF0000"/>
            <rFont val="Segoe UI"/>
            <charset val="1"/>
          </rPr>
          <t>parcela mensal a título de aviso prévio trabalhado será no percentual máximo de 1,94% no primeiro ano</t>
        </r>
        <r>
          <rPr>
            <sz val="9"/>
            <rFont val="Segoe UI"/>
            <charset val="1"/>
          </rPr>
          <t xml:space="preserve">, nos termos dos Acórdãos 1904/2007-TCU-Plenário e 3006/2010- TCU-Plenário, e, </t>
        </r>
        <r>
          <rPr>
            <sz val="12"/>
            <color rgb="FFFF0000"/>
            <rFont val="Segoe UI"/>
            <charset val="1"/>
          </rPr>
          <t>em caso de prorrogação do contrato, o percentual máximo dessa parcela será de 0,194% a cada ano de prorrogação, a ser incluído por ocasião da formulação do aditivo da prorrogação do contrato</t>
        </r>
        <r>
          <rPr>
            <sz val="9"/>
            <rFont val="Segoe UI"/>
            <charset val="1"/>
          </rPr>
          <t>, conforme ditames da Lei 12.506/2011</t>
        </r>
      </text>
    </comment>
    <comment ref="E85"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Os itens que contemplam o módulo 4 se referem ao custo dos dias trabalhados pelo 
</t>
        </r>
        <r>
          <rPr>
            <u/>
            <sz val="9"/>
            <color rgb="FF0000FF"/>
            <rFont val="Segoe UI"/>
            <charset val="1"/>
          </rPr>
          <t>repositor/substitut</t>
        </r>
        <r>
          <rPr>
            <u/>
            <sz val="9"/>
            <rFont val="Segoe UI"/>
            <charset val="1"/>
          </rPr>
          <t>o que por ventura venha cobrir o empregado</t>
        </r>
        <r>
          <rPr>
            <sz val="9"/>
            <rFont val="Segoe UI"/>
            <charset val="1"/>
          </rPr>
          <t xml:space="preserve"> nos casos de </t>
        </r>
        <r>
          <rPr>
            <sz val="9"/>
            <color rgb="FF0000FF"/>
            <rFont val="Segoe UI"/>
            <charset val="1"/>
          </rPr>
          <t>Ausências Legais 
(Submódulo 4.1)</t>
        </r>
        <r>
          <rPr>
            <sz val="9"/>
            <rFont val="Segoe UI"/>
            <charset val="1"/>
          </rPr>
          <t xml:space="preserve"> e/ou na</t>
        </r>
        <r>
          <rPr>
            <sz val="9"/>
            <color rgb="FF0000FF"/>
            <rFont val="Segoe UI"/>
            <charset val="1"/>
          </rPr>
          <t xml:space="preserve"> Intrajornada (Submódulo 4.2)</t>
        </r>
        <r>
          <rPr>
            <sz val="9"/>
            <rFont val="Segoe UI"/>
            <charset val="1"/>
          </rPr>
          <t xml:space="preserve">, a depender da prestação do serviço. 
</t>
        </r>
        <r>
          <rPr>
            <sz val="9"/>
            <color rgb="FFFF0000"/>
            <rFont val="Segoe UI"/>
            <charset val="1"/>
          </rPr>
          <t>Nota 2</t>
        </r>
        <r>
          <rPr>
            <sz val="9"/>
            <rFont val="Segoe UI"/>
            <charset val="1"/>
          </rPr>
          <t>:</t>
        </r>
        <r>
          <rPr>
            <sz val="9"/>
            <color rgb="FF0000FF"/>
            <rFont val="Segoe UI"/>
            <charset val="1"/>
          </rPr>
          <t xml:space="preserve"> Haverá a incidência do Submódulo 2.2 sobre esse módulo.
</t>
        </r>
      </text>
    </comment>
    <comment ref="D87"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As alíneas de "A" a "F" referem-se </t>
        </r>
        <r>
          <rPr>
            <u/>
            <sz val="9"/>
            <color rgb="FF0000FF"/>
            <rFont val="Segoe UI"/>
            <charset val="1"/>
          </rPr>
          <t>SOMENTE</t>
        </r>
        <r>
          <rPr>
            <sz val="9"/>
            <color rgb="FF0000FF"/>
            <rFont val="Segoe UI"/>
            <charset val="1"/>
          </rPr>
          <t xml:space="preserve"> ao custo que será pago ao repositor pelos dias trabalhados quando da necessidade de substituir a mão de obra alocada na prestação do serviços.
ANEXO IX - DA VIGÊNCIA E DA PRORROGAÇÃO:
9. A Administração deverá realizar negociação contratual para a redução e/ou eliminação dos custos fixos ou variáveis não renováveis que já tenham sido amortizados ou pagos no primeiro ano da contratação.</t>
        </r>
      </text>
    </comment>
    <comment ref="D96"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t>
        </r>
        <r>
          <rPr>
            <u/>
            <sz val="9"/>
            <color rgb="FF0000FF"/>
            <rFont val="Segoe UI"/>
            <charset val="1"/>
          </rPr>
          <t xml:space="preserve">quando houver </t>
        </r>
        <r>
          <rPr>
            <sz val="9"/>
            <color rgb="FF0000FF"/>
            <rFont val="Segoe UI"/>
            <charset val="1"/>
          </rPr>
          <t xml:space="preserve">necessidade de reposição de um empregado durante sua ausência nos casos de intervalo para repouso ou alimentação </t>
        </r>
        <r>
          <rPr>
            <u/>
            <sz val="9"/>
            <color rgb="FF0000FF"/>
            <rFont val="Segoe UI"/>
            <charset val="1"/>
          </rPr>
          <t>deve-se contemplar o Submódulo 4.2</t>
        </r>
      </text>
    </comment>
    <comment ref="D106"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valores mensais por empregado.</t>
        </r>
      </text>
    </comment>
    <comment ref="D119"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Custos Indiretos, Tributos e Lucro por empregado. 
</t>
        </r>
        <r>
          <rPr>
            <sz val="9"/>
            <color rgb="FFFF0000"/>
            <rFont val="Segoe UI"/>
            <charset val="1"/>
          </rPr>
          <t>Nota 2</t>
        </r>
        <r>
          <rPr>
            <sz val="9"/>
            <rFont val="Segoe UI"/>
            <charset val="1"/>
          </rPr>
          <t>:</t>
        </r>
        <r>
          <rPr>
            <sz val="9"/>
            <color rgb="FF0000FF"/>
            <rFont val="Segoe UI"/>
            <charset val="1"/>
          </rPr>
          <t xml:space="preserve"> O valor referente a TRIBUTOS é obtido aplicando-se o percentual sobre o valor do FATURAMENTO. 
</t>
        </r>
      </text>
    </comment>
    <comment ref="C122" authorId="0">
      <text>
        <r>
          <rPr>
            <sz val="11"/>
            <color rgb="FF000000"/>
            <rFont val="Calibri"/>
            <charset val="1"/>
          </rPr>
          <t xml:space="preserve">Prof. Walter:
</t>
        </r>
        <r>
          <rPr>
            <sz val="12"/>
            <rFont val="Tahoma"/>
            <charset val="1"/>
          </rPr>
          <t xml:space="preserve">Os tributos são calculados sobre o FATURAMENTO. 
COMO? Somam-se os tributos (por ex.: PIS, COFINS e ISS = 8,65) subtrai-se de 100 obtendo-se 9,135/100 = 0,9135, que representa os tributos a serem pagos </t>
        </r>
        <r>
          <rPr>
            <u/>
            <sz val="12"/>
            <rFont val="Tahoma"/>
            <charset val="1"/>
          </rPr>
          <t>sem que o faturamento</t>
        </r>
        <r>
          <rPr>
            <sz val="12"/>
            <rFont val="Tahoma"/>
            <charset val="1"/>
          </rPr>
          <t xml:space="preserve"> seja alterado. 
Trata-se de fórmula circular denominada "</t>
        </r>
        <r>
          <rPr>
            <sz val="12"/>
            <color rgb="FFFF0000"/>
            <rFont val="Tahoma"/>
            <charset val="1"/>
          </rPr>
          <t>CÁLCULO POR DENTRO</t>
        </r>
        <r>
          <rPr>
            <sz val="12"/>
            <rFont val="Tahoma"/>
            <charset val="1"/>
          </rPr>
          <t xml:space="preserve">" 
FÓRMULA: 100-8,65/100 = 0,935
                 0,935 / FATURAMENTO = </t>
        </r>
        <r>
          <rPr>
            <u/>
            <sz val="12"/>
            <rFont val="Tahoma"/>
            <charset val="1"/>
          </rPr>
          <t>VALOR SOBRE O QUAL SERÁ CALCULADO</t>
        </r>
        <r>
          <rPr>
            <sz val="12"/>
            <rFont val="Tahoma"/>
            <charset val="1"/>
          </rPr>
          <t xml:space="preserve"> O PIS, A COFINS E O ISS
</t>
        </r>
        <r>
          <rPr>
            <sz val="9"/>
            <rFont val="Tahoma"/>
            <charset val="1"/>
          </rPr>
          <t xml:space="preserve">
 </t>
        </r>
      </text>
    </comment>
    <comment ref="F132" authorId="0">
      <text>
        <r>
          <rPr>
            <sz val="11"/>
            <color rgb="FF000000"/>
            <rFont val="Calibri"/>
            <charset val="1"/>
          </rPr>
          <t xml:space="preserve">Profº Walter S. Gouvêa
</t>
        </r>
        <r>
          <rPr>
            <sz val="9"/>
            <rFont val="Segoe UI"/>
            <charset val="1"/>
          </rPr>
          <t xml:space="preserve">
VALE TRANSPORTE - CONTRIBUIÇÃO DO EMPREGADO:  6% CALCULADO SOBRE O PISO SALARIAL (NÃO SOBRE A REMUNERAÇÃO)
</t>
        </r>
      </text>
    </comment>
  </commentList>
</comments>
</file>

<file path=xl/comments2.xml><?xml version="1.0" encoding="utf-8"?>
<comments xmlns="http://schemas.openxmlformats.org/spreadsheetml/2006/main">
  <authors>
    <author xml:space="preserve"> </author>
  </authors>
  <commentList>
    <comment ref="D26"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O Módulo 1 refere-se ao valor mensal devido ao empregado pela prestação do serviço no período de 12 meses. 
</t>
        </r>
        <r>
          <rPr>
            <sz val="9"/>
            <color rgb="FFFF0000"/>
            <rFont val="Segoe UI"/>
            <charset val="1"/>
          </rPr>
          <t>Nota 2</t>
        </r>
        <r>
          <rPr>
            <sz val="9"/>
            <rFont val="Segoe UI"/>
            <charset val="1"/>
          </rPr>
          <t>: Para o empregado que labora a jornada 12x36, em caso da não concessão ou concessão parcial do intervalo intrajornada (§ 4º do art. 71 da CLT), o valor a ser pago será inserido na remuneração utilizando a alínea “G”.
CLT Art. 71 § 4º - Quando o intervalo para repouso e alimentação, previsto neste artigo, não for concedido pelo empregador, este ficará obrigado a remunerar o período correspondente com um</t>
        </r>
        <r>
          <rPr>
            <sz val="9"/>
            <color rgb="FF0000FF"/>
            <rFont val="Segoe UI"/>
            <charset val="1"/>
          </rPr>
          <t xml:space="preserve"> acréscimo de no mínimo 50% (cinqüenta por cento) sobre o valor da remuneração da hora normal de trabalho.     
</t>
        </r>
        <r>
          <rPr>
            <sz val="9"/>
            <color rgb="FFFF0000"/>
            <rFont val="Segoe UI"/>
            <charset val="1"/>
          </rPr>
          <t>CLT ART. 71 § 4 - LEI 13467/17</t>
        </r>
        <r>
          <rPr>
            <sz val="9"/>
            <color rgb="FF0000FF"/>
            <rFont val="Segoe UI"/>
            <charset val="1"/>
          </rPr>
          <t xml:space="preserve"> " A não concessão ou a concessão parcial 
do intervalo intrajornada mínimo, para repouso e alimentação, a empregados urbanos e rurais, implica o pagamento, </t>
        </r>
        <r>
          <rPr>
            <sz val="9"/>
            <color rgb="FFFF0000"/>
            <rFont val="Segoe UI"/>
            <charset val="1"/>
          </rPr>
          <t>de natureza 
indenizatória</t>
        </r>
        <r>
          <rPr>
            <sz val="9"/>
            <color rgb="FF0000FF"/>
            <rFont val="Segoe UI"/>
            <charset val="1"/>
          </rPr>
          <t xml:space="preserve">, apenas do período suprimido, </t>
        </r>
        <r>
          <rPr>
            <sz val="9"/>
            <color rgb="FFFF0000"/>
            <rFont val="Segoe UI"/>
            <charset val="1"/>
          </rPr>
          <t>com acréscimo de 50% (cinquenta por cento)</t>
        </r>
        <r>
          <rPr>
            <sz val="9"/>
            <color rgb="FF0000FF"/>
            <rFont val="Segoe UI"/>
            <charset val="1"/>
          </rPr>
          <t xml:space="preserve"> sobre o valor da remuneração da hora normal 
de trabalho. </t>
        </r>
      </text>
    </comment>
    <comment ref="C32" authorId="0">
      <text>
        <r>
          <rPr>
            <sz val="11"/>
            <color rgb="FF000000"/>
            <rFont val="Calibri"/>
            <charset val="1"/>
          </rPr>
          <t xml:space="preserve">Profº Walter Gouvea:
</t>
        </r>
        <r>
          <rPr>
            <sz val="9"/>
            <rFont val="Segoe UI"/>
            <charset val="1"/>
          </rPr>
          <t xml:space="preserve">Art. 59-A.  Em exceção ao disposto no art. 59 e em leis específicas, é facultado às partes, por meio de convenção coletiva ou acordo coletivo de trabalho, estabelecer horário de trabalho de doze horas seguidas por trinta e seis horas ininterruptas de descanso, observados ou indenizados os intervalos para repouso e alimentação.                (Redação dada pela Medida Provisória nº 808, de 2017)
§ 1º  A remuneração mensal pactuada pelo horário previsto no caput abrange os pagamentos devidos pelo descanso semanal remunerado e pelo descanso em feriados e serão considerados compensados os feriados e as prorrogações de trabalho noturno, quando houver, de que tratam o art. 70 e o § 5º do art. 73.                (Redação dada pela Medida Provisória nº 808, de 2017)
</t>
        </r>
      </text>
    </comment>
    <comment ref="C33" authorId="0">
      <text>
        <r>
          <rPr>
            <sz val="11"/>
            <color rgb="FF000000"/>
            <rFont val="Calibri"/>
            <charset val="1"/>
          </rPr>
          <t xml:space="preserve">Profº Walter Gouvea:
</t>
        </r>
        <r>
          <rPr>
            <sz val="9"/>
            <rFont val="Segoe UI"/>
            <charset val="1"/>
          </rPr>
          <t xml:space="preserve">ART. 71 § 4o A não concessão ou a concessão parcial 
do intervalo intrajornada mínimo, para 
repouso e alimentação, a empregados urbanos 
e rurais, </t>
        </r>
        <r>
          <rPr>
            <sz val="9"/>
            <color rgb="FFFF0000"/>
            <rFont val="Segoe UI"/>
            <charset val="1"/>
          </rPr>
          <t xml:space="preserve">implica o pagamento, </t>
        </r>
        <r>
          <rPr>
            <sz val="11"/>
            <color rgb="FFFF0000"/>
            <rFont val="Segoe UI"/>
            <charset val="1"/>
          </rPr>
          <t>de natureza 
indenizatória</t>
        </r>
        <r>
          <rPr>
            <sz val="9"/>
            <color rgb="FFFF0000"/>
            <rFont val="Segoe UI"/>
            <charset val="1"/>
          </rPr>
          <t>,</t>
        </r>
        <r>
          <rPr>
            <sz val="9"/>
            <rFont val="Segoe UI"/>
            <charset val="1"/>
          </rPr>
          <t xml:space="preserve"> apenas do período suprimido, 
com acréscimo de 50% (cinquenta por cento) 
sobre o valor da remuneração da hora normal 
de trabalho. 
</t>
        </r>
      </text>
    </comment>
    <comment ref="A36" authorId="0">
      <text>
        <r>
          <rPr>
            <sz val="11"/>
            <color rgb="FF000000"/>
            <rFont val="Calibri"/>
            <charset val="1"/>
          </rPr>
          <t xml:space="preserve">Walter S Gouvêa:
</t>
        </r>
        <r>
          <rPr>
            <sz val="9"/>
            <rFont val="Tahoma"/>
            <charset val="1"/>
          </rPr>
          <t xml:space="preserve">Nota: o valor informado deverá ser o custo real do insumo (descontado o valor eventualmente pago pelo empregado).
</t>
        </r>
      </text>
    </comment>
    <comment ref="D38"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Como a planilha de custos e formação de preços é calculada mensalmente, </t>
        </r>
        <r>
          <rPr>
            <sz val="9"/>
            <color rgb="FF0000FF"/>
            <rFont val="Segoe UI"/>
            <charset val="1"/>
          </rPr>
          <t>provisiona-se proporcionalmente 1/12</t>
        </r>
        <r>
          <rPr>
            <sz val="9"/>
            <rFont val="Segoe UI"/>
            <charset val="1"/>
          </rPr>
          <t xml:space="preserve"> (um doze avos) dos valores referentes a  </t>
        </r>
        <r>
          <rPr>
            <sz val="9"/>
            <color rgb="FF0000FF"/>
            <rFont val="Segoe UI"/>
            <charset val="1"/>
          </rPr>
          <t>gratificação natalina e adicional de férias</t>
        </r>
        <r>
          <rPr>
            <sz val="9"/>
            <rFont val="Segoe UI"/>
            <charset val="1"/>
          </rPr>
          <t xml:space="preserve">. 
</t>
        </r>
        <r>
          <rPr>
            <sz val="9"/>
            <color rgb="FFFF0000"/>
            <rFont val="Segoe UI"/>
            <charset val="1"/>
          </rPr>
          <t>Nota 2</t>
        </r>
        <r>
          <rPr>
            <sz val="9"/>
            <rFont val="Segoe UI"/>
            <charset val="1"/>
          </rPr>
          <t xml:space="preserve">: O </t>
        </r>
        <r>
          <rPr>
            <sz val="9"/>
            <color rgb="FF0000FF"/>
            <rFont val="Segoe UI"/>
            <charset val="1"/>
          </rPr>
          <t>adicional de férias</t>
        </r>
        <r>
          <rPr>
            <sz val="9"/>
            <rFont val="Segoe UI"/>
            <charset val="1"/>
          </rPr>
          <t xml:space="preserve"> contido no Submódulo 2.1 </t>
        </r>
        <r>
          <rPr>
            <sz val="9"/>
            <color rgb="FF0000FF"/>
            <rFont val="Segoe UI"/>
            <charset val="1"/>
          </rPr>
          <t>corresponde a 1/3 (um terço) da remuneração</t>
        </r>
        <r>
          <rPr>
            <sz val="9"/>
            <rFont val="Segoe UI"/>
            <charset val="1"/>
          </rPr>
          <t xml:space="preserve"> que por sua vez é divido por 12 (doze) conforme Nota 1 acima.
</t>
        </r>
      </text>
    </comment>
    <comment ref="F42" authorId="0">
      <text>
        <r>
          <rPr>
            <sz val="11"/>
            <color rgb="FF000000"/>
            <rFont val="Calibri"/>
            <charset val="1"/>
          </rPr>
          <t xml:space="preserve">Profº Walter S. Gouvêa
</t>
        </r>
        <r>
          <rPr>
            <sz val="9"/>
            <rFont val="Segoe UI"/>
            <charset val="1"/>
          </rPr>
          <t xml:space="preserve">
VALE TRANSPORTE - CONTRIBUIÇÃO DO EMPREGADO:  6% CALCULADO SOBRE O PISO SALARIAL (NÃO SOBRE A REMUNERAÇÃO)
</t>
        </r>
      </text>
    </comment>
    <comment ref="E46" authorId="0">
      <text>
        <r>
          <rPr>
            <sz val="11"/>
            <color rgb="FF000000"/>
            <rFont val="Calibri"/>
            <charset val="1"/>
          </rPr>
          <t xml:space="preserve">Walter S Gouvêa:
</t>
        </r>
        <r>
          <rPr>
            <sz val="9"/>
            <rFont val="Tahoma"/>
            <charset val="1"/>
          </rPr>
          <t xml:space="preserve">EDITAL DO PREGÃO ELETRÔNICO Nº 63/2011 - TCU - VIGILANCIA ARMADA
1. </t>
        </r>
        <r>
          <rPr>
            <u/>
            <sz val="9"/>
            <rFont val="Tahoma"/>
            <charset val="1"/>
          </rPr>
          <t>Considerando tratar-se de contratação de serviços mediante cessão de mão de obra</t>
        </r>
        <r>
          <rPr>
            <sz val="9"/>
            <rFont val="Tahoma"/>
            <charset val="1"/>
          </rPr>
          <t xml:space="preserve">, conforme previsto no art. 31 da Lei nº 8.212, de 24/07/1991 e alterações e nos artigos 112, 115, 117 e 118, da Instrução Normativa - RFB nº 971, de 13/11/2009 e alterações, o licitante Microempresa - ME ou Empresa de Pequeno Porte - EPP </t>
        </r>
        <r>
          <rPr>
            <u/>
            <sz val="9"/>
            <rFont val="Tahoma"/>
            <charset val="1"/>
          </rPr>
          <t>optante pelo Simples Nacional que porventura venha a ser contratado, não poderá beneficiar-se da condição de optante e estará sujeito à retenção de tributos e contribuições sociais na fonte, conforme legislação em vigor, em decorrência da sua exclusão obrigatória do Simples Nacional a contar do mês seguinte ao da contratação</t>
        </r>
        <r>
          <rPr>
            <sz val="9"/>
            <rFont val="Tahoma"/>
            <charset val="1"/>
          </rPr>
          <t xml:space="preserve"> em consequência do que dispõem o art. 17, inciso XII, art. 30, inciso II e art. 31, inciso II, da Lei Complementar nº 123, de 14 de dezembro de 2006 e alterações.
1.1. O licitante optante pelo Simples Nacional, que, porventura, venha a ser contratado, </t>
        </r>
        <r>
          <rPr>
            <u/>
            <sz val="9"/>
            <rFont val="Tahoma"/>
            <charset val="1"/>
          </rPr>
          <t>deverá, no prazo de 90 (noventa) dias, contado da data da assinatura do contrato</t>
        </r>
        <r>
          <rPr>
            <sz val="9"/>
            <rFont val="Tahoma"/>
            <charset val="1"/>
          </rPr>
          <t>, apresentar cópia dos ofícios, com comprovantes de entrega e recebimento, comunicando a assinatura do contrato de prestação de serviços mediante cessão de mão de obra (</t>
        </r>
        <r>
          <rPr>
            <u/>
            <sz val="9"/>
            <rFont val="Tahoma"/>
            <charset val="1"/>
          </rPr>
          <t>situação que gera vedação à opção por tal regime tributário) às respectivas Secretarias Federal, Estadual, Distrital e/ou Municipal</t>
        </r>
        <r>
          <rPr>
            <sz val="9"/>
            <rFont val="Tahoma"/>
            <charset val="1"/>
          </rPr>
          <t xml:space="preserve">, no prazo previsto no inciso II do § 1º do artigo 30 da Lei Complementar nº 123, de 14 de dezembro de 2006 e alterações.
1.2. </t>
        </r>
        <r>
          <rPr>
            <u/>
            <sz val="9"/>
            <rFont val="Tahoma"/>
            <charset val="1"/>
          </rPr>
          <t>Caso o licitante optante pelo Simples Nacional não efetue a comunicação no prazo assinalado na subcondição anterior, o próprio Tribunal de Contas da União - TCU, em obediência ao princípio da probidade administrativa, efetuará a comunicação à Secretaria da Receita Federal do Brasil - RFB</t>
        </r>
        <r>
          <rPr>
            <sz val="9"/>
            <rFont val="Tahoma"/>
            <charset val="1"/>
          </rPr>
          <t>, para que esta efetue a exclusão de ofício, conforme disposto no inciso I do artigo 29 da Lei Complementar nº 123, de 14 de dezembro de 2006 e alterações.
2. A vedação de realizar cessão ou locação de mão de obra, de que trata a Condição 5, não se aplica às atividades de que trata o art. 18, § 5º-C, da Lei Complementar nº 123, de 14 de dezembro de 2006 e alterações, conforme dispõe o art. 18, § 5º-H, da mesma Lei Complementar, desde que não exercidas cumulativamente com atividades vedadas.</t>
        </r>
      </text>
    </comment>
    <comment ref="D47" authorId="0">
      <text>
        <r>
          <rPr>
            <sz val="11"/>
            <color rgb="FF000000"/>
            <rFont val="Calibri"/>
            <charset val="1"/>
          </rPr>
          <t xml:space="preserve">Profº Walter Salomão Gouvêa:
</t>
        </r>
        <r>
          <rPr>
            <sz val="9"/>
            <color rgb="FFFF0000"/>
            <rFont val="Segoe UI"/>
            <charset val="1"/>
          </rPr>
          <t>Nota 1</t>
        </r>
        <r>
          <rPr>
            <sz val="9"/>
            <rFont val="Segoe UI"/>
            <charset val="1"/>
          </rPr>
          <t xml:space="preserve">: Os percentuais dos encargos previdenciários, do FGTS e demais contribuições são aqueles estabelecidos pela legislação vigente. 
</t>
        </r>
        <r>
          <rPr>
            <sz val="9"/>
            <color rgb="FFFF0000"/>
            <rFont val="Segoe UI"/>
            <charset val="1"/>
          </rPr>
          <t>Nota 2</t>
        </r>
        <r>
          <rPr>
            <sz val="9"/>
            <rFont val="Segoe UI"/>
            <charset val="1"/>
          </rPr>
          <t xml:space="preserve">: O </t>
        </r>
        <r>
          <rPr>
            <sz val="9"/>
            <color rgb="FF0000FF"/>
            <rFont val="Segoe UI"/>
            <charset val="1"/>
          </rPr>
          <t>SAT</t>
        </r>
        <r>
          <rPr>
            <sz val="9"/>
            <rFont val="Segoe UI"/>
            <charset val="1"/>
          </rPr>
          <t xml:space="preserve"> a depender do grau de risco do serviço irá variar entre 1%, para risco leve, de 2%, para risco médio, e de 3% de risco grave. 
</t>
        </r>
        <r>
          <rPr>
            <sz val="9"/>
            <color rgb="FFFF0000"/>
            <rFont val="Segoe UI"/>
            <charset val="1"/>
          </rPr>
          <t>Nota 3:</t>
        </r>
        <r>
          <rPr>
            <sz val="9"/>
            <rFont val="Segoe UI"/>
            <charset val="1"/>
          </rPr>
          <t xml:space="preserve"> </t>
        </r>
        <r>
          <rPr>
            <sz val="9"/>
            <color rgb="FF0000FF"/>
            <rFont val="Segoe UI"/>
            <charset val="1"/>
          </rPr>
          <t xml:space="preserve">Esses percentuais incidem sobre o 
</t>
        </r>
        <r>
          <rPr>
            <sz val="9"/>
            <rFont val="Segoe UI"/>
            <charset val="1"/>
          </rPr>
          <t xml:space="preserve">
</t>
        </r>
        <r>
          <rPr>
            <sz val="9"/>
            <color rgb="FF000080"/>
            <rFont val="Segoe UI"/>
            <charset val="1"/>
          </rPr>
          <t xml:space="preserve">Módulo 1            =  COMPOSIÇÃO DA REMUNERAÇÃO
Submódulo 2.1 = 13º, FÉRIAS E ADICIONAL DE FÉRIAS
Módulo 3           =  PROVISÃO PARA RESCISÃO
Módulo 4           = CUSTO DE REPOSIÇÃO DO PROFISSIONAL AUSENTE
Módulo 6           = CUSTOS INDIRETOS, TRIBUTOS E LUCRO
</t>
        </r>
      </text>
    </comment>
    <comment ref="F48" authorId="0">
      <text>
        <r>
          <rPr>
            <sz val="11"/>
            <color rgb="FF000000"/>
            <rFont val="Calibri"/>
            <charset val="1"/>
          </rPr>
          <t xml:space="preserve">Profº Walter S. Gouvêa:
</t>
        </r>
        <r>
          <rPr>
            <sz val="9"/>
            <rFont val="Segoe UI"/>
            <charset val="1"/>
          </rPr>
          <t>(COMPENSADO S/ OS 11% DA RETENÇÃO SOBRE O VALOR BRUTO DA FATURA)</t>
        </r>
      </text>
    </comment>
    <comment ref="F50" authorId="0">
      <text>
        <r>
          <rPr>
            <sz val="11"/>
            <color rgb="FF000000"/>
            <rFont val="Calibri"/>
            <charset val="1"/>
          </rPr>
          <t xml:space="preserve">Profº Walter S. Gouvêa:
</t>
        </r>
        <r>
          <rPr>
            <sz val="9"/>
            <rFont val="Segoe UI"/>
            <charset val="1"/>
          </rPr>
          <t>(COMPENSADO S/ OS 11% DA RETENÇÃO SOBRE O VALOR BRUTO DA FATURA)</t>
        </r>
      </text>
    </comment>
    <comment ref="D58"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O valor informado deverá ser o custo real do benefício (</t>
        </r>
        <r>
          <rPr>
            <sz val="9"/>
            <color rgb="FF0000FF"/>
            <rFont val="Segoe UI"/>
            <charset val="1"/>
          </rPr>
          <t>descontado o valor eventualmente pago pelo empregado</t>
        </r>
        <r>
          <rPr>
            <sz val="9"/>
            <rFont val="Segoe UI"/>
            <charset val="1"/>
          </rPr>
          <t xml:space="preserve">).
</t>
        </r>
        <r>
          <rPr>
            <sz val="9"/>
            <color rgb="FFFF0000"/>
            <rFont val="Segoe UI"/>
            <charset val="1"/>
          </rPr>
          <t>Nota 2</t>
        </r>
        <r>
          <rPr>
            <sz val="9"/>
            <rFont val="Segoe UI"/>
            <charset val="1"/>
          </rPr>
          <t xml:space="preserve">: Observar a previsão dos benefícios contidos em Acordos, Convenções e Dissídios Coletivos de Trabalho e atentar-se ao disposto no art. 6º desta Instrução Normativa.
Art. 6º da IN 05/17:  A Administração </t>
        </r>
        <r>
          <rPr>
            <u/>
            <sz val="9"/>
            <color rgb="FF0000FF"/>
            <rFont val="Segoe UI"/>
            <charset val="1"/>
          </rPr>
          <t xml:space="preserve">não se vincula </t>
        </r>
        <r>
          <rPr>
            <sz val="9"/>
            <color rgb="FF0000FF"/>
            <rFont val="Segoe UI"/>
            <charset val="1"/>
          </rPr>
          <t>às disposições contidas em Acordos, Convenções</t>
        </r>
        <r>
          <rPr>
            <sz val="9"/>
            <rFont val="Segoe UI"/>
            <charset val="1"/>
          </rPr>
          <t xml:space="preserve"> ou Dissídios Coletivos de Trabalho </t>
        </r>
        <r>
          <rPr>
            <sz val="9"/>
            <color rgb="FF0000FF"/>
            <rFont val="Segoe UI"/>
            <charset val="1"/>
          </rPr>
          <t xml:space="preserve">que tratem de pagamento de participação dos trabalhadores nos lucros ou resultados da empresa contratada, </t>
        </r>
        <r>
          <rPr>
            <u/>
            <sz val="10"/>
            <color rgb="FF0000FF"/>
            <rFont val="Segoe UI"/>
            <charset val="1"/>
          </rPr>
          <t>de matéria não trabalhista</t>
        </r>
        <r>
          <rPr>
            <sz val="9"/>
            <color rgb="FF0000FF"/>
            <rFont val="Segoe UI"/>
            <charset val="1"/>
          </rPr>
          <t xml:space="preserve">, ou que estabeleçam direitos não previstos em lei, tais como valores ou índices obrigatórios de encargos sociais ou previdenciários, bem como de preços para os insumos relacionados ao exercício da atividade.
</t>
        </r>
        <r>
          <rPr>
            <sz val="9"/>
            <rFont val="Segoe UI"/>
            <charset val="1"/>
          </rPr>
          <t xml:space="preserve">
Parágrafo único. </t>
        </r>
        <r>
          <rPr>
            <sz val="9"/>
            <color rgb="FF0000FF"/>
            <rFont val="Segoe UI"/>
            <charset val="1"/>
          </rPr>
          <t>É vedado ao órgão e entidade vincular-se</t>
        </r>
        <r>
          <rPr>
            <sz val="9"/>
            <rFont val="Segoe UI"/>
            <charset val="1"/>
          </rPr>
          <t xml:space="preserve"> às disposições previstas nos Acordos, Convenções ou Dissídios Coletivos de Trabalho que </t>
        </r>
        <r>
          <rPr>
            <sz val="9"/>
            <color rgb="FF0000FF"/>
            <rFont val="Segoe UI"/>
            <charset val="1"/>
          </rPr>
          <t>tratem de obrigações e direitos que somente se aplicam aos contratos com a Administração Pública</t>
        </r>
        <r>
          <rPr>
            <sz val="9"/>
            <rFont val="Segoe UI"/>
            <charset val="1"/>
          </rPr>
          <t xml:space="preserve">.
</t>
        </r>
      </text>
    </comment>
    <comment ref="E58" authorId="0">
      <text>
        <r>
          <rPr>
            <sz val="11"/>
            <color rgb="FF000000"/>
            <rFont val="Calibri"/>
            <charset val="1"/>
          </rPr>
          <t xml:space="preserve">Profº Walter S. Gouvêa:
</t>
        </r>
        <r>
          <rPr>
            <sz val="9"/>
            <rFont val="Segoe UI"/>
            <charset val="1"/>
          </rPr>
          <t>Nota: o valor informado deverá ser o custo real do insumo (descontado o valor eventualmente pago pelo empregado)</t>
        </r>
      </text>
    </comment>
    <comment ref="D63" authorId="0">
      <text>
        <r>
          <rPr>
            <sz val="11"/>
            <color rgb="FF000000"/>
            <rFont val="Calibri"/>
            <charset val="1"/>
          </rPr>
          <t xml:space="preserve">Profº Walter Salomão Gouvêa:
</t>
        </r>
        <r>
          <rPr>
            <sz val="9"/>
            <rFont val="Segoe UI"/>
            <charset val="1"/>
          </rPr>
          <t xml:space="preserve">
ART. 71 § 4o A não concessão ou a concessão parcial 
do intervalo intrajornada mínimo, para 
repouso e alimentação, a empregados urbanos 
e rurais, implica o pagamento, DE NATUREZA INDENIZATÓRIA, apenas do período suprimido, 
COM ACRÉSCIMO DE 50% (cinquenta por cento) 
SOBRE O VALOR DA REMUNERAÇÃO DA HORA NORMAL de trabalho. 
</t>
        </r>
      </text>
    </comment>
    <comment ref="F76" authorId="0">
      <text>
        <r>
          <rPr>
            <sz val="11"/>
            <color rgb="FF000000"/>
            <rFont val="Calibri"/>
            <charset val="1"/>
          </rPr>
          <t xml:space="preserve">Profº Walter Gouvea:
</t>
        </r>
        <r>
          <rPr>
            <sz val="9"/>
            <rFont val="Segoe UI"/>
            <charset val="1"/>
          </rPr>
          <t>ATENÇÃO"! SE TIVERMOS CONTA VINCULADA, SOBRE ESSE VALOR DEVEMOS APLICAR O PERCENTUAL DO SUBMODULO 2.2</t>
        </r>
      </text>
    </comment>
    <comment ref="D77" authorId="0">
      <text>
        <r>
          <rPr>
            <sz val="11"/>
            <color rgb="FF000000"/>
            <rFont val="Calibri"/>
            <charset val="1"/>
          </rPr>
          <t xml:space="preserve">Profº Walter Salomão Gouvêa:
</t>
        </r>
        <r>
          <rPr>
            <sz val="9"/>
            <rFont val="Segoe UI"/>
            <charset val="1"/>
          </rPr>
          <t xml:space="preserve">TERCEIRIZAÇÃO. </t>
        </r>
        <r>
          <rPr>
            <sz val="12"/>
            <color rgb="FFFF0000"/>
            <rFont val="Segoe UI"/>
            <charset val="1"/>
          </rPr>
          <t>Acórdão nº 1186/2017 - TCU - Plenário</t>
        </r>
        <r>
          <rPr>
            <sz val="12"/>
            <rFont val="Segoe UI"/>
            <charset val="1"/>
          </rPr>
          <t xml:space="preserve">.
</t>
        </r>
        <r>
          <rPr>
            <sz val="9"/>
            <rFont val="Segoe UI"/>
            <charset val="1"/>
          </rPr>
          <t xml:space="preserve">
9.2. determinar ao Tribunal Regional do Trabalho da 6ª Região que, nas futuras contratações de mão de obra terceirizada, esteja expresso na minuta do contrato que a </t>
        </r>
        <r>
          <rPr>
            <sz val="12"/>
            <color rgb="FFFF0000"/>
            <rFont val="Segoe UI"/>
            <charset val="1"/>
          </rPr>
          <t>parcela mensal a título de aviso prévio trabalhado será no percentual máximo de 1,94% no primeiro ano</t>
        </r>
        <r>
          <rPr>
            <sz val="9"/>
            <rFont val="Segoe UI"/>
            <charset val="1"/>
          </rPr>
          <t xml:space="preserve">, nos termos dos Acórdãos 1904/2007-TCU-Plenário e 3006/2010- TCU-Plenário, e, </t>
        </r>
        <r>
          <rPr>
            <sz val="12"/>
            <color rgb="FFFF0000"/>
            <rFont val="Segoe UI"/>
            <charset val="1"/>
          </rPr>
          <t>em caso de prorrogação do contrato, o percentual máximo dessa parcela será de 0,194% a cada ano de prorrogação, a ser incluído por ocasião da formulação do aditivo da prorrogação do contrato</t>
        </r>
        <r>
          <rPr>
            <sz val="9"/>
            <rFont val="Segoe UI"/>
            <charset val="1"/>
          </rPr>
          <t>, conforme ditames da Lei 12.506/2011</t>
        </r>
      </text>
    </comment>
    <comment ref="E85"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Os itens que contemplam o módulo 4 se referem ao custo dos dias trabalhados pelo 
</t>
        </r>
        <r>
          <rPr>
            <u/>
            <sz val="9"/>
            <color rgb="FF0000FF"/>
            <rFont val="Segoe UI"/>
            <charset val="1"/>
          </rPr>
          <t>repositor/substitut</t>
        </r>
        <r>
          <rPr>
            <u/>
            <sz val="9"/>
            <rFont val="Segoe UI"/>
            <charset val="1"/>
          </rPr>
          <t>o que por ventura venha cobrir o empregado</t>
        </r>
        <r>
          <rPr>
            <sz val="9"/>
            <rFont val="Segoe UI"/>
            <charset val="1"/>
          </rPr>
          <t xml:space="preserve"> nos casos de </t>
        </r>
        <r>
          <rPr>
            <sz val="9"/>
            <color rgb="FF0000FF"/>
            <rFont val="Segoe UI"/>
            <charset val="1"/>
          </rPr>
          <t>Ausências Legais 
(Submódulo 4.1)</t>
        </r>
        <r>
          <rPr>
            <sz val="9"/>
            <rFont val="Segoe UI"/>
            <charset val="1"/>
          </rPr>
          <t xml:space="preserve"> e/ou na</t>
        </r>
        <r>
          <rPr>
            <sz val="9"/>
            <color rgb="FF0000FF"/>
            <rFont val="Segoe UI"/>
            <charset val="1"/>
          </rPr>
          <t xml:space="preserve"> Intrajornada (Submódulo 4.2)</t>
        </r>
        <r>
          <rPr>
            <sz val="9"/>
            <rFont val="Segoe UI"/>
            <charset val="1"/>
          </rPr>
          <t xml:space="preserve">, a depender da prestação do serviço. 
</t>
        </r>
        <r>
          <rPr>
            <sz val="9"/>
            <color rgb="FFFF0000"/>
            <rFont val="Segoe UI"/>
            <charset val="1"/>
          </rPr>
          <t>Nota 2</t>
        </r>
        <r>
          <rPr>
            <sz val="9"/>
            <rFont val="Segoe UI"/>
            <charset val="1"/>
          </rPr>
          <t>:</t>
        </r>
        <r>
          <rPr>
            <sz val="9"/>
            <color rgb="FF0000FF"/>
            <rFont val="Segoe UI"/>
            <charset val="1"/>
          </rPr>
          <t xml:space="preserve"> Haverá a incidência do Submódulo 2.2 sobre esse módulo.
</t>
        </r>
      </text>
    </comment>
    <comment ref="D87"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As alíneas de "A" a "F" referem-se </t>
        </r>
        <r>
          <rPr>
            <u/>
            <sz val="9"/>
            <color rgb="FF0000FF"/>
            <rFont val="Segoe UI"/>
            <charset val="1"/>
          </rPr>
          <t>SOMENTE</t>
        </r>
        <r>
          <rPr>
            <sz val="9"/>
            <color rgb="FF0000FF"/>
            <rFont val="Segoe UI"/>
            <charset val="1"/>
          </rPr>
          <t xml:space="preserve"> ao custo que será pago ao repositor pelos dias trabalhados quando da necessidade de substituir a mão de obra alocada na prestação do serviços.
ANEXO IX - DA VIGÊNCIA E DA PRORROGAÇÃO:
9. A Administração deverá realizar negociação contratual para a redução e/ou eliminação dos custos fixos ou variáveis não renováveis que já tenham sido amortizados ou pagos no primeiro ano da contratação.</t>
        </r>
      </text>
    </comment>
    <comment ref="D96"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t>
        </r>
        <r>
          <rPr>
            <u/>
            <sz val="9"/>
            <color rgb="FF0000FF"/>
            <rFont val="Segoe UI"/>
            <charset val="1"/>
          </rPr>
          <t xml:space="preserve">quando houver </t>
        </r>
        <r>
          <rPr>
            <sz val="9"/>
            <color rgb="FF0000FF"/>
            <rFont val="Segoe UI"/>
            <charset val="1"/>
          </rPr>
          <t xml:space="preserve">necessidade de reposição de um empregado durante sua ausência nos casos de intervalo para repouso ou alimentação </t>
        </r>
        <r>
          <rPr>
            <u/>
            <sz val="9"/>
            <color rgb="FF0000FF"/>
            <rFont val="Segoe UI"/>
            <charset val="1"/>
          </rPr>
          <t>deve-se contemplar o Submódulo 4.2</t>
        </r>
      </text>
    </comment>
    <comment ref="D106"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valores mensais por empregado.</t>
        </r>
      </text>
    </comment>
    <comment ref="D120"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Custos Indiretos, Tributos e Lucro por empregado. 
</t>
        </r>
        <r>
          <rPr>
            <sz val="9"/>
            <color rgb="FFFF0000"/>
            <rFont val="Segoe UI"/>
            <charset val="1"/>
          </rPr>
          <t>Nota 2</t>
        </r>
        <r>
          <rPr>
            <sz val="9"/>
            <rFont val="Segoe UI"/>
            <charset val="1"/>
          </rPr>
          <t>:</t>
        </r>
        <r>
          <rPr>
            <sz val="9"/>
            <color rgb="FF0000FF"/>
            <rFont val="Segoe UI"/>
            <charset val="1"/>
          </rPr>
          <t xml:space="preserve"> O valor referente a TRIBUTOS é obtido aplicando-se o percentual sobre o valor do FATURAMENTO. 
</t>
        </r>
      </text>
    </comment>
    <comment ref="C123" authorId="0">
      <text>
        <r>
          <rPr>
            <sz val="11"/>
            <color rgb="FF000000"/>
            <rFont val="Calibri"/>
            <charset val="1"/>
          </rPr>
          <t xml:space="preserve">Prof. Walter:
</t>
        </r>
        <r>
          <rPr>
            <sz val="12"/>
            <rFont val="Tahoma"/>
            <charset val="1"/>
          </rPr>
          <t xml:space="preserve">Os tributos são calculados sobre o FATURAMENTO. 
COMO? Somam-se os tributos (por ex.: PIS, COFINS e ISS = 8,65) subtrai-se de 100 obtendo-se 9,135/100 = 0,9135, que representa os tributos a serem pagos </t>
        </r>
        <r>
          <rPr>
            <u/>
            <sz val="12"/>
            <rFont val="Tahoma"/>
            <charset val="1"/>
          </rPr>
          <t>sem que o faturamento</t>
        </r>
        <r>
          <rPr>
            <sz val="12"/>
            <rFont val="Tahoma"/>
            <charset val="1"/>
          </rPr>
          <t xml:space="preserve"> seja alterado. 
Trata-se de fórmula circular denominada "</t>
        </r>
        <r>
          <rPr>
            <sz val="12"/>
            <color rgb="FFFF0000"/>
            <rFont val="Tahoma"/>
            <charset val="1"/>
          </rPr>
          <t>CÁLCULO POR DENTRO</t>
        </r>
        <r>
          <rPr>
            <sz val="12"/>
            <rFont val="Tahoma"/>
            <charset val="1"/>
          </rPr>
          <t xml:space="preserve">" 
FÓRMULA: 100-8,65/100 = 0,935
                 0,935 / FATURAMENTO = </t>
        </r>
        <r>
          <rPr>
            <u/>
            <sz val="12"/>
            <rFont val="Tahoma"/>
            <charset val="1"/>
          </rPr>
          <t>VALOR SOBRE O QUAL SERÁ CALCULADO</t>
        </r>
        <r>
          <rPr>
            <sz val="12"/>
            <rFont val="Tahoma"/>
            <charset val="1"/>
          </rPr>
          <t xml:space="preserve"> O PIS, A COFINS E O ISS
</t>
        </r>
        <r>
          <rPr>
            <sz val="9"/>
            <rFont val="Tahoma"/>
            <charset val="1"/>
          </rPr>
          <t xml:space="preserve">
 </t>
        </r>
      </text>
    </comment>
    <comment ref="F133" authorId="0">
      <text>
        <r>
          <rPr>
            <sz val="11"/>
            <color rgb="FF000000"/>
            <rFont val="Calibri"/>
            <charset val="1"/>
          </rPr>
          <t xml:space="preserve">Profº Walter S. Gouvêa
</t>
        </r>
        <r>
          <rPr>
            <sz val="9"/>
            <rFont val="Segoe UI"/>
            <charset val="1"/>
          </rPr>
          <t xml:space="preserve">
VALE TRANSPORTE - CONTRIBUIÇÃO DO EMPREGADO:  6% CALCULADO SOBRE O PISO SALARIAL (NÃO SOBRE A REMUNERAÇÃO)
</t>
        </r>
      </text>
    </comment>
  </commentList>
</comments>
</file>

<file path=xl/comments3.xml><?xml version="1.0" encoding="utf-8"?>
<comments xmlns="http://schemas.openxmlformats.org/spreadsheetml/2006/main">
  <authors>
    <author xml:space="preserve"> </author>
  </authors>
  <commentList>
    <comment ref="D26"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O Módulo 1 refere-se ao valor mensal devido ao empregado pela prestação do serviço no período de 12 meses. 
</t>
        </r>
        <r>
          <rPr>
            <sz val="9"/>
            <color rgb="FFFF0000"/>
            <rFont val="Segoe UI"/>
            <charset val="1"/>
          </rPr>
          <t>Nota 2</t>
        </r>
        <r>
          <rPr>
            <sz val="9"/>
            <rFont val="Segoe UI"/>
            <charset val="1"/>
          </rPr>
          <t>: Para o empregado que labora a jornada 12x36, em caso da não concessão ou concessão parcial do intervalo intrajornada (§ 4º do art. 71 da CLT), o valor a ser pago será inserido na remuneração utilizando a alínea “G”.
CLT Art. 71 § 4º - Quando o intervalo para repouso e alimentação, previsto neste artigo, não for concedido pelo empregador, este ficará obrigado a remunerar o período correspondente com um</t>
        </r>
        <r>
          <rPr>
            <sz val="9"/>
            <color rgb="FF0000FF"/>
            <rFont val="Segoe UI"/>
            <charset val="1"/>
          </rPr>
          <t xml:space="preserve"> acréscimo de no mínimo 50% (cinqüenta por cento) sobre o valor da remuneração da hora normal de trabalho.     
</t>
        </r>
        <r>
          <rPr>
            <sz val="9"/>
            <color rgb="FFFF0000"/>
            <rFont val="Segoe UI"/>
            <charset val="1"/>
          </rPr>
          <t>CLT ART. 71 § 4 - LEI 13467/17</t>
        </r>
        <r>
          <rPr>
            <sz val="9"/>
            <color rgb="FF0000FF"/>
            <rFont val="Segoe UI"/>
            <charset val="1"/>
          </rPr>
          <t xml:space="preserve"> " A não concessão ou a concessão parcial 
do intervalo intrajornada mínimo, para repouso e alimentação, a empregados urbanos e rurais, implica o pagamento, </t>
        </r>
        <r>
          <rPr>
            <sz val="9"/>
            <color rgb="FFFF0000"/>
            <rFont val="Segoe UI"/>
            <charset val="1"/>
          </rPr>
          <t>de natureza 
indenizatória</t>
        </r>
        <r>
          <rPr>
            <sz val="9"/>
            <color rgb="FF0000FF"/>
            <rFont val="Segoe UI"/>
            <charset val="1"/>
          </rPr>
          <t xml:space="preserve">, apenas do período suprimido, </t>
        </r>
        <r>
          <rPr>
            <sz val="9"/>
            <color rgb="FFFF0000"/>
            <rFont val="Segoe UI"/>
            <charset val="1"/>
          </rPr>
          <t>com acréscimo de 50% (cinquenta por cento)</t>
        </r>
        <r>
          <rPr>
            <sz val="9"/>
            <color rgb="FF0000FF"/>
            <rFont val="Segoe UI"/>
            <charset val="1"/>
          </rPr>
          <t xml:space="preserve"> sobre o valor da remuneração da hora normal 
de trabalho. </t>
        </r>
      </text>
    </comment>
    <comment ref="C32" authorId="0">
      <text>
        <r>
          <rPr>
            <sz val="11"/>
            <color rgb="FF000000"/>
            <rFont val="Calibri"/>
            <charset val="1"/>
          </rPr>
          <t xml:space="preserve">Profº Walter Gouvea:
</t>
        </r>
        <r>
          <rPr>
            <sz val="9"/>
            <rFont val="Segoe UI"/>
            <charset val="1"/>
          </rPr>
          <t xml:space="preserve">Art. 59-A.  Em exceção ao disposto no art. 59 e em leis específicas, é facultado às partes, por meio de convenção coletiva ou acordo coletivo de trabalho, estabelecer horário de trabalho de doze horas seguidas por trinta e seis horas ininterruptas de descanso, observados ou indenizados os intervalos para repouso e alimentação.                (Redação dada pela Medida Provisória nº 808, de 2017)
§ 1º  A remuneração mensal pactuada pelo horário previsto no caput abrange os pagamentos devidos pelo descanso semanal remunerado e pelo descanso em feriados e serão considerados compensados os feriados e as prorrogações de trabalho noturno, quando houver, de que tratam o art. 70 e o § 5º do art. 73.                (Redação dada pela Medida Provisória nº 808, de 2017)
</t>
        </r>
      </text>
    </comment>
    <comment ref="C33" authorId="0">
      <text>
        <r>
          <rPr>
            <sz val="11"/>
            <color rgb="FF000000"/>
            <rFont val="Calibri"/>
            <charset val="1"/>
          </rPr>
          <t xml:space="preserve">Profº Walter Gouvea:
</t>
        </r>
        <r>
          <rPr>
            <sz val="9"/>
            <rFont val="Segoe UI"/>
            <charset val="1"/>
          </rPr>
          <t xml:space="preserve">ART. 71 § 4o A não concessão ou a concessão parcial 
do intervalo intrajornada mínimo, para 
repouso e alimentação, a empregados urbanos 
e rurais, </t>
        </r>
        <r>
          <rPr>
            <sz val="9"/>
            <color rgb="FFFF0000"/>
            <rFont val="Segoe UI"/>
            <charset val="1"/>
          </rPr>
          <t xml:space="preserve">implica o pagamento, </t>
        </r>
        <r>
          <rPr>
            <sz val="11"/>
            <color rgb="FFFF0000"/>
            <rFont val="Segoe UI"/>
            <charset val="1"/>
          </rPr>
          <t>de natureza 
indenizatória</t>
        </r>
        <r>
          <rPr>
            <sz val="9"/>
            <color rgb="FFFF0000"/>
            <rFont val="Segoe UI"/>
            <charset val="1"/>
          </rPr>
          <t>,</t>
        </r>
        <r>
          <rPr>
            <sz val="9"/>
            <rFont val="Segoe UI"/>
            <charset val="1"/>
          </rPr>
          <t xml:space="preserve"> apenas do período suprimido, 
com acréscimo de 50% (cinquenta por cento) 
sobre o valor da remuneração da hora normal 
de trabalho. 
</t>
        </r>
      </text>
    </comment>
    <comment ref="A36" authorId="0">
      <text>
        <r>
          <rPr>
            <sz val="11"/>
            <color rgb="FF000000"/>
            <rFont val="Calibri"/>
            <charset val="1"/>
          </rPr>
          <t xml:space="preserve">Walter S Gouvêa:
</t>
        </r>
        <r>
          <rPr>
            <sz val="9"/>
            <rFont val="Tahoma"/>
            <charset val="1"/>
          </rPr>
          <t xml:space="preserve">Nota: o valor informado deverá ser o custo real do insumo (descontado o valor eventualmente pago pelo empregado).
</t>
        </r>
      </text>
    </comment>
    <comment ref="D38"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Como a planilha de custos e formação de preços é calculada mensalmente, </t>
        </r>
        <r>
          <rPr>
            <sz val="9"/>
            <color rgb="FF0000FF"/>
            <rFont val="Segoe UI"/>
            <charset val="1"/>
          </rPr>
          <t>provisiona-se proporcionalmente 1/12</t>
        </r>
        <r>
          <rPr>
            <sz val="9"/>
            <rFont val="Segoe UI"/>
            <charset val="1"/>
          </rPr>
          <t xml:space="preserve"> (um doze avos) dos valores referentes a  </t>
        </r>
        <r>
          <rPr>
            <sz val="9"/>
            <color rgb="FF0000FF"/>
            <rFont val="Segoe UI"/>
            <charset val="1"/>
          </rPr>
          <t>gratificação natalina e adicional de férias</t>
        </r>
        <r>
          <rPr>
            <sz val="9"/>
            <rFont val="Segoe UI"/>
            <charset val="1"/>
          </rPr>
          <t xml:space="preserve">. 
</t>
        </r>
        <r>
          <rPr>
            <sz val="9"/>
            <color rgb="FFFF0000"/>
            <rFont val="Segoe UI"/>
            <charset val="1"/>
          </rPr>
          <t>Nota 2</t>
        </r>
        <r>
          <rPr>
            <sz val="9"/>
            <rFont val="Segoe UI"/>
            <charset val="1"/>
          </rPr>
          <t xml:space="preserve">: O </t>
        </r>
        <r>
          <rPr>
            <sz val="9"/>
            <color rgb="FF0000FF"/>
            <rFont val="Segoe UI"/>
            <charset val="1"/>
          </rPr>
          <t>adicional de férias</t>
        </r>
        <r>
          <rPr>
            <sz val="9"/>
            <rFont val="Segoe UI"/>
            <charset val="1"/>
          </rPr>
          <t xml:space="preserve"> contido no Submódulo 2.1 </t>
        </r>
        <r>
          <rPr>
            <sz val="9"/>
            <color rgb="FF0000FF"/>
            <rFont val="Segoe UI"/>
            <charset val="1"/>
          </rPr>
          <t>corresponde a 1/3 (um terço) da remuneração</t>
        </r>
        <r>
          <rPr>
            <sz val="9"/>
            <rFont val="Segoe UI"/>
            <charset val="1"/>
          </rPr>
          <t xml:space="preserve"> que por sua vez é divido por 12 (doze) conforme Nota 1 acima.
</t>
        </r>
      </text>
    </comment>
    <comment ref="F42" authorId="0">
      <text>
        <r>
          <rPr>
            <sz val="11"/>
            <color rgb="FF000000"/>
            <rFont val="Calibri"/>
            <charset val="1"/>
          </rPr>
          <t xml:space="preserve">Profº Walter S. Gouvêa
</t>
        </r>
        <r>
          <rPr>
            <sz val="9"/>
            <rFont val="Segoe UI"/>
            <charset val="1"/>
          </rPr>
          <t xml:space="preserve">
VALE TRANSPORTE - CONTRIBUIÇÃO DO EMPREGADO:  6% CALCULADO SOBRE O PISO SALARIAL (NÃO SOBRE A REMUNERAÇÃO)
</t>
        </r>
      </text>
    </comment>
    <comment ref="E46" authorId="0">
      <text>
        <r>
          <rPr>
            <sz val="11"/>
            <color rgb="FF000000"/>
            <rFont val="Calibri"/>
            <charset val="1"/>
          </rPr>
          <t xml:space="preserve">Walter S Gouvêa:
</t>
        </r>
        <r>
          <rPr>
            <sz val="9"/>
            <rFont val="Tahoma"/>
            <charset val="1"/>
          </rPr>
          <t xml:space="preserve">EDITAL DO PREGÃO ELETRÔNICO Nº 63/2011 - TCU - VIGILANCIA ARMADA
1. </t>
        </r>
        <r>
          <rPr>
            <u/>
            <sz val="9"/>
            <rFont val="Tahoma"/>
            <charset val="1"/>
          </rPr>
          <t>Considerando tratar-se de contratação de serviços mediante cessão de mão de obra</t>
        </r>
        <r>
          <rPr>
            <sz val="9"/>
            <rFont val="Tahoma"/>
            <charset val="1"/>
          </rPr>
          <t xml:space="preserve">, conforme previsto no art. 31 da Lei nº 8.212, de 24/07/1991 e alterações e nos artigos 112, 115, 117 e 118, da Instrução Normativa - RFB nº 971, de 13/11/2009 e alterações, o licitante Microempresa - ME ou Empresa de Pequeno Porte - EPP </t>
        </r>
        <r>
          <rPr>
            <u/>
            <sz val="9"/>
            <rFont val="Tahoma"/>
            <charset val="1"/>
          </rPr>
          <t>optante pelo Simples Nacional que porventura venha a ser contratado, não poderá beneficiar-se da condição de optante e estará sujeito à retenção de tributos e contribuições sociais na fonte, conforme legislação em vigor, em decorrência da sua exclusão obrigatória do Simples Nacional a contar do mês seguinte ao da contratação</t>
        </r>
        <r>
          <rPr>
            <sz val="9"/>
            <rFont val="Tahoma"/>
            <charset val="1"/>
          </rPr>
          <t xml:space="preserve"> em consequência do que dispõem o art. 17, inciso XII, art. 30, inciso II e art. 31, inciso II, da Lei Complementar nº 123, de 14 de dezembro de 2006 e alterações.
1.1. O licitante optante pelo Simples Nacional, que, porventura, venha a ser contratado, </t>
        </r>
        <r>
          <rPr>
            <u/>
            <sz val="9"/>
            <rFont val="Tahoma"/>
            <charset val="1"/>
          </rPr>
          <t>deverá, no prazo de 90 (noventa) dias, contado da data da assinatura do contrato</t>
        </r>
        <r>
          <rPr>
            <sz val="9"/>
            <rFont val="Tahoma"/>
            <charset val="1"/>
          </rPr>
          <t>, apresentar cópia dos ofícios, com comprovantes de entrega e recebimento, comunicando a assinatura do contrato de prestação de serviços mediante cessão de mão de obra (</t>
        </r>
        <r>
          <rPr>
            <u/>
            <sz val="9"/>
            <rFont val="Tahoma"/>
            <charset val="1"/>
          </rPr>
          <t>situação que gera vedação à opção por tal regime tributário) às respectivas Secretarias Federal, Estadual, Distrital e/ou Municipal</t>
        </r>
        <r>
          <rPr>
            <sz val="9"/>
            <rFont val="Tahoma"/>
            <charset val="1"/>
          </rPr>
          <t xml:space="preserve">, no prazo previsto no inciso II do § 1º do artigo 30 da Lei Complementar nº 123, de 14 de dezembro de 2006 e alterações.
1.2. </t>
        </r>
        <r>
          <rPr>
            <u/>
            <sz val="9"/>
            <rFont val="Tahoma"/>
            <charset val="1"/>
          </rPr>
          <t>Caso o licitante optante pelo Simples Nacional não efetue a comunicação no prazo assinalado na subcondição anterior, o próprio Tribunal de Contas da União - TCU, em obediência ao princípio da probidade administrativa, efetuará a comunicação à Secretaria da Receita Federal do Brasil - RFB</t>
        </r>
        <r>
          <rPr>
            <sz val="9"/>
            <rFont val="Tahoma"/>
            <charset val="1"/>
          </rPr>
          <t>, para que esta efetue a exclusão de ofício, conforme disposto no inciso I do artigo 29 da Lei Complementar nº 123, de 14 de dezembro de 2006 e alterações.
2. A vedação de realizar cessão ou locação de mão de obra, de que trata a Condição 5, não se aplica às atividades de que trata o art. 18, § 5º-C, da Lei Complementar nº 123, de 14 de dezembro de 2006 e alterações, conforme dispõe o art. 18, § 5º-H, da mesma Lei Complementar, desde que não exercidas cumulativamente com atividades vedadas.</t>
        </r>
      </text>
    </comment>
    <comment ref="D47" authorId="0">
      <text>
        <r>
          <rPr>
            <sz val="11"/>
            <color rgb="FF000000"/>
            <rFont val="Calibri"/>
            <charset val="1"/>
          </rPr>
          <t xml:space="preserve">Profº Walter Salomão Gouvêa:
</t>
        </r>
        <r>
          <rPr>
            <sz val="9"/>
            <color rgb="FFFF0000"/>
            <rFont val="Segoe UI"/>
            <charset val="1"/>
          </rPr>
          <t>Nota 1</t>
        </r>
        <r>
          <rPr>
            <sz val="9"/>
            <rFont val="Segoe UI"/>
            <charset val="1"/>
          </rPr>
          <t xml:space="preserve">: Os percentuais dos encargos previdenciários, do FGTS e demais contribuições são aqueles estabelecidos pela legislação vigente. 
</t>
        </r>
        <r>
          <rPr>
            <sz val="9"/>
            <color rgb="FFFF0000"/>
            <rFont val="Segoe UI"/>
            <charset val="1"/>
          </rPr>
          <t>Nota 2</t>
        </r>
        <r>
          <rPr>
            <sz val="9"/>
            <rFont val="Segoe UI"/>
            <charset val="1"/>
          </rPr>
          <t xml:space="preserve">: O </t>
        </r>
        <r>
          <rPr>
            <sz val="9"/>
            <color rgb="FF0000FF"/>
            <rFont val="Segoe UI"/>
            <charset val="1"/>
          </rPr>
          <t>SAT</t>
        </r>
        <r>
          <rPr>
            <sz val="9"/>
            <rFont val="Segoe UI"/>
            <charset val="1"/>
          </rPr>
          <t xml:space="preserve"> a depender do grau de risco do serviço irá variar entre 1%, para risco leve, de 2%, para risco médio, e de 3% de risco grave. 
</t>
        </r>
        <r>
          <rPr>
            <sz val="9"/>
            <color rgb="FFFF0000"/>
            <rFont val="Segoe UI"/>
            <charset val="1"/>
          </rPr>
          <t>Nota 3:</t>
        </r>
        <r>
          <rPr>
            <sz val="9"/>
            <rFont val="Segoe UI"/>
            <charset val="1"/>
          </rPr>
          <t xml:space="preserve"> </t>
        </r>
        <r>
          <rPr>
            <sz val="9"/>
            <color rgb="FF0000FF"/>
            <rFont val="Segoe UI"/>
            <charset val="1"/>
          </rPr>
          <t xml:space="preserve">Esses percentuais incidem sobre o 
</t>
        </r>
        <r>
          <rPr>
            <sz val="9"/>
            <rFont val="Segoe UI"/>
            <charset val="1"/>
          </rPr>
          <t xml:space="preserve">
</t>
        </r>
        <r>
          <rPr>
            <sz val="9"/>
            <color rgb="FF000080"/>
            <rFont val="Segoe UI"/>
            <charset val="1"/>
          </rPr>
          <t xml:space="preserve">Módulo 1            =  COMPOSIÇÃO DA REMUNERAÇÃO
Submódulo 2.1 = 13º, FÉRIAS E ADICIONAL DE FÉRIAS
Módulo 3           =  PROVISÃO PARA RESCISÃO
Módulo 4           = CUSTO DE REPOSIÇÃO DO PROFISSIONAL AUSENTE
Módulo 6           = CUSTOS INDIRETOS, TRIBUTOS E LUCRO
</t>
        </r>
      </text>
    </comment>
    <comment ref="F48" authorId="0">
      <text>
        <r>
          <rPr>
            <sz val="11"/>
            <color rgb="FF000000"/>
            <rFont val="Calibri"/>
            <charset val="1"/>
          </rPr>
          <t xml:space="preserve">Profº Walter S. Gouvêa:
</t>
        </r>
        <r>
          <rPr>
            <sz val="9"/>
            <rFont val="Segoe UI"/>
            <charset val="1"/>
          </rPr>
          <t>(COMPENSADO S/ OS 11% DA RETENÇÃO SOBRE O VALOR BRUTO DA FATURA)</t>
        </r>
      </text>
    </comment>
    <comment ref="F50" authorId="0">
      <text>
        <r>
          <rPr>
            <sz val="11"/>
            <color rgb="FF000000"/>
            <rFont val="Calibri"/>
            <charset val="1"/>
          </rPr>
          <t xml:space="preserve">Profº Walter S. Gouvêa:
</t>
        </r>
        <r>
          <rPr>
            <sz val="9"/>
            <rFont val="Segoe UI"/>
            <charset val="1"/>
          </rPr>
          <t>(COMPENSADO S/ OS 11% DA RETENÇÃO SOBRE O VALOR BRUTO DA FATURA)</t>
        </r>
      </text>
    </comment>
    <comment ref="D58"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O valor informado deverá ser o custo real do benefício (</t>
        </r>
        <r>
          <rPr>
            <sz val="9"/>
            <color rgb="FF0000FF"/>
            <rFont val="Segoe UI"/>
            <charset val="1"/>
          </rPr>
          <t>descontado o valor eventualmente pago pelo empregado</t>
        </r>
        <r>
          <rPr>
            <sz val="9"/>
            <rFont val="Segoe UI"/>
            <charset val="1"/>
          </rPr>
          <t xml:space="preserve">).
</t>
        </r>
        <r>
          <rPr>
            <sz val="9"/>
            <color rgb="FFFF0000"/>
            <rFont val="Segoe UI"/>
            <charset val="1"/>
          </rPr>
          <t>Nota 2</t>
        </r>
        <r>
          <rPr>
            <sz val="9"/>
            <rFont val="Segoe UI"/>
            <charset val="1"/>
          </rPr>
          <t xml:space="preserve">: Observar a previsão dos benefícios contidos em Acordos, Convenções e Dissídios Coletivos de Trabalho e atentar-se ao disposto no art. 6º desta Instrução Normativa.
Art. 6º da IN 05/17:  A Administração </t>
        </r>
        <r>
          <rPr>
            <u/>
            <sz val="9"/>
            <color rgb="FF0000FF"/>
            <rFont val="Segoe UI"/>
            <charset val="1"/>
          </rPr>
          <t xml:space="preserve">não se vincula </t>
        </r>
        <r>
          <rPr>
            <sz val="9"/>
            <color rgb="FF0000FF"/>
            <rFont val="Segoe UI"/>
            <charset val="1"/>
          </rPr>
          <t>às disposições contidas em Acordos, Convenções</t>
        </r>
        <r>
          <rPr>
            <sz val="9"/>
            <rFont val="Segoe UI"/>
            <charset val="1"/>
          </rPr>
          <t xml:space="preserve"> ou Dissídios Coletivos de Trabalho </t>
        </r>
        <r>
          <rPr>
            <sz val="9"/>
            <color rgb="FF0000FF"/>
            <rFont val="Segoe UI"/>
            <charset val="1"/>
          </rPr>
          <t xml:space="preserve">que tratem de pagamento de participação dos trabalhadores nos lucros ou resultados da empresa contratada, </t>
        </r>
        <r>
          <rPr>
            <u/>
            <sz val="10"/>
            <color rgb="FF0000FF"/>
            <rFont val="Segoe UI"/>
            <charset val="1"/>
          </rPr>
          <t>de matéria não trabalhista</t>
        </r>
        <r>
          <rPr>
            <sz val="9"/>
            <color rgb="FF0000FF"/>
            <rFont val="Segoe UI"/>
            <charset val="1"/>
          </rPr>
          <t xml:space="preserve">, ou que estabeleçam direitos não previstos em lei, tais como valores ou índices obrigatórios de encargos sociais ou previdenciários, bem como de preços para os insumos relacionados ao exercício da atividade.
</t>
        </r>
        <r>
          <rPr>
            <sz val="9"/>
            <rFont val="Segoe UI"/>
            <charset val="1"/>
          </rPr>
          <t xml:space="preserve">
Parágrafo único. </t>
        </r>
        <r>
          <rPr>
            <sz val="9"/>
            <color rgb="FF0000FF"/>
            <rFont val="Segoe UI"/>
            <charset val="1"/>
          </rPr>
          <t>É vedado ao órgão e entidade vincular-se</t>
        </r>
        <r>
          <rPr>
            <sz val="9"/>
            <rFont val="Segoe UI"/>
            <charset val="1"/>
          </rPr>
          <t xml:space="preserve"> às disposições previstas nos Acordos, Convenções ou Dissídios Coletivos de Trabalho que </t>
        </r>
        <r>
          <rPr>
            <sz val="9"/>
            <color rgb="FF0000FF"/>
            <rFont val="Segoe UI"/>
            <charset val="1"/>
          </rPr>
          <t>tratem de obrigações e direitos que somente se aplicam aos contratos com a Administração Pública</t>
        </r>
        <r>
          <rPr>
            <sz val="9"/>
            <rFont val="Segoe UI"/>
            <charset val="1"/>
          </rPr>
          <t xml:space="preserve">.
</t>
        </r>
      </text>
    </comment>
    <comment ref="E58" authorId="0">
      <text>
        <r>
          <rPr>
            <sz val="11"/>
            <color rgb="FF000000"/>
            <rFont val="Calibri"/>
            <charset val="1"/>
          </rPr>
          <t xml:space="preserve">Profº Walter S. Gouvêa:
</t>
        </r>
        <r>
          <rPr>
            <sz val="9"/>
            <rFont val="Segoe UI"/>
            <charset val="1"/>
          </rPr>
          <t>Nota: o valor informado deverá ser o custo real do insumo (descontado o valor eventualmente pago pelo empregado)</t>
        </r>
      </text>
    </comment>
    <comment ref="D63" authorId="0">
      <text>
        <r>
          <rPr>
            <sz val="11"/>
            <color rgb="FF000000"/>
            <rFont val="Calibri"/>
            <charset val="1"/>
          </rPr>
          <t xml:space="preserve">Profº Walter Salomão Gouvêa:
</t>
        </r>
        <r>
          <rPr>
            <sz val="9"/>
            <rFont val="Segoe UI"/>
            <charset val="1"/>
          </rPr>
          <t xml:space="preserve">
ART. 71 § 4o A não concessão ou a concessão parcial 
do intervalo intrajornada mínimo, para 
repouso e alimentação, a empregados urbanos 
e rurais, implica o pagamento, DE NATUREZA INDENIZATÓRIA, apenas do período suprimido, 
COM ACRÉSCIMO DE 50% (cinquenta por cento) 
SOBRE O VALOR DA REMUNERAÇÃO DA HORA NORMAL de trabalho. 
</t>
        </r>
      </text>
    </comment>
    <comment ref="F76" authorId="0">
      <text>
        <r>
          <rPr>
            <sz val="11"/>
            <color rgb="FF000000"/>
            <rFont val="Calibri"/>
            <charset val="1"/>
          </rPr>
          <t xml:space="preserve">Profº Walter Gouvea:
</t>
        </r>
        <r>
          <rPr>
            <sz val="9"/>
            <rFont val="Segoe UI"/>
            <charset val="1"/>
          </rPr>
          <t>ATENÇÃO"! SE TIVERMOS CONTA VINCULADA, SOBRE ESSE VALOR DEVEMOS APLICAR O PERCENTUAL DO SUBMODULO 2.2</t>
        </r>
      </text>
    </comment>
    <comment ref="D77" authorId="0">
      <text>
        <r>
          <rPr>
            <sz val="11"/>
            <color rgb="FF000000"/>
            <rFont val="Calibri"/>
            <charset val="1"/>
          </rPr>
          <t xml:space="preserve">Profº Walter Salomão Gouvêa:
</t>
        </r>
        <r>
          <rPr>
            <sz val="9"/>
            <rFont val="Segoe UI"/>
            <charset val="1"/>
          </rPr>
          <t xml:space="preserve">TERCEIRIZAÇÃO. </t>
        </r>
        <r>
          <rPr>
            <sz val="12"/>
            <color rgb="FFFF0000"/>
            <rFont val="Segoe UI"/>
            <charset val="1"/>
          </rPr>
          <t>Acórdão nº 1186/2017 - TCU - Plenário</t>
        </r>
        <r>
          <rPr>
            <sz val="12"/>
            <rFont val="Segoe UI"/>
            <charset val="1"/>
          </rPr>
          <t xml:space="preserve">.
</t>
        </r>
        <r>
          <rPr>
            <sz val="9"/>
            <rFont val="Segoe UI"/>
            <charset val="1"/>
          </rPr>
          <t xml:space="preserve">
9.2. determinar ao Tribunal Regional do Trabalho da 6ª Região que, nas futuras contratações de mão de obra terceirizada, esteja expresso na minuta do contrato que a </t>
        </r>
        <r>
          <rPr>
            <sz val="12"/>
            <color rgb="FFFF0000"/>
            <rFont val="Segoe UI"/>
            <charset val="1"/>
          </rPr>
          <t>parcela mensal a título de aviso prévio trabalhado será no percentual máximo de 1,94% no primeiro ano</t>
        </r>
        <r>
          <rPr>
            <sz val="9"/>
            <rFont val="Segoe UI"/>
            <charset val="1"/>
          </rPr>
          <t xml:space="preserve">, nos termos dos Acórdãos 1904/2007-TCU-Plenário e 3006/2010- TCU-Plenário, e, </t>
        </r>
        <r>
          <rPr>
            <sz val="12"/>
            <color rgb="FFFF0000"/>
            <rFont val="Segoe UI"/>
            <charset val="1"/>
          </rPr>
          <t>em caso de prorrogação do contrato, o percentual máximo dessa parcela será de 0,194% a cada ano de prorrogação, a ser incluído por ocasião da formulação do aditivo da prorrogação do contrato</t>
        </r>
        <r>
          <rPr>
            <sz val="9"/>
            <rFont val="Segoe UI"/>
            <charset val="1"/>
          </rPr>
          <t>, conforme ditames da Lei 12.506/2011</t>
        </r>
      </text>
    </comment>
    <comment ref="E85"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Os itens que contemplam o módulo 4 se referem ao custo dos dias trabalhados pelo 
</t>
        </r>
        <r>
          <rPr>
            <u/>
            <sz val="9"/>
            <color rgb="FF0000FF"/>
            <rFont val="Segoe UI"/>
            <charset val="1"/>
          </rPr>
          <t>repositor/substitut</t>
        </r>
        <r>
          <rPr>
            <u/>
            <sz val="9"/>
            <rFont val="Segoe UI"/>
            <charset val="1"/>
          </rPr>
          <t>o que por ventura venha cobrir o empregado</t>
        </r>
        <r>
          <rPr>
            <sz val="9"/>
            <rFont val="Segoe UI"/>
            <charset val="1"/>
          </rPr>
          <t xml:space="preserve"> nos casos de </t>
        </r>
        <r>
          <rPr>
            <sz val="9"/>
            <color rgb="FF0000FF"/>
            <rFont val="Segoe UI"/>
            <charset val="1"/>
          </rPr>
          <t>Ausências Legais 
(Submódulo 4.1)</t>
        </r>
        <r>
          <rPr>
            <sz val="9"/>
            <rFont val="Segoe UI"/>
            <charset val="1"/>
          </rPr>
          <t xml:space="preserve"> e/ou na</t>
        </r>
        <r>
          <rPr>
            <sz val="9"/>
            <color rgb="FF0000FF"/>
            <rFont val="Segoe UI"/>
            <charset val="1"/>
          </rPr>
          <t xml:space="preserve"> Intrajornada (Submódulo 4.2)</t>
        </r>
        <r>
          <rPr>
            <sz val="9"/>
            <rFont val="Segoe UI"/>
            <charset val="1"/>
          </rPr>
          <t xml:space="preserve">, a depender da prestação do serviço. 
</t>
        </r>
        <r>
          <rPr>
            <sz val="9"/>
            <color rgb="FFFF0000"/>
            <rFont val="Segoe UI"/>
            <charset val="1"/>
          </rPr>
          <t>Nota 2</t>
        </r>
        <r>
          <rPr>
            <sz val="9"/>
            <rFont val="Segoe UI"/>
            <charset val="1"/>
          </rPr>
          <t>:</t>
        </r>
        <r>
          <rPr>
            <sz val="9"/>
            <color rgb="FF0000FF"/>
            <rFont val="Segoe UI"/>
            <charset val="1"/>
          </rPr>
          <t xml:space="preserve"> Haverá a incidência do Submódulo 2.2 sobre esse módulo.
</t>
        </r>
      </text>
    </comment>
    <comment ref="D87"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As alíneas de "A" a "F" referem-se </t>
        </r>
        <r>
          <rPr>
            <u/>
            <sz val="9"/>
            <color rgb="FF0000FF"/>
            <rFont val="Segoe UI"/>
            <charset val="1"/>
          </rPr>
          <t>SOMENTE</t>
        </r>
        <r>
          <rPr>
            <sz val="9"/>
            <color rgb="FF0000FF"/>
            <rFont val="Segoe UI"/>
            <charset val="1"/>
          </rPr>
          <t xml:space="preserve"> ao custo que será pago ao repositor pelos dias trabalhados quando da necessidade de substituir a mão de obra alocada na prestação do serviços.
ANEXO IX - DA VIGÊNCIA E DA PRORROGAÇÃO:
9. A Administração deverá realizar negociação contratual para a redução e/ou eliminação dos custos fixos ou variáveis não renováveis que já tenham sido amortizados ou pagos no primeiro ano da contratação.</t>
        </r>
      </text>
    </comment>
    <comment ref="D96"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t>
        </r>
        <r>
          <rPr>
            <u/>
            <sz val="9"/>
            <color rgb="FF0000FF"/>
            <rFont val="Segoe UI"/>
            <charset val="1"/>
          </rPr>
          <t xml:space="preserve">quando houver </t>
        </r>
        <r>
          <rPr>
            <sz val="9"/>
            <color rgb="FF0000FF"/>
            <rFont val="Segoe UI"/>
            <charset val="1"/>
          </rPr>
          <t xml:space="preserve">necessidade de reposição de um empregado durante sua ausência nos casos de intervalo para repouso ou alimentação </t>
        </r>
        <r>
          <rPr>
            <u/>
            <sz val="9"/>
            <color rgb="FF0000FF"/>
            <rFont val="Segoe UI"/>
            <charset val="1"/>
          </rPr>
          <t>deve-se contemplar o Submódulo 4.2</t>
        </r>
      </text>
    </comment>
    <comment ref="D106"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valores mensais por empregado.</t>
        </r>
      </text>
    </comment>
    <comment ref="D120" authorId="0">
      <text>
        <r>
          <rPr>
            <sz val="11"/>
            <color rgb="FF000000"/>
            <rFont val="Calibri"/>
            <charset val="1"/>
          </rPr>
          <t xml:space="preserve">Profº Walter Salomão Gouvêa:
</t>
        </r>
        <r>
          <rPr>
            <sz val="9"/>
            <rFont val="Segoe UI"/>
            <charset val="1"/>
          </rPr>
          <t xml:space="preserve">
</t>
        </r>
        <r>
          <rPr>
            <sz val="9"/>
            <color rgb="FFFF0000"/>
            <rFont val="Segoe UI"/>
            <charset val="1"/>
          </rPr>
          <t>Nota 1</t>
        </r>
        <r>
          <rPr>
            <sz val="9"/>
            <rFont val="Segoe UI"/>
            <charset val="1"/>
          </rPr>
          <t xml:space="preserve">:  Custos Indiretos, Tributos e Lucro por empregado. 
</t>
        </r>
        <r>
          <rPr>
            <sz val="9"/>
            <color rgb="FFFF0000"/>
            <rFont val="Segoe UI"/>
            <charset val="1"/>
          </rPr>
          <t>Nota 2</t>
        </r>
        <r>
          <rPr>
            <sz val="9"/>
            <rFont val="Segoe UI"/>
            <charset val="1"/>
          </rPr>
          <t>:</t>
        </r>
        <r>
          <rPr>
            <sz val="9"/>
            <color rgb="FF0000FF"/>
            <rFont val="Segoe UI"/>
            <charset val="1"/>
          </rPr>
          <t xml:space="preserve"> O valor referente a TRIBUTOS é obtido aplicando-se o percentual sobre o valor do FATURAMENTO. 
</t>
        </r>
      </text>
    </comment>
    <comment ref="C123" authorId="0">
      <text>
        <r>
          <rPr>
            <sz val="11"/>
            <color rgb="FF000000"/>
            <rFont val="Calibri"/>
            <charset val="1"/>
          </rPr>
          <t xml:space="preserve">Prof. Walter:
</t>
        </r>
        <r>
          <rPr>
            <sz val="12"/>
            <rFont val="Tahoma"/>
            <charset val="1"/>
          </rPr>
          <t xml:space="preserve">Os tributos são calculados sobre o FATURAMENTO. 
COMO? Somam-se os tributos (por ex.: PIS, COFINS e ISS = 8,65) subtrai-se de 100 obtendo-se 9,135/100 = 0,9135, que representa os tributos a serem pagos </t>
        </r>
        <r>
          <rPr>
            <u/>
            <sz val="12"/>
            <rFont val="Tahoma"/>
            <charset val="1"/>
          </rPr>
          <t>sem que o faturamento</t>
        </r>
        <r>
          <rPr>
            <sz val="12"/>
            <rFont val="Tahoma"/>
            <charset val="1"/>
          </rPr>
          <t xml:space="preserve"> seja alterado. 
Trata-se de fórmula circular denominada "</t>
        </r>
        <r>
          <rPr>
            <sz val="12"/>
            <color rgb="FFFF0000"/>
            <rFont val="Tahoma"/>
            <charset val="1"/>
          </rPr>
          <t>CÁLCULO POR DENTRO</t>
        </r>
        <r>
          <rPr>
            <sz val="12"/>
            <rFont val="Tahoma"/>
            <charset val="1"/>
          </rPr>
          <t xml:space="preserve">" 
FÓRMULA: 100-8,65/100 = 0,935
                 0,935 / FATURAMENTO = </t>
        </r>
        <r>
          <rPr>
            <u/>
            <sz val="12"/>
            <rFont val="Tahoma"/>
            <charset val="1"/>
          </rPr>
          <t>VALOR SOBRE O QUAL SERÁ CALCULADO</t>
        </r>
        <r>
          <rPr>
            <sz val="12"/>
            <rFont val="Tahoma"/>
            <charset val="1"/>
          </rPr>
          <t xml:space="preserve"> O PIS, A COFINS E O ISS
</t>
        </r>
        <r>
          <rPr>
            <sz val="9"/>
            <rFont val="Tahoma"/>
            <charset val="1"/>
          </rPr>
          <t xml:space="preserve">
 </t>
        </r>
      </text>
    </comment>
    <comment ref="F133" authorId="0">
      <text>
        <r>
          <rPr>
            <sz val="11"/>
            <color rgb="FF000000"/>
            <rFont val="Calibri"/>
            <charset val="1"/>
          </rPr>
          <t xml:space="preserve">Profº Walter S. Gouvêa
</t>
        </r>
        <r>
          <rPr>
            <sz val="9"/>
            <rFont val="Segoe UI"/>
            <charset val="1"/>
          </rPr>
          <t xml:space="preserve">
VALE TRANSPORTE - CONTRIBUIÇÃO DO EMPREGADO:  6% CALCULADO SOBRE O PISO SALARIAL (NÃO SOBRE A REMUNERAÇÃO)
</t>
        </r>
      </text>
    </comment>
  </commentList>
</comments>
</file>

<file path=xl/comments4.xml><?xml version="1.0" encoding="utf-8"?>
<comments xmlns="http://schemas.openxmlformats.org/spreadsheetml/2006/main">
  <authors>
    <author xml:space="preserve"> </author>
  </authors>
  <commentList>
    <comment ref="AE79" authorId="0">
      <text>
        <r>
          <rPr>
            <sz val="10"/>
            <rFont val="Arial"/>
            <charset val="1"/>
          </rPr>
          <t xml:space="preserve">ALDICEIA: ver com Israel como  realizar este cálculo, pois fiquei em dúvida.
</t>
        </r>
      </text>
    </comment>
    <comment ref="C149" authorId="0">
      <text>
        <r>
          <rPr>
            <sz val="10"/>
            <rFont val="Arial"/>
            <charset val="1"/>
          </rPr>
          <t xml:space="preserve">ALDICEIA: atentar para essa área, pois ela deve prêver insalubridade.
</t>
        </r>
      </text>
    </comment>
  </commentList>
</comments>
</file>

<file path=xl/sharedStrings.xml><?xml version="1.0" encoding="utf-8"?>
<sst xmlns="http://schemas.openxmlformats.org/spreadsheetml/2006/main" count="1761" uniqueCount="581">
  <si>
    <t>MAPA DE PREÇOS</t>
  </si>
  <si>
    <t>Salário dos postos</t>
  </si>
  <si>
    <t>Detalhamento</t>
  </si>
  <si>
    <t>Painel de Preços</t>
  </si>
  <si>
    <t>Item</t>
  </si>
  <si>
    <t>Quantidade</t>
  </si>
  <si>
    <t>Unidade</t>
  </si>
  <si>
    <t>Descrição</t>
  </si>
  <si>
    <t>Preço 
Unitário</t>
  </si>
  <si>
    <t>Preço 
Referencial</t>
  </si>
  <si>
    <t>Coeficiente de Variação</t>
  </si>
  <si>
    <t>Média</t>
  </si>
  <si>
    <t>Mediana</t>
  </si>
  <si>
    <t>Metodologia para obtenção do preço unitário referencial</t>
  </si>
  <si>
    <t>Posto</t>
  </si>
  <si>
    <t>Servente de limpeza</t>
  </si>
  <si>
    <t>Encarregado</t>
  </si>
  <si>
    <t>SALÁRIO A SER PROVISIONADO NA PLANILHA PARA SERVENTE</t>
  </si>
  <si>
    <t>SALÁRIO A SER PROVISIONADO NA PLANILHA PARA ENCARREGADO</t>
  </si>
  <si>
    <t>Salário base provisionado conforme recomendado pelo PARECER Nº 00020/2026/NLC/ELIC/PGF/AGU, doc sei 6170270, item 68,b.</t>
  </si>
  <si>
    <t>Tabela de Formação de Preços (Estimativa)</t>
  </si>
  <si>
    <t>Informações iniciais</t>
  </si>
  <si>
    <t>Função</t>
  </si>
  <si>
    <t>Salário</t>
  </si>
  <si>
    <t>Periculosidade</t>
  </si>
  <si>
    <t>Gratificação</t>
  </si>
  <si>
    <t>Insalubridade</t>
  </si>
  <si>
    <t xml:space="preserve">Servente </t>
  </si>
  <si>
    <t>Uniformes</t>
  </si>
  <si>
    <t xml:space="preserve"> Pesquisas de Preços</t>
  </si>
  <si>
    <t>Nº de Funcionários na função</t>
  </si>
  <si>
    <t>Quantidade anual</t>
  </si>
  <si>
    <t>CATMAT</t>
  </si>
  <si>
    <t>Preço 
Unitário Estimado</t>
  </si>
  <si>
    <t>Preço 1</t>
  </si>
  <si>
    <t>Preço 2</t>
  </si>
  <si>
    <t>Preço 3</t>
  </si>
  <si>
    <t>Desvio Padrão</t>
  </si>
  <si>
    <t xml:space="preserve">Encarregado </t>
  </si>
  <si>
    <r>
      <rPr>
        <b/>
        <sz val="10"/>
        <color rgb="FF000000"/>
        <rFont val="Times New Roman"/>
        <charset val="1"/>
      </rPr>
      <t>Calça</t>
    </r>
    <r>
      <rPr>
        <sz val="10"/>
        <color rgb="FF000000"/>
        <rFont val="Times New Roman"/>
        <charset val="1"/>
      </rPr>
      <t>, material: brim, modelo: unissex, quantidade bolsos:4, tipo bolso:2 frontais e 2 traseiros, cor a combinar, tamanho: sob medida, com passante e fecho ecler.</t>
    </r>
  </si>
  <si>
    <r>
      <rPr>
        <b/>
        <sz val="10"/>
        <color rgb="FF000000"/>
        <rFont val="Times New Roman"/>
        <charset val="1"/>
      </rPr>
      <t>Camisa</t>
    </r>
    <r>
      <rPr>
        <sz val="10"/>
        <color rgb="FF000000"/>
        <rFont val="Times New Roman"/>
        <charset val="1"/>
      </rPr>
      <t xml:space="preserve"> material:100% algodão, tipo manga: curta, cor a combinar, tamanho: sob medida, tipo uso: unissex, com abotoamento frontal, contendo identificação da empresa.</t>
    </r>
  </si>
  <si>
    <t>Par</t>
  </si>
  <si>
    <r>
      <rPr>
        <b/>
        <sz val="10"/>
        <color rgb="FF000000"/>
        <rFont val="Times New Roman"/>
        <charset val="1"/>
      </rPr>
      <t>Meia</t>
    </r>
    <r>
      <rPr>
        <sz val="10"/>
        <color rgb="FF000000"/>
        <rFont val="Times New Roman"/>
        <charset val="1"/>
      </rPr>
      <t>, material algodão, cor branca, tamanho sob medida, adicionais cano médio</t>
    </r>
  </si>
  <si>
    <r>
      <rPr>
        <b/>
        <sz val="10"/>
        <color rgb="FF000000"/>
        <rFont val="Times New Roman"/>
        <charset val="1"/>
      </rPr>
      <t>Bota</t>
    </r>
    <r>
      <rPr>
        <sz val="10"/>
        <color rgb="FF000000"/>
        <rFont val="Times New Roman"/>
        <charset val="1"/>
      </rPr>
      <t>, material couro, cor preta, cano curto, solado antiderrapante.</t>
    </r>
  </si>
  <si>
    <t xml:space="preserve"> CUSTO TOTAL DO UNIFORME POR FUNÇÃO</t>
  </si>
  <si>
    <t xml:space="preserve"> CUSTO MENSAL DO UNIFORME POR FUNÇÃO</t>
  </si>
  <si>
    <t>CUSTO POR POSTO</t>
  </si>
  <si>
    <t>Servente Interno, Externo e Banheiro</t>
  </si>
  <si>
    <r>
      <rPr>
        <b/>
        <sz val="10"/>
        <color rgb="FF000000"/>
        <rFont val="Times New Roman"/>
        <charset val="1"/>
      </rPr>
      <t>Calça</t>
    </r>
    <r>
      <rPr>
        <sz val="10"/>
        <color rgb="FF000000"/>
        <rFont val="Times New Roman"/>
        <charset val="1"/>
      </rPr>
      <t>, material: brim sarja 3x1 276g/m², 100% algodão, modelo: unissex, cor a combinar, cós elástico/falsa braguilha/tecido pré-encolhido</t>
    </r>
  </si>
  <si>
    <r>
      <rPr>
        <b/>
        <sz val="10"/>
        <color rgb="FF000000"/>
        <rFont val="Times New Roman"/>
        <charset val="1"/>
      </rPr>
      <t>Camisa</t>
    </r>
    <r>
      <rPr>
        <sz val="10"/>
        <color rgb="FF000000"/>
        <rFont val="Times New Roman"/>
        <charset val="1"/>
      </rPr>
      <t xml:space="preserve"> em malha algodão fio 30.1, tipo manga curta, colarinho: gola polo, tamanho: variado, contendo identificação da empresa</t>
    </r>
  </si>
  <si>
    <r>
      <rPr>
        <b/>
        <sz val="10"/>
        <color rgb="FF000000"/>
        <rFont val="Times New Roman"/>
        <charset val="1"/>
      </rPr>
      <t>Bota</t>
    </r>
    <r>
      <rPr>
        <sz val="10"/>
        <color rgb="FF000000"/>
        <rFont val="Times New Roman"/>
        <charset val="1"/>
      </rPr>
      <t xml:space="preserve"> de borracha cano médio, cor preta, solado antiderrapante</t>
    </r>
  </si>
  <si>
    <t>Nota 1: A quantidade acima está prevista para 1 ano, sendo 01 conjunto completo formado por 2 calças, 2 camisas, 2 meias e 1 bota. O restante é para reposição durante o ano devido ao desgaste das peças do uniforme.</t>
  </si>
  <si>
    <t xml:space="preserve"> Pesquisas</t>
  </si>
  <si>
    <t>Observação</t>
  </si>
  <si>
    <t>Valor P1</t>
  </si>
  <si>
    <t>Valor P2</t>
  </si>
  <si>
    <t>Valor P3</t>
  </si>
  <si>
    <t>Parâmetros da Pesquisa</t>
  </si>
  <si>
    <t>Justificativa para a não utilização do Painel de Preços ou contratações similares de outros entes públicos</t>
  </si>
  <si>
    <t>SANEANTES DOMISSANITÁRIOS</t>
  </si>
  <si>
    <t>Frasco 1000,00 ml</t>
  </si>
  <si>
    <r>
      <rPr>
        <b/>
        <sz val="10"/>
        <color rgb="FF000000"/>
        <rFont val="Times New Roman"/>
        <charset val="1"/>
      </rPr>
      <t>Álcool</t>
    </r>
    <r>
      <rPr>
        <sz val="10"/>
        <color rgb="FF000000"/>
        <rFont val="Times New Roman"/>
        <charset val="1"/>
      </rPr>
      <t xml:space="preserve"> etílico, tipo hidratado, teor alcoólico 70% (70¨gl), apresentação gel</t>
    </r>
  </si>
  <si>
    <t>Frasco de 1
litro</t>
  </si>
  <si>
    <r>
      <rPr>
        <b/>
        <sz val="10"/>
        <color rgb="FF000000"/>
        <rFont val="Times New Roman"/>
        <charset val="1"/>
      </rPr>
      <t>Álcool etílico</t>
    </r>
    <r>
      <rPr>
        <sz val="10"/>
        <color rgb="FF000000"/>
        <rFont val="Times New Roman"/>
        <charset val="1"/>
      </rPr>
      <t>, aspecto físico líquido, fórmula química c2h6o, peso molecular 46,07 g/mol, grau de pureza mínima de 96%, número de
referência química cas 64-17-5</t>
    </r>
  </si>
  <si>
    <t>Galão 5,00 l</t>
  </si>
  <si>
    <r>
      <rPr>
        <b/>
        <sz val="10"/>
        <color rgb="FF000000"/>
        <rFont val="Times New Roman"/>
        <charset val="1"/>
      </rPr>
      <t>Desinfetante</t>
    </r>
    <r>
      <rPr>
        <sz val="10"/>
        <color rgb="FF000000"/>
        <rFont val="Times New Roman"/>
        <charset val="1"/>
      </rPr>
      <t>, composição à base de quaternário de amônio, características adicionais com aroma, princípio ativo cloreto alquil dimetil benzil amônio +tensioativo s, teor ativo teor ativo em torno de
0,4%</t>
    </r>
  </si>
  <si>
    <t>Embalagem com 		5,00 l</t>
  </si>
  <si>
    <r>
      <rPr>
        <b/>
        <sz val="10"/>
        <color rgb="FF000000"/>
        <rFont val="Times New Roman"/>
        <charset val="1"/>
      </rPr>
      <t>Detergente</t>
    </r>
    <r>
      <rPr>
        <sz val="10"/>
        <color rgb="FF000000"/>
        <rFont val="Times New Roman"/>
        <charset val="1"/>
      </rPr>
      <t>, composição tesoativos aniônicos, coadjuvante,preservantes, componente ativo linear alquibenzeno sulfonato de sódio, aplicação remoção de gorduras de louças, talheres e panelas, aroma natural, características adicionais contém tensoativo biodegradável</t>
    </r>
  </si>
  <si>
    <t>Frasco 200,00 ml</t>
  </si>
  <si>
    <r>
      <rPr>
        <b/>
        <sz val="10"/>
        <color rgb="FF000000"/>
        <rFont val="Times New Roman"/>
        <charset val="1"/>
      </rPr>
      <t>Lustrador móveis</t>
    </r>
    <r>
      <rPr>
        <sz val="10"/>
        <color rgb="FF000000"/>
        <rFont val="Times New Roman"/>
        <charset val="1"/>
      </rPr>
      <t>, componentes base de silicone, aroma campestre, aplicação móveis e superfícies lisas, aspecto físico líquido</t>
    </r>
  </si>
  <si>
    <t xml:space="preserve">		Frasco
500,00 ml</t>
  </si>
  <si>
    <r>
      <rPr>
        <b/>
        <sz val="10"/>
        <color rgb="FF000000"/>
        <rFont val="Times New Roman"/>
        <charset val="1"/>
      </rPr>
      <t xml:space="preserve">Solução limpeza </t>
    </r>
    <r>
      <rPr>
        <sz val="10"/>
        <color rgb="FF000000"/>
        <rFont val="Times New Roman"/>
        <charset val="1"/>
      </rPr>
      <t>multiuso, composição básica aquilbenzeno, sulfonato de sódio, tensoativo não, aspecto físico líquido, tipo uso
limpeza, aplicação limpeza geral, cor incolor</t>
    </r>
  </si>
  <si>
    <t xml:space="preserve">  		249903</t>
  </si>
  <si>
    <t>Embalagem 5 unidades</t>
  </si>
  <si>
    <r>
      <rPr>
        <b/>
        <sz val="10"/>
        <color rgb="FF000000"/>
        <rFont val="Times New Roman"/>
        <charset val="1"/>
      </rPr>
      <t>Sabão Barra</t>
    </r>
    <r>
      <rPr>
        <sz val="10"/>
        <color rgb="FF000000"/>
        <rFont val="Times New Roman"/>
        <charset val="1"/>
      </rPr>
      <t xml:space="preserve"> Composição Básica: Sabão Glicerinado  Tipo: Neutro  Características Adicionais: 1ª Qualidade</t>
    </r>
  </si>
  <si>
    <t>Saco com 5 KG</t>
  </si>
  <si>
    <t>Sabão em pó</t>
  </si>
  <si>
    <t>Galão/ Bombona de 5L</t>
  </si>
  <si>
    <t>Sabonete Líquido</t>
  </si>
  <si>
    <t>Site da Internet</t>
  </si>
  <si>
    <t xml:space="preserve">		Litro</t>
  </si>
  <si>
    <r>
      <rPr>
        <b/>
        <sz val="10"/>
        <color rgb="FF000000"/>
        <rFont val="Times New Roman"/>
        <charset val="1"/>
      </rPr>
      <t>Água sanitária</t>
    </r>
    <r>
      <rPr>
        <sz val="10"/>
        <color rgb="FF000000"/>
        <rFont val="Times New Roman"/>
        <charset val="1"/>
      </rPr>
      <t>, composição química hipoclorito de sódio, hidróxido de sódio, cloreto, teor cloro ativo varia de 2 a 2,50%, cor incolor, aplicação lavagem e alvejante de roupas, banheiras, pias.</t>
    </r>
  </si>
  <si>
    <t xml:space="preserve">		299605</t>
  </si>
  <si>
    <t>Frasco
300 ml</t>
  </si>
  <si>
    <r>
      <rPr>
        <b/>
        <sz val="10"/>
        <color rgb="FF000000"/>
        <rFont val="Times New Roman"/>
        <charset val="1"/>
      </rPr>
      <t>Saponáceo</t>
    </r>
    <r>
      <rPr>
        <sz val="10"/>
        <color rgb="FF000000"/>
        <rFont val="Times New Roman"/>
        <charset val="1"/>
      </rPr>
      <t>, composição tensoativos aniônicos, alcalinizantes, espessante, aplicação limpeza, aspecto físico cremoso</t>
    </r>
  </si>
  <si>
    <t xml:space="preserve">		397370</t>
  </si>
  <si>
    <t>Frasco
500 ml</t>
  </si>
  <si>
    <r>
      <rPr>
        <b/>
        <sz val="10"/>
        <color rgb="FF000000"/>
        <rFont val="Times New Roman"/>
        <charset val="1"/>
      </rPr>
      <t xml:space="preserve">Limpa-vidro, </t>
    </r>
    <r>
      <rPr>
        <sz val="10"/>
        <color rgb="FF000000"/>
        <rFont val="Times New Roman"/>
        <charset val="1"/>
      </rPr>
      <t>aspecto físico líquido, composição lauril éter, sulfato de sódio, características adicionais pulverizador com gatilho, validade
mínima 3 anos</t>
    </r>
  </si>
  <si>
    <t xml:space="preserve">		300935</t>
  </si>
  <si>
    <t>Frasco
360 ml</t>
  </si>
  <si>
    <r>
      <rPr>
        <b/>
        <sz val="10"/>
        <color rgb="FF000000"/>
        <rFont val="Times New Roman"/>
        <charset val="1"/>
      </rPr>
      <t>Desodorante / aromatizante de ambiente</t>
    </r>
    <r>
      <rPr>
        <sz val="10"/>
        <color rgb="FF000000"/>
        <rFont val="Times New Roman"/>
        <charset val="1"/>
      </rPr>
      <t>, tipo líquido, aroma lavanda, características adicionais spray</t>
    </r>
  </si>
  <si>
    <t>Frasco
750,00 ml</t>
  </si>
  <si>
    <r>
      <rPr>
        <b/>
        <sz val="10"/>
        <color rgb="FF000000"/>
        <rFont val="Times New Roman"/>
        <charset val="1"/>
      </rPr>
      <t>Cera</t>
    </r>
    <r>
      <rPr>
        <sz val="10"/>
        <color rgb="FF000000"/>
        <rFont val="Times New Roman"/>
        <charset val="1"/>
      </rPr>
      <t xml:space="preserve"> Polimento Piso Composição Básica: Ceras Naturais, Parafina, Silicone, Solventes Ali  Superfície Indicada: Assoalho Sem Sinteco Ou Cascolar, Cerâmica, Lajota  Características Adicionais: Com Fragrância  Aspecto Físico: Líquido</t>
    </r>
  </si>
  <si>
    <t xml:space="preserve">		286848</t>
  </si>
  <si>
    <t>Frasco de 300
m</t>
  </si>
  <si>
    <r>
      <rPr>
        <b/>
        <sz val="10"/>
        <color rgb="FF000000"/>
        <rFont val="Times New Roman"/>
        <charset val="1"/>
      </rPr>
      <t>Inseticida: permetrina</t>
    </r>
    <r>
      <rPr>
        <sz val="10"/>
        <color rgb="FF000000"/>
        <rFont val="Times New Roman"/>
        <charset val="1"/>
      </rPr>
      <t>, composição: esbiotrina + imiprotrina, concentração: 0,05% + 0,1% + 0,02%, apresentação: aerosol, adicionais: c, óleo de citronela</t>
    </r>
  </si>
  <si>
    <t xml:space="preserve">     		Frascos de 1 l</t>
  </si>
  <si>
    <r>
      <rPr>
        <b/>
        <sz val="10"/>
        <color rgb="FF000000"/>
        <rFont val="Times New Roman"/>
        <charset val="1"/>
      </rPr>
      <t xml:space="preserve">Hipoclorito de sódio, </t>
    </r>
    <r>
      <rPr>
        <sz val="10"/>
        <color rgb="FF000000"/>
        <rFont val="Times New Roman"/>
        <charset val="1"/>
      </rPr>
      <t>aspecto físico líquido, concentração teor mínimo de 5% de cloro ativo</t>
    </r>
  </si>
  <si>
    <t xml:space="preserve">		431304</t>
  </si>
  <si>
    <t>Lata com 1 litro</t>
  </si>
  <si>
    <r>
      <rPr>
        <b/>
        <sz val="10"/>
        <color rgb="FF000000"/>
        <rFont val="Times New Roman"/>
        <charset val="1"/>
      </rPr>
      <t xml:space="preserve">Limpador de couro </t>
    </r>
    <r>
      <rPr>
        <sz val="10"/>
        <color rgb="FF000000"/>
        <rFont val="Times New Roman"/>
        <charset val="1"/>
      </rPr>
      <t>para utilização em cadeiras e sofás: Produto utilizado na limpeza de qualquer material que contenha couro natural ou sintético.</t>
    </r>
  </si>
  <si>
    <t>Frasco com 500 ml</t>
  </si>
  <si>
    <r>
      <rPr>
        <b/>
        <sz val="10"/>
        <color rgb="FF000000"/>
        <rFont val="Times New Roman"/>
        <charset val="1"/>
      </rPr>
      <t>Ácido Muriático</t>
    </r>
    <r>
      <rPr>
        <sz val="10"/>
        <color rgb="FF000000"/>
        <rFont val="Times New Roman"/>
        <charset val="1"/>
      </rPr>
      <t>: Aplicação limpeza em geral, aspecto físico líquido.</t>
    </r>
  </si>
  <si>
    <t>VALOR TOTAL DOS SANEANTES</t>
  </si>
  <si>
    <t>MATERIAIS / FERRAMENTAS / UTENSÍLIOS</t>
  </si>
  <si>
    <t>Embalagem com 		8 unidades</t>
  </si>
  <si>
    <r>
      <rPr>
        <b/>
        <sz val="10"/>
        <color rgb="FF000000"/>
        <rFont val="Times New Roman"/>
        <charset val="1"/>
      </rPr>
      <t>Esponja limpeza</t>
    </r>
    <r>
      <rPr>
        <sz val="10"/>
        <color rgb="FF000000"/>
        <rFont val="Times New Roman"/>
        <charset val="1"/>
      </rPr>
      <t>, material espuma/ nylon, formato retangular, abrasividade mínima/ média, aplicação utensílios e limpeza em geral, características adicionais dupla face, comprimento mínimo 110 mm, largura mínima 75 mm, espessura mínima 20 mm</t>
    </r>
  </si>
  <si>
    <t xml:space="preserve">		296307</t>
  </si>
  <si>
    <t xml:space="preserve">		Unidade</t>
  </si>
  <si>
    <r>
      <rPr>
        <b/>
        <sz val="10"/>
        <color rgb="FF000000"/>
        <rFont val="Times New Roman"/>
        <charset val="1"/>
      </rPr>
      <t>Flanela</t>
    </r>
    <r>
      <rPr>
        <sz val="10"/>
        <color rgb="FF000000"/>
        <rFont val="Times New Roman"/>
        <charset val="1"/>
      </rPr>
      <t>, material algodão, comprimento 40 cm, largura 30 cm, cor laranja, características adicionais acabamento nas bordas</t>
    </r>
  </si>
  <si>
    <t xml:space="preserve">		319163</t>
  </si>
  <si>
    <r>
      <rPr>
        <b/>
        <sz val="10"/>
        <color rgb="FF000000"/>
        <rFont val="Times New Roman"/>
        <charset val="1"/>
      </rPr>
      <t>Pano limpeza</t>
    </r>
    <r>
      <rPr>
        <sz val="10"/>
        <color rgb="FF000000"/>
        <rFont val="Times New Roman"/>
        <charset val="1"/>
      </rPr>
      <t>, material 100% algodão, comprimento 80 cm, largura 50 cm, características adicionais alvejado</t>
    </r>
  </si>
  <si>
    <t xml:space="preserve">		352424</t>
  </si>
  <si>
    <t>Pacote com 8 unidade  - cada rolo com 300,00
m</t>
  </si>
  <si>
    <r>
      <rPr>
        <b/>
        <sz val="10"/>
        <color rgb="FF000000"/>
        <rFont val="Times New Roman"/>
        <charset val="1"/>
      </rPr>
      <t>Papel higiênico</t>
    </r>
    <r>
      <rPr>
        <sz val="10"/>
        <color rgb="FF000000"/>
        <rFont val="Times New Roman"/>
        <charset val="1"/>
      </rPr>
      <t>, material celulose virgem, comprimento 300 m, largura 10 cm, quantidade folhas dupla, cor branca, características adicionais extra macio, não picotado</t>
    </r>
  </si>
  <si>
    <t xml:space="preserve">       Fardos com 64 rolos</t>
  </si>
  <si>
    <r>
      <rPr>
        <b/>
        <sz val="10"/>
        <color rgb="FF000000"/>
        <rFont val="Times New Roman"/>
        <charset val="1"/>
      </rPr>
      <t>Papel higiênico</t>
    </r>
    <r>
      <rPr>
        <sz val="10"/>
        <color rgb="FF000000"/>
        <rFont val="Times New Roman"/>
        <charset val="1"/>
      </rPr>
      <t>, Material: Fibras Celulósicas Comprimento: 30 M Largura: 10 CM Tipo: Gofrado E Picotado Quantidade Folhas: Simples Cor: BrancaCaracterísticas Adicionais: Fragrancia Neutra</t>
    </r>
  </si>
  <si>
    <t xml:space="preserve">		Pacote
1000,00 fl</t>
  </si>
  <si>
    <r>
      <rPr>
        <b/>
        <sz val="10"/>
        <color rgb="FF000000"/>
        <rFont val="Times New Roman"/>
        <charset val="1"/>
      </rPr>
      <t>Toalha de papel,</t>
    </r>
    <r>
      <rPr>
        <sz val="10"/>
        <color rgb="FF000000"/>
        <rFont val="Times New Roman"/>
        <charset val="1"/>
      </rPr>
      <t xml:space="preserve"> material papel, tipo folha 2 dobras, comprimento 23 cm, largura 21 cm, cor branca, características adicionais interfolhada,
acondicionado em pacote de 1.000 fo l</t>
    </r>
  </si>
  <si>
    <t xml:space="preserve">		319232</t>
  </si>
  <si>
    <r>
      <rPr>
        <b/>
        <sz val="10"/>
        <color rgb="FF000000"/>
        <rFont val="Times New Roman"/>
        <charset val="1"/>
      </rPr>
      <t xml:space="preserve">Palha aço, </t>
    </r>
    <r>
      <rPr>
        <sz val="10"/>
        <color rgb="FF000000"/>
        <rFont val="Times New Roman"/>
        <charset val="1"/>
      </rPr>
      <t>material aço carbono, abrasividade média, aplicação limpeza em geral, características adicionais nº 2</t>
    </r>
  </si>
  <si>
    <t xml:space="preserve">		Pacote 100
Unidades</t>
  </si>
  <si>
    <r>
      <rPr>
        <b/>
        <sz val="10"/>
        <color rgb="FF000000"/>
        <rFont val="Times New Roman"/>
        <charset val="1"/>
      </rPr>
      <t>Saco plástico lixo</t>
    </r>
    <r>
      <rPr>
        <sz val="10"/>
        <color rgb="FF000000"/>
        <rFont val="Times New Roman"/>
        <charset val="1"/>
      </rPr>
      <t>, capacidade 200 l, cor preta, largura 90 cm, altura 120 cm, características adicionais peça única</t>
    </r>
  </si>
  <si>
    <t xml:space="preserve">		418433</t>
  </si>
  <si>
    <r>
      <rPr>
        <b/>
        <sz val="10"/>
        <color rgb="FF000000"/>
        <rFont val="Times New Roman"/>
        <charset val="1"/>
      </rPr>
      <t xml:space="preserve">Saco plástico lixo, </t>
    </r>
    <r>
      <rPr>
        <sz val="10"/>
        <color rgb="FF000000"/>
        <rFont val="Times New Roman"/>
        <charset val="1"/>
      </rPr>
      <t>capacidade 40 l, cor preta, apresentação peça única</t>
    </r>
  </si>
  <si>
    <t xml:space="preserve">		228524</t>
  </si>
  <si>
    <t>Embalagem
100 un</t>
  </si>
  <si>
    <r>
      <rPr>
        <b/>
        <sz val="10"/>
        <color rgb="FF000000"/>
        <rFont val="Times New Roman"/>
        <charset val="1"/>
      </rPr>
      <t>Saco plástico lixo</t>
    </r>
    <r>
      <rPr>
        <sz val="10"/>
        <color rgb="FF000000"/>
        <rFont val="Times New Roman"/>
        <charset val="1"/>
      </rPr>
      <t>, capacidade 100 l, cor preta, apresentação peça única, largura 80 cm, altura 100 cm</t>
    </r>
  </si>
  <si>
    <t xml:space="preserve">		226094</t>
  </si>
  <si>
    <t>Rolo 25  m</t>
  </si>
  <si>
    <r>
      <rPr>
        <b/>
        <sz val="10"/>
        <color rgb="FF000000"/>
        <rFont val="Times New Roman"/>
        <charset val="1"/>
      </rPr>
      <t>Fio, material: nylon</t>
    </r>
    <r>
      <rPr>
        <sz val="10"/>
        <color rgb="FF000000"/>
        <rFont val="Times New Roman"/>
        <charset val="1"/>
      </rPr>
      <t>, bitola: 3 mm, aplicação: roçadeira, comprimento: 325m</t>
    </r>
  </si>
  <si>
    <t xml:space="preserve">		445762</t>
  </si>
  <si>
    <r>
      <rPr>
        <b/>
        <sz val="10"/>
        <color rgb="FF000000"/>
        <rFont val="Times New Roman"/>
        <charset val="1"/>
      </rPr>
      <t>Placa sinalizadora</t>
    </r>
    <r>
      <rPr>
        <sz val="10"/>
        <color rgb="FF000000"/>
        <rFont val="Times New Roman"/>
        <charset val="1"/>
      </rPr>
      <t>, Material: Pvc - Cloreto De Polivinila Tipo: Sinalização Interna E Externa Formato: Retangular Largura: 50 CM Altura: 30 CM Características Adicionais: Conforme Modelo Espessura: 3 MMna cor amarela com a mensagem: piso molhado.</t>
    </r>
  </si>
  <si>
    <r>
      <rPr>
        <b/>
        <sz val="10"/>
        <color rgb="FF000000"/>
        <rFont val="Times New Roman"/>
        <charset val="1"/>
      </rPr>
      <t xml:space="preserve">Balde </t>
    </r>
    <r>
      <rPr>
        <sz val="10"/>
        <color rgb="FF000000"/>
        <rFont val="Times New Roman"/>
        <charset val="1"/>
      </rPr>
      <t>Material: Polipropileno  Capacidade: 14 L  Cor: Azul</t>
    </r>
  </si>
  <si>
    <r>
      <rPr>
        <b/>
        <sz val="10"/>
        <color rgb="FF000000"/>
        <rFont val="Times New Roman"/>
        <charset val="1"/>
      </rPr>
      <t>Rodo</t>
    </r>
    <r>
      <rPr>
        <sz val="10"/>
        <color rgb="FF000000"/>
        <rFont val="Times New Roman"/>
        <charset val="1"/>
      </rPr>
      <t>, Rodo, com cabo em madeira, suporte de plástico com lâmina em eva duplo, comprimento do suporte 40 cm, cabo no mínimo 120 cm. Aplicação: limpeza em geral.</t>
    </r>
  </si>
  <si>
    <r>
      <rPr>
        <b/>
        <sz val="10"/>
        <color rgb="FF000000"/>
        <rFont val="Times New Roman"/>
        <charset val="1"/>
      </rPr>
      <t>Vassoura Material Cerdas</t>
    </r>
    <r>
      <rPr>
        <sz val="10"/>
        <color rgb="FF000000"/>
        <rFont val="Times New Roman"/>
        <charset val="1"/>
      </rPr>
      <t>: Pêlo Sintético  Material Cepa: Madeira  Comprimento Cepa: 40 CM  Características Adicionais: Cabo De Aproximadamente 1,20 Cm  Largura Cepa: 5 CM</t>
    </r>
  </si>
  <si>
    <r>
      <rPr>
        <b/>
        <sz val="10"/>
        <color rgb="FF000000"/>
        <rFont val="Times New Roman"/>
        <charset val="1"/>
      </rPr>
      <t>Vassoura</t>
    </r>
    <r>
      <rPr>
        <sz val="10"/>
        <color rgb="FF000000"/>
        <rFont val="Times New Roman"/>
        <charset val="1"/>
      </rPr>
      <t>, material cerdas: náilon, material cabo: madeira, material cepa: plástico, comprimento cerdas:11 cm, características adicionais:
com cabo rosqueado, tipo: doméstica, tipo cabo: comprido, largura cepa:21 cm, aplicação: limpeza em geral</t>
    </r>
  </si>
  <si>
    <t xml:space="preserve">       		234645</t>
  </si>
  <si>
    <r>
      <rPr>
        <b/>
        <sz val="10"/>
        <color rgb="FF000000"/>
        <rFont val="Times New Roman"/>
        <charset val="1"/>
      </rPr>
      <t>Limpador vidro</t>
    </r>
    <r>
      <rPr>
        <sz val="10"/>
        <color rgb="FF000000"/>
        <rFont val="Times New Roman"/>
        <charset val="1"/>
      </rPr>
      <t>, material cabo madeira, material base borracha, comprimento cabo 50 cm, tipo rodo, aplicação limpeza vidro</t>
    </r>
  </si>
  <si>
    <t xml:space="preserve">		229933</t>
  </si>
  <si>
    <r>
      <rPr>
        <sz val="10"/>
        <color rgb="FF000000"/>
        <rFont val="Times New Roman"/>
        <charset val="1"/>
      </rPr>
      <t xml:space="preserve">	</t>
    </r>
    <r>
      <rPr>
        <b/>
        <sz val="10"/>
        <color rgb="FF000000"/>
        <rFont val="Times New Roman"/>
        <charset val="1"/>
      </rPr>
      <t>Pá coletora lixo</t>
    </r>
    <r>
      <rPr>
        <sz val="10"/>
        <color rgb="FF000000"/>
        <rFont val="Times New Roman"/>
        <charset val="1"/>
      </rPr>
      <t>, material coletor: plástico, material cabo: plástico, comprimento cabo:90 cm, modelo: sem tampa</t>
    </r>
  </si>
  <si>
    <r>
      <rPr>
        <b/>
        <sz val="10"/>
        <color rgb="FF000000"/>
        <rFont val="Times New Roman"/>
        <charset val="1"/>
      </rPr>
      <t>Desentupidor Pia</t>
    </r>
    <r>
      <rPr>
        <sz val="10"/>
        <color rgb="FF000000"/>
        <rFont val="Times New Roman"/>
        <charset val="1"/>
      </rPr>
      <t xml:space="preserve"> Material: Borracha Flexível  Cor: Preta  Material Cabo: Plástico Resistente  Comprimento Cabo: 20 CM  Tipo: Sanfonado</t>
    </r>
  </si>
  <si>
    <r>
      <rPr>
        <b/>
        <sz val="10"/>
        <color rgb="FF000000"/>
        <rFont val="Times New Roman"/>
        <charset val="1"/>
      </rPr>
      <t>Borrifador</t>
    </r>
    <r>
      <rPr>
        <sz val="10"/>
        <color rgb="FF000000"/>
        <rFont val="Times New Roman"/>
        <charset val="1"/>
      </rPr>
      <t>,</t>
    </r>
    <r>
      <rPr>
        <b/>
        <sz val="10"/>
        <color rgb="FF000000"/>
        <rFont val="Times New Roman"/>
        <charset val="1"/>
      </rPr>
      <t xml:space="preserve"> </t>
    </r>
    <r>
      <rPr>
        <sz val="10"/>
        <color rgb="FF000000"/>
        <rFont val="Times New Roman"/>
        <charset val="1"/>
      </rPr>
      <t>material: plástico, tipo: spray, contendo bico borrifador, 500 ml, aplicação: material de limpeza</t>
    </r>
  </si>
  <si>
    <t xml:space="preserve">		307885</t>
  </si>
  <si>
    <r>
      <rPr>
        <b/>
        <sz val="10"/>
        <color rgb="FF000000"/>
        <rFont val="Times New Roman"/>
        <charset val="1"/>
      </rPr>
      <t>Extensão elétrica</t>
    </r>
    <r>
      <rPr>
        <sz val="10"/>
        <color rgb="FF000000"/>
        <rFont val="Times New Roman"/>
        <charset val="1"/>
      </rPr>
      <t>, tipo: cabo pp plano, comprimento:50 m, tensão:220
v, corrente:10 a, acessórios:5 tomadas fêmeas e plugue terra, número pólos:2p + t, formação do cabo:3 x 2,5 mm2</t>
    </r>
  </si>
  <si>
    <t>metros</t>
  </si>
  <si>
    <r>
      <rPr>
        <b/>
        <sz val="10"/>
        <color rgb="FF000000"/>
        <rFont val="Times New Roman"/>
        <charset val="1"/>
      </rPr>
      <t xml:space="preserve">Mangueira </t>
    </r>
    <r>
      <rPr>
        <sz val="10"/>
        <color rgb="FF000000"/>
        <rFont val="Times New Roman"/>
        <charset val="1"/>
      </rPr>
      <t>jardim, material: borracha reforçada, diâmetro:1/2 pol, espessura:2; 4 rolos de 25 m, pressão máxima:6 bar, cor: preta, características adicionais:300 psi, uso:jardinagem e limpeza</t>
    </r>
  </si>
  <si>
    <t>Painel de Preços e Sítio de domínio amplo</t>
  </si>
  <si>
    <r>
      <rPr>
        <b/>
        <sz val="10"/>
        <color rgb="FF000000"/>
        <rFont val="Times New Roman"/>
        <charset val="1"/>
      </rPr>
      <t>Escova limpeza geral</t>
    </r>
    <r>
      <rPr>
        <sz val="10"/>
        <color rgb="FF000000"/>
        <rFont val="Times New Roman"/>
        <charset val="1"/>
      </rPr>
      <t>, material corpo: plástico, material cerdas: náilon, comprimento:27 cm, aplicação: limpeza de instrumentos em geral,
largura:5 cm, espessura:2 cm</t>
    </r>
  </si>
  <si>
    <r>
      <rPr>
        <b/>
        <sz val="10"/>
        <color rgb="FF000000"/>
        <rFont val="Times New Roman"/>
        <charset val="1"/>
      </rPr>
      <t>Vassourinha</t>
    </r>
    <r>
      <rPr>
        <sz val="10"/>
        <color rgb="FF000000"/>
        <rFont val="Times New Roman"/>
        <charset val="1"/>
      </rPr>
      <t xml:space="preserve"> Material Cerda: Náilon  Material Cabo: Madeira  Aplicação: Limpeza Sanitário</t>
    </r>
  </si>
  <si>
    <r>
      <rPr>
        <b/>
        <sz val="10"/>
        <color rgb="FF000000"/>
        <rFont val="Times New Roman"/>
        <charset val="1"/>
      </rPr>
      <t>Enxada</t>
    </r>
    <r>
      <rPr>
        <sz val="10"/>
        <color rgb="FF000000"/>
        <rFont val="Times New Roman"/>
        <charset val="1"/>
      </rPr>
      <t>, material: aço carbono, largura:18 cm, material cabo: madeira</t>
    </r>
  </si>
  <si>
    <t xml:space="preserve">		452370</t>
  </si>
  <si>
    <r>
      <rPr>
        <b/>
        <sz val="10"/>
        <color rgb="FF000000"/>
        <rFont val="Times New Roman"/>
        <charset val="1"/>
      </rPr>
      <t>Facão</t>
    </r>
    <r>
      <rPr>
        <sz val="10"/>
        <color rgb="FF000000"/>
        <rFont val="Times New Roman"/>
        <charset val="1"/>
      </rPr>
      <t xml:space="preserve">, material lâmina aço, material cabo polipropileno, comprimento 12, tipo para mato
</t>
    </r>
  </si>
  <si>
    <r>
      <rPr>
        <b/>
        <sz val="10"/>
        <color rgb="FF000000"/>
        <rFont val="Times New Roman"/>
        <charset val="1"/>
      </rPr>
      <t>Foice</t>
    </r>
    <r>
      <rPr>
        <sz val="10"/>
        <color rgb="FF000000"/>
        <rFont val="Times New Roman"/>
        <charset val="1"/>
      </rPr>
      <t>, material aço, dureza 42 a 46 rc,tratamento superficial pintura envernizada, tipo roçadeira sem ponta, comprimento lâmina 280 mm, comprimento olho 95 mm, olho 30 mm, peso 585 g</t>
    </r>
  </si>
  <si>
    <r>
      <rPr>
        <b/>
        <sz val="10"/>
        <color rgb="FF000000"/>
        <rFont val="Times New Roman"/>
        <charset val="1"/>
      </rPr>
      <t>Pá</t>
    </r>
    <r>
      <rPr>
        <sz val="10"/>
        <color rgb="FF000000"/>
        <rFont val="Times New Roman"/>
        <charset val="1"/>
      </rPr>
      <t>, material cabo madeira, aplicação manutenção predial, material aço
forjado, formato de bico, tamanho 270 x 320 mm, comprimento cabo 1
m, características adicionais olho com diâmetro de 34 mm</t>
    </r>
  </si>
  <si>
    <t xml:space="preserve">		345375</t>
  </si>
  <si>
    <r>
      <rPr>
        <b/>
        <sz val="10"/>
        <color rgb="FF000000"/>
        <rFont val="Times New Roman"/>
        <charset val="1"/>
      </rPr>
      <t>Serrote poda</t>
    </r>
    <r>
      <rPr>
        <sz val="10"/>
        <color rgb="FF000000"/>
        <rFont val="Times New Roman"/>
        <charset val="1"/>
      </rPr>
      <t>, comprimento lâmina: 37 cm, características adicionais: manual podão tpm com gancho 1135-350, qualidade ja, uso: floresta.</t>
    </r>
  </si>
  <si>
    <t xml:space="preserve">		342580</t>
  </si>
  <si>
    <r>
      <rPr>
        <sz val="10"/>
        <color rgb="FF000000"/>
        <rFont val="Times New Roman"/>
        <charset val="1"/>
      </rPr>
      <t xml:space="preserve">	</t>
    </r>
    <r>
      <rPr>
        <b/>
        <sz val="10"/>
        <color rgb="FF000000"/>
        <rFont val="Times New Roman"/>
        <charset val="1"/>
      </rPr>
      <t>Balde com espremedor</t>
    </r>
    <r>
      <rPr>
        <sz val="10"/>
        <color rgb="FF000000"/>
        <rFont val="Times New Roman"/>
        <charset val="1"/>
      </rPr>
      <t>, material balde: aço, material espremedor:
aço, material base: metal, capacidade balde: 24 l, tipo espremedor: pressão vertical, diâmetro roda: 3 pol, comprimento: 52,50 cm, largura: 36 cm, altura: 82 cm, peso caixa: 10,50 kg, volume caixa: 0,1179 m3, tratamento superficial: galvanização (balde e espremedor), cor: não aplicável, características adicionais: não aplicável.</t>
    </r>
  </si>
  <si>
    <r>
      <rPr>
        <b/>
        <sz val="10"/>
        <color rgb="FF000000"/>
        <rFont val="Times New Roman"/>
        <charset val="1"/>
      </rPr>
      <t>Mop úmido</t>
    </r>
    <r>
      <rPr>
        <sz val="10"/>
        <color rgb="FF000000"/>
        <rFont val="Times New Roman"/>
        <charset val="1"/>
      </rPr>
      <t>, material fibra sintética, aplicação limpeza, cor azul, características adicionais diâmetro 40cm, cabo alumínio 1,30m,
diâmetro 15cm</t>
    </r>
  </si>
  <si>
    <r>
      <rPr>
        <b/>
        <sz val="10"/>
        <color rgb="FF000000"/>
        <rFont val="Times New Roman"/>
        <charset val="1"/>
      </rPr>
      <t>Mop pó</t>
    </r>
    <r>
      <rPr>
        <sz val="10"/>
        <color rgb="FF000000"/>
        <rFont val="Times New Roman"/>
        <charset val="1"/>
      </rPr>
      <t>, Material: Microfibras De Algodão Costuradas Na Base De Metal Largura: 12 CM Comprimento: 40 CM Aplicação: Limpeza Cor: Branca Gramatura: 150 Características Adicionais: Cabo Incluso; 300g; Lavável E Adaptável A Modelos</t>
    </r>
  </si>
  <si>
    <r>
      <rPr>
        <b/>
        <sz val="10"/>
        <color rgb="FF000000"/>
        <rFont val="Times New Roman"/>
        <charset val="1"/>
      </rPr>
      <t>Refil</t>
    </r>
    <r>
      <rPr>
        <sz val="10"/>
        <color rgb="FF000000"/>
        <rFont val="Times New Roman"/>
        <charset val="1"/>
      </rPr>
      <t xml:space="preserve"> Material: Fio De Algodão  Comprimento: 20 CM  Aplicação: Esfregão  Características Adicionais: Ponta Dobrada, Costura Reforçada  Tipo: Refil Para Mop</t>
    </r>
  </si>
  <si>
    <r>
      <rPr>
        <b/>
        <sz val="10"/>
        <color rgb="FF000000"/>
        <rFont val="Times New Roman"/>
        <charset val="1"/>
      </rPr>
      <t>Disco de feltro para enceradeira</t>
    </r>
    <r>
      <rPr>
        <sz val="10"/>
        <color rgb="FF000000"/>
        <rFont val="Times New Roman"/>
        <charset val="1"/>
      </rPr>
      <t xml:space="preserve"> material: Fibras Sintética De Alta Qualidade  Diametro: 350 MM  Espessura: 25 MM  Orificio Central: 85 MM  Cor: Preta  Uso: Removedor</t>
    </r>
  </si>
  <si>
    <r>
      <rPr>
        <b/>
        <sz val="10"/>
        <color rgb="FF000000"/>
        <rFont val="Times New Roman"/>
        <charset val="1"/>
      </rPr>
      <t>Lixeira</t>
    </r>
    <r>
      <rPr>
        <sz val="10"/>
        <color rgb="FF000000"/>
        <rFont val="Times New Roman"/>
        <charset val="1"/>
      </rPr>
      <t>, material: polietileno alta densidade,capacidade:30 l, tipo: basculante, cor: branca, revestimento: tratamento em uv</t>
    </r>
  </si>
  <si>
    <r>
      <rPr>
        <b/>
        <sz val="10"/>
        <color rgb="FF000000"/>
        <rFont val="Times New Roman"/>
        <charset val="1"/>
      </rPr>
      <t>Espanador de pena</t>
    </r>
    <r>
      <rPr>
        <sz val="10"/>
        <color rgb="FF000000"/>
        <rFont val="Times New Roman"/>
        <charset val="1"/>
      </rPr>
      <t>, material penas, material cabo madeira, comprimento cabo 40 cm, torneado e reforçado.</t>
    </r>
  </si>
  <si>
    <t xml:space="preserve">		314565</t>
  </si>
  <si>
    <t>Litro</t>
  </si>
  <si>
    <r>
      <rPr>
        <b/>
        <sz val="10"/>
        <color rgb="FF000000"/>
        <rFont val="Times New Roman"/>
        <charset val="1"/>
      </rPr>
      <t>Gasolina</t>
    </r>
    <r>
      <rPr>
        <sz val="10"/>
        <color rgb="FF000000"/>
        <rFont val="Times New Roman"/>
        <charset val="1"/>
      </rPr>
      <t>, para uso na roçadeira</t>
    </r>
  </si>
  <si>
    <t xml:space="preserve">		461506</t>
  </si>
  <si>
    <t>Fasco com
500 ml</t>
  </si>
  <si>
    <r>
      <rPr>
        <b/>
        <sz val="10"/>
        <color rgb="FF000000"/>
        <rFont val="Times New Roman"/>
        <charset val="1"/>
      </rPr>
      <t>Óleo</t>
    </r>
    <r>
      <rPr>
        <sz val="10"/>
        <color rgb="FF000000"/>
        <rFont val="Times New Roman"/>
        <charset val="1"/>
      </rPr>
      <t>, para uso em roçadeira</t>
    </r>
  </si>
  <si>
    <r>
      <rPr>
        <b/>
        <sz val="10"/>
        <color rgb="FF000000"/>
        <rFont val="Times New Roman"/>
        <charset val="1"/>
      </rPr>
      <t>Carrinho mão</t>
    </r>
    <r>
      <rPr>
        <sz val="10"/>
        <color rgb="FF000000"/>
        <rFont val="Times New Roman"/>
        <charset val="1"/>
      </rPr>
      <t>, material caçamba:chapa aço, material chassi:tudo aço com luva para proteção das mãos, material pés:chapa aço
repuxada, material travessa:chapa aço, tipo travessa:suporte dianteiro caçamba, material eixo:aço, material arruela fixação:aço,
material braçadeira:aço, quantidade roda:1, tipo roda:pneu com câmara, medida:3,25 x 8, espessura caçamba:0,60 mm, capacidade
caçamba:55 l, comprimento eixo:1 pol, espessura chapa reforço
eixo:2 mm, diâmetro tubo chassi:1 1/4 pol, espessura chapa pé:2
mm, espessura travessa:2 mm, material reforço eixo:chapa aço</t>
    </r>
  </si>
  <si>
    <r>
      <rPr>
        <b/>
        <sz val="10"/>
        <color rgb="FF000000"/>
        <rFont val="Times New Roman"/>
        <charset val="1"/>
      </rPr>
      <t>Escada extensível</t>
    </r>
    <r>
      <rPr>
        <sz val="10"/>
        <color rgb="FF000000"/>
        <rFont val="Times New Roman"/>
        <charset val="1"/>
      </rPr>
      <t>, material: alumínio, material degrau: alumínio, quantidade degraus:12 un, altura fechada:1 m, altura aberta:3,82 m,
características adicionais: dobravel em 4 partes/trava e sapatas de segurança, capacidade carga:150 kg</t>
    </r>
  </si>
  <si>
    <t xml:space="preserve">		366447</t>
  </si>
  <si>
    <r>
      <rPr>
        <b/>
        <sz val="10"/>
        <color rgb="FF000000"/>
        <rFont val="Times New Roman"/>
        <charset val="1"/>
      </rPr>
      <t>Dispenser higienizador para álcool gel.</t>
    </r>
    <r>
      <rPr>
        <sz val="10"/>
        <color rgb="FF000000"/>
        <rFont val="Times New Roman"/>
        <charset val="1"/>
      </rPr>
      <t>Dispenser Higienizador Material: Plástico Abs  Capacidade: 800 ML  Tipo Fixação: Parede  Cor: Branca  Aplicação: Mãos  Características Adicionais: Visor Frontal Para Álcool Gel Ou Sabonete Líquido</t>
    </r>
  </si>
  <si>
    <t xml:space="preserve">		404651</t>
  </si>
  <si>
    <r>
      <rPr>
        <b/>
        <sz val="10"/>
        <color rgb="FF000000"/>
        <rFont val="Times New Roman"/>
        <charset val="1"/>
      </rPr>
      <t xml:space="preserve">Dispenser higienizador para sabonete líquido. </t>
    </r>
    <r>
      <rPr>
        <sz val="10"/>
        <color rgb="FF000000"/>
        <rFont val="Times New Roman"/>
        <charset val="1"/>
      </rPr>
      <t>Dispenser Higienizador Material: Plástico Abs
Capacidade: 800 MLTipo Fixação: Parede Cor: Branca. Aplicação: Mãos Características Adicionais: Visor Frontal Para Álcool Gel Ou Sabonete Líquido</t>
    </r>
  </si>
  <si>
    <r>
      <rPr>
        <b/>
        <sz val="10"/>
        <color rgb="FF000000"/>
        <rFont val="Times New Roman"/>
        <charset val="1"/>
      </rPr>
      <t>Conjunto lixeira coleta seletiva</t>
    </r>
    <r>
      <rPr>
        <sz val="10"/>
        <color rgb="FF000000"/>
        <rFont val="Times New Roman"/>
        <charset val="1"/>
      </rPr>
      <t>, material: polietileno alta densidade, quantidade lixeiras: 5 un, capacidade: 100 l, cor: amarela, azul, vermelha, verde, marrom, características adicionais: tampa vai e vem, material estrutura: aço galvanizado, tratamento
superficial: u.v</t>
    </r>
  </si>
  <si>
    <t xml:space="preserve">		441212</t>
  </si>
  <si>
    <r>
      <rPr>
        <b/>
        <sz val="10"/>
        <color rgb="FF000000"/>
        <rFont val="Times New Roman"/>
        <charset val="1"/>
      </rPr>
      <t>Dispenser papel toalha</t>
    </r>
    <r>
      <rPr>
        <sz val="10"/>
        <color rgb="FF000000"/>
        <rFont val="Times New Roman"/>
        <charset val="1"/>
      </rPr>
      <t>, material: plástico abs, tipo: liberação de
papel por alavanca, características adicionais: capacidade rolos de 200m e 20 cm largura.</t>
    </r>
  </si>
  <si>
    <t xml:space="preserve">		457087</t>
  </si>
  <si>
    <r>
      <rPr>
        <b/>
        <sz val="10"/>
        <color rgb="FF000000"/>
        <rFont val="Times New Roman"/>
        <charset val="1"/>
      </rPr>
      <t>Dispenser papel higiênico</t>
    </r>
    <r>
      <rPr>
        <sz val="10"/>
        <color rgb="FF000000"/>
        <rFont val="Times New Roman"/>
        <charset val="1"/>
      </rPr>
      <t>, material base: plástico abs, tipo: de parede, cor: branco, características adicionais: trava para rolo de até 300 m, altura: 27 cm, largura: 27 cm, profundidade: 12,50 cm.</t>
    </r>
  </si>
  <si>
    <t xml:space="preserve">		422811</t>
  </si>
  <si>
    <t xml:space="preserve">Unidade </t>
  </si>
  <si>
    <r>
      <rPr>
        <b/>
        <sz val="10"/>
        <color rgb="FF000000"/>
        <rFont val="Times New Roman"/>
        <charset val="1"/>
      </rPr>
      <t xml:space="preserve">Rodo: </t>
    </r>
    <r>
      <rPr>
        <sz val="10"/>
        <color rgb="FF000000"/>
        <rFont val="Times New Roman"/>
        <charset val="1"/>
      </rPr>
      <t>Rodo, com cabo em madeira, suporte de plástico com lâmina em eva duplo, comprimento do suporte 60 cm, cabo no mínimo 120 cm. Aplicação: limpeza em geral</t>
    </r>
    <r>
      <rPr>
        <b/>
        <sz val="10"/>
        <color rgb="FF000000"/>
        <rFont val="Times New Roman"/>
        <charset val="1"/>
      </rPr>
      <t>.</t>
    </r>
  </si>
  <si>
    <r>
      <rPr>
        <b/>
        <sz val="10"/>
        <color rgb="FF000000"/>
        <rFont val="Times New Roman"/>
        <charset val="1"/>
      </rPr>
      <t>Vassoura de Agave</t>
    </r>
    <r>
      <rPr>
        <sz val="10"/>
        <color rgb="FF000000"/>
        <rFont val="Times New Roman"/>
        <charset val="1"/>
      </rPr>
      <t xml:space="preserve">: Vassoura, material Agave, material cabo de madeira. Aplicação: Limpeza em geral. </t>
    </r>
  </si>
  <si>
    <t xml:space="preserve">Frasco com 01 litro </t>
  </si>
  <si>
    <r>
      <rPr>
        <b/>
        <sz val="10"/>
        <color rgb="FF000000"/>
        <rFont val="Times New Roman"/>
        <charset val="1"/>
      </rPr>
      <t>Querosene: </t>
    </r>
    <r>
      <rPr>
        <sz val="10"/>
        <color rgb="FF000000"/>
        <rFont val="Times New Roman"/>
        <charset val="1"/>
      </rPr>
      <t xml:space="preserve">Querosene, uso: limpeza desengraxantes, solvente, tipo: Hidrocarboneto, CN H2N+2 </t>
    </r>
  </si>
  <si>
    <t>VALOR TOTAL DOS MATERIAIS, UTENSÍLIOS E FERRAMENTAS</t>
  </si>
  <si>
    <t>CUSTO ESTIMADO TOTAL</t>
  </si>
  <si>
    <t>Nota 1: Os saneantes, materiais, ferramentas e utensílios uma vez pagos, são de propriedade da CONTRATANTE.</t>
  </si>
  <si>
    <t>CUSTO MENSAL ESTIMADO</t>
  </si>
  <si>
    <t>CUSTO TOTAL POR POSTO</t>
  </si>
  <si>
    <t>Elaborado por:</t>
  </si>
  <si>
    <t xml:space="preserve">EQUIPAMENTOS DE PROTEÇÃO INDIVIDUAL </t>
  </si>
  <si>
    <t>Quantidade/ Item de EPI</t>
  </si>
  <si>
    <r>
      <rPr>
        <b/>
        <sz val="12"/>
        <color rgb="FF000000"/>
        <rFont val="Times New Roman"/>
        <charset val="1"/>
      </rPr>
      <t>Luva de proteção</t>
    </r>
    <r>
      <rPr>
        <sz val="10"/>
        <color rgb="FF000000"/>
        <rFont val="Times New Roman"/>
        <charset val="1"/>
      </rPr>
      <t>, material: látex, aplicação: limpeza, tamanho: único, acabamento palma: antiderrapante, tipo uso: reutilizável</t>
    </r>
  </si>
  <si>
    <t xml:space="preserve">		450457</t>
  </si>
  <si>
    <t xml:space="preserve">PACOTE 100,00 UN </t>
  </si>
  <si>
    <r>
      <rPr>
        <b/>
        <sz val="12"/>
        <color rgb="FF000000"/>
        <rFont val="Times New Roman"/>
        <charset val="1"/>
      </rPr>
      <t>Máscara Cirúrgica</t>
    </r>
    <r>
      <rPr>
        <sz val="10"/>
        <color rgb="FF000000"/>
        <rFont val="Times New Roman"/>
        <charset val="1"/>
      </rPr>
      <t xml:space="preserve"> Máscara Descartável Uso Geral Material: Fibra De Poliéster Tipo Fixação: Tira Elástica Características Adicionais: Grampo Ajuste Nasal Em Alumínio</t>
    </r>
  </si>
  <si>
    <r>
      <rPr>
        <b/>
        <sz val="12"/>
        <color rgb="FF000000"/>
        <rFont val="Times New Roman"/>
        <charset val="1"/>
      </rPr>
      <t>Óculos de proteção individual</t>
    </r>
    <r>
      <rPr>
        <sz val="10"/>
        <color rgb="FF000000"/>
        <rFont val="Times New Roman"/>
        <charset val="1"/>
      </rPr>
      <t>, material armação: policarbonato, material lente: policarbonato, tipo lente: ante embaçante, infra dura, extra anti-risco,
modelo lentes: com proteção lateral</t>
    </r>
  </si>
  <si>
    <t xml:space="preserve">		234327</t>
  </si>
  <si>
    <t xml:space="preserve">Servente Banheiro </t>
  </si>
  <si>
    <r>
      <rPr>
        <b/>
        <sz val="12"/>
        <color rgb="FF000000"/>
        <rFont val="Times New Roman"/>
        <charset val="1"/>
      </rPr>
      <t>Manguito</t>
    </r>
    <r>
      <rPr>
        <sz val="10"/>
        <color rgb="FF000000"/>
        <rFont val="Times New Roman"/>
        <charset val="1"/>
      </rPr>
      <t>, 95% Poliester E 5% Elastano, com Proteção em EVA+ fator de proteção solar mínima de 50, com proteção em EVA nos cotovelos, que absorve impactos em uma eventual queda.</t>
    </r>
  </si>
  <si>
    <t>Bisnaga 200,00 ml</t>
  </si>
  <si>
    <r>
      <rPr>
        <b/>
        <sz val="12"/>
        <color rgb="FF000000"/>
        <rFont val="Times New Roman"/>
        <charset val="1"/>
      </rPr>
      <t>Protetor solar</t>
    </r>
    <r>
      <rPr>
        <sz val="10"/>
        <color rgb="FF000000"/>
        <rFont val="Times New Roman"/>
        <charset val="1"/>
      </rPr>
      <t>, tipo proteção: uva/uvb, fator proteção: fator 50, forma farmacêutica: creme</t>
    </r>
  </si>
  <si>
    <t>Servente de limpeza área externa</t>
  </si>
  <si>
    <r>
      <rPr>
        <b/>
        <sz val="12"/>
        <color rgb="FF000000"/>
        <rFont val="Times New Roman"/>
        <charset val="1"/>
      </rPr>
      <t>Óculos  de proteção individual</t>
    </r>
    <r>
      <rPr>
        <sz val="10"/>
        <color rgb="FF000000"/>
        <rFont val="Times New Roman"/>
        <charset val="1"/>
      </rPr>
      <t>, material armação: policarbonato, material lente: policarbonato, tipo lente: ante embaçante, infra dura, extra anti-risco,
modelo lentes: com proteção lateral</t>
    </r>
  </si>
  <si>
    <r>
      <rPr>
        <b/>
        <sz val="12"/>
        <color rgb="FF000000"/>
        <rFont val="Times New Roman"/>
        <charset val="1"/>
      </rPr>
      <t>Protetor auricular</t>
    </r>
    <r>
      <rPr>
        <sz val="10"/>
        <color rgb="FF000000"/>
        <rFont val="Times New Roman"/>
        <charset val="1"/>
      </rPr>
      <t>, tipo concha: plugue, material: elastómero sintético, tamanho: único, características adicionais: cordão pvc/acompanha caixa plástica para proteção</t>
    </r>
  </si>
  <si>
    <t xml:space="preserve">		291704</t>
  </si>
  <si>
    <t>Bisnaga
200,00
ML</t>
  </si>
  <si>
    <r>
      <rPr>
        <b/>
        <sz val="12"/>
        <color rgb="FF000000"/>
        <rFont val="Times New Roman"/>
        <charset val="1"/>
      </rPr>
      <t>Protetor solar</t>
    </r>
    <r>
      <rPr>
        <sz val="10"/>
        <color rgb="FF000000"/>
        <rFont val="Times New Roman"/>
        <charset val="1"/>
      </rPr>
      <t>, tipo proteção: uva/uvb, fator proteção: fator 50, forma farmacêutica: crème</t>
    </r>
  </si>
  <si>
    <t xml:space="preserve">		405885</t>
  </si>
  <si>
    <r>
      <rPr>
        <sz val="12"/>
        <color rgb="FF000000"/>
        <rFont val="Times New Roman"/>
        <charset val="1"/>
      </rPr>
      <t xml:space="preserve">	</t>
    </r>
    <r>
      <rPr>
        <b/>
        <sz val="10"/>
        <color rgb="FF000000"/>
        <rFont val="Times New Roman"/>
        <charset val="1"/>
      </rPr>
      <t>Boné</t>
    </r>
    <r>
      <rPr>
        <sz val="10"/>
        <color rgb="FF000000"/>
        <rFont val="Times New Roman"/>
        <charset val="1"/>
      </rPr>
      <t>, material corpo: brim, modelo: touca árabe, cor: a combinar, características adicionais: fechamento frontal em velcro</t>
    </r>
  </si>
  <si>
    <t xml:space="preserve">		400033</t>
  </si>
  <si>
    <r>
      <rPr>
        <sz val="12"/>
        <color rgb="FF000000"/>
        <rFont val="Times New Roman"/>
        <charset val="1"/>
      </rPr>
      <t xml:space="preserve">	</t>
    </r>
    <r>
      <rPr>
        <b/>
        <sz val="10"/>
        <color rgb="FF000000"/>
        <rFont val="Times New Roman"/>
        <charset val="1"/>
      </rPr>
      <t xml:space="preserve">Macacão de apicultor </t>
    </r>
    <r>
      <rPr>
        <sz val="10"/>
        <color rgb="FF000000"/>
        <rFont val="Times New Roman"/>
        <charset val="1"/>
      </rPr>
      <t>c/ chapéu e máscara que permita visibilidade com material de boa qualidade. Material de acordo com as NR do
ministério do trabalho.</t>
    </r>
  </si>
  <si>
    <t xml:space="preserve">		248008</t>
  </si>
  <si>
    <r>
      <rPr>
        <b/>
        <sz val="12"/>
        <color rgb="FF000000"/>
        <rFont val="Times New Roman"/>
        <charset val="1"/>
      </rPr>
      <t>Manguito</t>
    </r>
    <r>
      <rPr>
        <sz val="10"/>
        <color rgb="FF000000"/>
        <rFont val="Times New Roman"/>
        <charset val="1"/>
      </rPr>
      <t xml:space="preserve">, 95% Poliester E 5% Elastano, com Proteção em EVA+ fator de proteção solar mínima de 50, com proteção em EVA nos cotovelos, que absorve impactos em uma eventual queda. </t>
    </r>
  </si>
  <si>
    <r>
      <rPr>
        <b/>
        <sz val="12"/>
        <color rgb="FF000000"/>
        <rFont val="Times New Roman"/>
        <charset val="1"/>
      </rPr>
      <t>Capacete 3 em 1</t>
    </r>
    <r>
      <rPr>
        <sz val="10"/>
        <color rgb="FF000000"/>
        <rFont val="Times New Roman"/>
        <charset val="1"/>
      </rPr>
      <t>: com tela contendo protetor facial e abafador para uso de roçadeiras.</t>
    </r>
  </si>
  <si>
    <r>
      <rPr>
        <b/>
        <sz val="12"/>
        <color rgb="FF000000"/>
        <rFont val="Times New Roman"/>
        <charset val="1"/>
      </rPr>
      <t>Avental sola</t>
    </r>
    <r>
      <rPr>
        <sz val="10"/>
        <color rgb="FF000000"/>
        <rFont val="Times New Roman"/>
        <charset val="1"/>
      </rPr>
      <t>: avental de sola de couro para roçagem.</t>
    </r>
  </si>
  <si>
    <r>
      <rPr>
        <b/>
        <sz val="12"/>
        <color rgb="FF000000"/>
        <rFont val="Times New Roman"/>
        <charset val="1"/>
      </rPr>
      <t>Perneira de couro:</t>
    </r>
    <r>
      <rPr>
        <sz val="10"/>
        <color rgb="FF000000"/>
        <rFont val="Times New Roman"/>
        <charset val="1"/>
      </rPr>
      <t xml:space="preserve"> perneira de segurança confeccionada com material sintético, 03 talas frontal e fechamento em velcrum e reforço com 02 tiras contendo presilhas.</t>
    </r>
  </si>
  <si>
    <r>
      <rPr>
        <b/>
        <sz val="12"/>
        <color rgb="FF000000"/>
        <rFont val="Times New Roman"/>
        <charset val="1"/>
      </rPr>
      <t>Luva de proteção em Nitrílica</t>
    </r>
    <r>
      <rPr>
        <sz val="10"/>
        <color rgb="FF000000"/>
        <rFont val="Times New Roman"/>
        <charset val="1"/>
      </rPr>
      <t>: luva contra impacto e corte CA 44333, para uso de roçador.</t>
    </r>
  </si>
  <si>
    <r>
      <rPr>
        <b/>
        <sz val="12"/>
        <color rgb="FF000000"/>
        <rFont val="Times New Roman"/>
        <charset val="1"/>
      </rPr>
      <t>Cinto de Roçadeira:</t>
    </r>
    <r>
      <rPr>
        <sz val="10"/>
        <color rgb="FF000000"/>
        <rFont val="Times New Roman"/>
        <charset val="1"/>
      </rPr>
      <t xml:space="preserve"> Cinto Duplo Universal de sustentação dupla com costura reforçada, ombreira conforto, trava de segurança na frente com gancho universal, serve para qualquer tipo de roçadeira a gasolina.</t>
    </r>
  </si>
  <si>
    <r>
      <rPr>
        <b/>
        <sz val="12"/>
        <color rgb="FF000000"/>
        <rFont val="Times New Roman"/>
        <charset val="1"/>
      </rPr>
      <t xml:space="preserve">Luva em raspa </t>
    </r>
    <r>
      <rPr>
        <sz val="10"/>
        <color rgb="FF000000"/>
        <rFont val="Times New Roman"/>
        <charset val="1"/>
      </rPr>
      <t>Luva de segurança confeccionada em raspa com reforço na palma e punhos. Comprimento: 20 cm</t>
    </r>
  </si>
  <si>
    <r>
      <rPr>
        <b/>
        <sz val="12"/>
        <color rgb="FF000000"/>
        <rFont val="Times New Roman"/>
        <charset val="1"/>
      </rPr>
      <t>Burca</t>
    </r>
    <r>
      <rPr>
        <sz val="10"/>
        <color rgb="FF000000"/>
        <rFont val="Times New Roman"/>
        <charset val="1"/>
      </rPr>
      <t xml:space="preserve"> Touca Ninja Anti Calor Proteção Uv Térmica.</t>
    </r>
  </si>
  <si>
    <t>CUSTO TOTAL PARA 12 MESES</t>
  </si>
  <si>
    <t xml:space="preserve">CUSTO MENSAL </t>
  </si>
  <si>
    <t>CUSTO ESTIMADO DO EPI POR POSTO</t>
  </si>
  <si>
    <t>EQUIPAMENTOS,  FERRAMENTAS E UTENSÍLIOS</t>
  </si>
  <si>
    <t xml:space="preserve"> Pesquisas em Fornecedor</t>
  </si>
  <si>
    <t>Valor  Depreciado</t>
  </si>
  <si>
    <t>Fonte da Pesquisa</t>
  </si>
  <si>
    <t>EQUIPAMENTOS</t>
  </si>
  <si>
    <r>
      <rPr>
        <b/>
        <sz val="10"/>
        <color rgb="FF000000"/>
        <rFont val="Times New Roman"/>
        <charset val="1"/>
      </rPr>
      <t>Lavadora Alta Pressão</t>
    </r>
    <r>
      <rPr>
        <sz val="10"/>
        <color rgb="FF000000"/>
        <rFont val="Times New Roman"/>
        <charset val="1"/>
      </rPr>
      <t xml:space="preserve"> Tensão: 110/220 V Vazão: 360 L/H Pressão: 800 LB
 Peso: 13 KG Características Adicionais: Gatilho Auto-Desligável /Jato Regulável/Misturador</t>
    </r>
  </si>
  <si>
    <r>
      <rPr>
        <b/>
        <sz val="10"/>
        <color rgb="FF000000"/>
        <rFont val="Times New Roman"/>
        <charset val="1"/>
      </rPr>
      <t>Enceradeira</t>
    </r>
    <r>
      <rPr>
        <sz val="10"/>
        <color rgb="FF000000"/>
        <rFont val="Times New Roman"/>
        <charset val="1"/>
      </rPr>
      <t>, tipo: industrial, potência motor:0,75 hp, tipo motor:
monofásico, tensão alimentação:220 v, diâmetro escova:350 mm, características adicionais: escova de pêlo, suporte madeira e lixa</t>
    </r>
  </si>
  <si>
    <r>
      <rPr>
        <b/>
        <sz val="10"/>
        <color rgb="FF000000"/>
        <rFont val="Times New Roman"/>
        <charset val="1"/>
      </rPr>
      <t>Aspirador pó/líquido</t>
    </r>
    <r>
      <rPr>
        <sz val="10"/>
        <color rgb="FF000000"/>
        <rFont val="Times New Roman"/>
        <charset val="1"/>
      </rPr>
      <t>, material: plástico, voltagem:220 v, potência
aspirador:1400 w, capacidade tanque:20 l</t>
    </r>
  </si>
  <si>
    <t xml:space="preserve">		393298</t>
  </si>
  <si>
    <r>
      <rPr>
        <b/>
        <sz val="10"/>
        <color rgb="FF000000"/>
        <rFont val="Times New Roman"/>
        <charset val="1"/>
      </rPr>
      <t>Coletor lixo</t>
    </r>
    <r>
      <rPr>
        <sz val="10"/>
        <color rgb="FF000000"/>
        <rFont val="Times New Roman"/>
        <charset val="1"/>
      </rPr>
      <t>,Coletor Lixo
Material: Polietileno Alta Densidade Capacidade: 240 L Cor: Diversas Tratamento Superficial: Anti-Raios Ultravioleta
Características Adicionais: Com Dois Rodízios Giratórios</t>
    </r>
  </si>
  <si>
    <r>
      <rPr>
        <b/>
        <sz val="10"/>
        <color rgb="FF000000"/>
        <rFont val="Times New Roman"/>
        <charset val="1"/>
      </rPr>
      <t>Máquina lavar roupa</t>
    </r>
    <r>
      <rPr>
        <sz val="10"/>
        <color rgb="FF000000"/>
        <rFont val="Times New Roman"/>
        <charset val="1"/>
      </rPr>
      <t>, tipo: lavadora e secadora, capacidade: 11 kg, aplicação: lavagem e secagem de roupas com água quente e fria, características adicionais: abertura frontal com trava de segurança, voltagem: 220 v, material gabinete: aço inoxidável.</t>
    </r>
  </si>
  <si>
    <r>
      <rPr>
        <b/>
        <sz val="10"/>
        <color rgb="FF000000"/>
        <rFont val="Times New Roman"/>
        <charset val="1"/>
      </rPr>
      <t>Lixeira, tipo: container</t>
    </r>
    <r>
      <rPr>
        <sz val="10"/>
        <color rgb="FF000000"/>
        <rFont val="Times New Roman"/>
        <charset val="1"/>
      </rPr>
      <t>, material: polietileno alta densidade, capacidade: 1.100 l, características adicionais: tampa; 4 rodízios
giratórios com trava; dreno, revestimento: tratamento em uv.</t>
    </r>
  </si>
  <si>
    <t xml:space="preserve">     		420575</t>
  </si>
  <si>
    <t>UNIDADE</t>
  </si>
  <si>
    <r>
      <rPr>
        <b/>
        <sz val="10"/>
        <color rgb="FF000000"/>
        <rFont val="Times New Roman"/>
        <charset val="1"/>
      </rPr>
      <t>Soprador</t>
    </r>
    <r>
      <rPr>
        <sz val="10"/>
        <color rgb="FF000000"/>
        <rFont val="Times New Roman"/>
        <charset val="1"/>
      </rPr>
      <t>, tipo: portátil, acionamento: gasolina, potência: 3.0 hp, volume ar: 18m 3 min, aplicação: remoção de folhas de árvores, características adicionais: motor 2 tempos, velocidade: 12.000 rpm.</t>
    </r>
  </si>
  <si>
    <r>
      <rPr>
        <b/>
        <sz val="10"/>
        <color rgb="FF000000"/>
        <rFont val="Times New Roman"/>
        <charset val="1"/>
      </rPr>
      <t>Roçadeira manua</t>
    </r>
    <r>
      <rPr>
        <sz val="10"/>
        <color rgb="FF000000"/>
        <rFont val="Times New Roman"/>
        <charset val="1"/>
      </rPr>
      <t>l, tipo motor: gasolina, potência motor: 2,2 kw, tipo cortador: fio náilon e,ou lâmina aço, rotação: 12.300 rpm, peso aproximado: 8,5 kg, características adicionais: lateral, aplicação: corte grama, capim, pasto, arbusto, capoeiras e pe, tipo: costal.</t>
    </r>
  </si>
  <si>
    <t xml:space="preserve">		449872</t>
  </si>
  <si>
    <r>
      <rPr>
        <b/>
        <sz val="10"/>
        <color rgb="FF000000"/>
        <rFont val="Times New Roman"/>
        <charset val="1"/>
      </rPr>
      <t>Secador mãos</t>
    </r>
    <r>
      <rPr>
        <sz val="10"/>
        <color rgb="FF000000"/>
        <rFont val="Times New Roman"/>
        <charset val="1"/>
      </rPr>
      <t>, material: plástico abs, tensão: 110,220 v, potência: 1.500 w.</t>
    </r>
  </si>
  <si>
    <t xml:space="preserve">		403430</t>
  </si>
  <si>
    <t>CUSTO TOTAL</t>
  </si>
  <si>
    <t>CUSTO A SER INSERIDO NA PLANILHA DE CUSTOS E FORMAÇÃO DE PREÇOS</t>
  </si>
  <si>
    <t>LAUDO TÉCNICO - INSALUBRIDADE/PERICULOSIDADE</t>
  </si>
  <si>
    <t>CATSER</t>
  </si>
  <si>
    <t>P1</t>
  </si>
  <si>
    <t>P2</t>
  </si>
  <si>
    <t>P3</t>
  </si>
  <si>
    <t>Desvio padrão</t>
  </si>
  <si>
    <t>Observação/ Justificativa para a não utilização do Painel de Preço ou contratações similares de outros entes públicos</t>
  </si>
  <si>
    <t>Serviço</t>
  </si>
  <si>
    <t>Laudo Técnico - Insalubridade e Periculosidade</t>
  </si>
  <si>
    <t>Painel de preços</t>
  </si>
  <si>
    <t>CUSTO TOTAL ESTIMADO</t>
  </si>
  <si>
    <t>CUSTO ESTIMADO MENSAL</t>
  </si>
  <si>
    <t>PLANILHA DE CUSTOS E FORMAÇÃO DE PREÇOS</t>
  </si>
  <si>
    <t>EXEQUIBILIDADE</t>
  </si>
  <si>
    <t>REPACTUAÇÃO</t>
  </si>
  <si>
    <t>n1</t>
  </si>
  <si>
    <t>n2</t>
  </si>
  <si>
    <t>Nº Processo</t>
  </si>
  <si>
    <t>23096.055467/2024-56</t>
  </si>
  <si>
    <t xml:space="preserve">Licitação Nº </t>
  </si>
  <si>
    <t>DIA:// às 00:00</t>
  </si>
  <si>
    <t>Discriminação dos Serviços (dados referentes à contratação)</t>
  </si>
  <si>
    <t>A</t>
  </si>
  <si>
    <t>Data de apresentação da proposta (dia/mês/ano)</t>
  </si>
  <si>
    <t>ETAPA I</t>
  </si>
  <si>
    <t>B</t>
  </si>
  <si>
    <t>Município/UF</t>
  </si>
  <si>
    <t>Sousa / PB</t>
  </si>
  <si>
    <t>CUSTOS OBRIGATÓRIOS (C.O.)</t>
  </si>
  <si>
    <t>C</t>
  </si>
  <si>
    <t>Ano Acordo, Convenção ou Dissídio Coletivo</t>
  </si>
  <si>
    <t>TOTAL ETAPA I</t>
  </si>
  <si>
    <t>D</t>
  </si>
  <si>
    <t>Número de meses de execução contratual</t>
  </si>
  <si>
    <t>24 meses</t>
  </si>
  <si>
    <t>Identificação do Serviço</t>
  </si>
  <si>
    <t>ETAPA II</t>
  </si>
  <si>
    <t>Tipo de Serviço</t>
  </si>
  <si>
    <t>Unidade de Medida</t>
  </si>
  <si>
    <t>Quantidade Total a Contratar (em função da Unidade de Medida)</t>
  </si>
  <si>
    <t>RETENÇÕES, DEDUÇÕES E AMORTIZAÇÕES</t>
  </si>
  <si>
    <t xml:space="preserve">CONTRATAÇÃO DE SERVIÇO DE LIMPEZA E CONSERVAÇÃO </t>
  </si>
  <si>
    <t>m²</t>
  </si>
  <si>
    <t xml:space="preserve"> 1 ENCARREGADO</t>
  </si>
  <si>
    <t xml:space="preserve">INSS </t>
  </si>
  <si>
    <t>DEDUÇÕES</t>
  </si>
  <si>
    <t>VALE TRANSPORTE</t>
  </si>
  <si>
    <t>MÃO DE OBRA</t>
  </si>
  <si>
    <t>VALE ALIMENTAÇÃO</t>
  </si>
  <si>
    <t>Mão de obra vinculada à execução contratual</t>
  </si>
  <si>
    <r>
      <rPr>
        <sz val="14"/>
        <rFont val="Calibri"/>
        <charset val="1"/>
      </rPr>
      <t xml:space="preserve">INSUMOS </t>
    </r>
    <r>
      <rPr>
        <u/>
        <sz val="14"/>
        <rFont val="Calibri"/>
        <charset val="1"/>
      </rPr>
      <t>(sem uniformes)</t>
    </r>
  </si>
  <si>
    <t>Dados para composição dos custos referente à mão de obra</t>
  </si>
  <si>
    <t>Valor (R$)</t>
  </si>
  <si>
    <t>TOTAL DAS DEDUÇÕES</t>
  </si>
  <si>
    <t>Tipo de Serviço (mesmo serviço com características distintas) ou Cargo</t>
  </si>
  <si>
    <t>ENCARREGADO</t>
  </si>
  <si>
    <t>VALOR TOTAL EMPREG.</t>
  </si>
  <si>
    <t xml:space="preserve">Classificação Brasileira de Ocupações (CBO) </t>
  </si>
  <si>
    <t>4101-05</t>
  </si>
  <si>
    <t>VALOR INCIDÊNCIA 11% INSS</t>
  </si>
  <si>
    <t>Salário Normativo da Categoria Profissional (R$)</t>
  </si>
  <si>
    <t>Total</t>
  </si>
  <si>
    <t>Categoria Profissional (vinculada à execução contratual)</t>
  </si>
  <si>
    <t>SINTESP-PB</t>
  </si>
  <si>
    <t xml:space="preserve">IRPJ </t>
  </si>
  <si>
    <t>Data-Base da Categoria (dia/mês/ano)</t>
  </si>
  <si>
    <t>COM MATERIAL: 1,2%</t>
  </si>
  <si>
    <t>MÓDULO 1 : COMPOSIÇÃO DA REMUNERAÇÃO</t>
  </si>
  <si>
    <t>SEM MATERIAL: 4,8%</t>
  </si>
  <si>
    <t>Composição da Remuneração</t>
  </si>
  <si>
    <t>(NOTA 1 e 2)</t>
  </si>
  <si>
    <t>VALOR TOTAL EMPREG. (1,2%)</t>
  </si>
  <si>
    <t>Salário-Base</t>
  </si>
  <si>
    <r>
      <rPr>
        <sz val="18"/>
        <rFont val="Calibri"/>
        <charset val="1"/>
      </rPr>
      <t xml:space="preserve">Total </t>
    </r>
    <r>
      <rPr>
        <sz val="18"/>
        <color rgb="FFFF0000"/>
        <rFont val="Calibri"/>
        <charset val="1"/>
      </rPr>
      <t>(1,2%)</t>
    </r>
  </si>
  <si>
    <t>M, CCT</t>
  </si>
  <si>
    <t>Adicional de Periculosidade</t>
  </si>
  <si>
    <r>
      <rPr>
        <sz val="11"/>
        <rFont val="Calibri"/>
        <charset val="1"/>
      </rPr>
      <t xml:space="preserve">30% sobre o salário-base </t>
    </r>
    <r>
      <rPr>
        <sz val="11"/>
        <color rgb="FFFFFFFF"/>
        <rFont val="Calibri"/>
        <charset val="1"/>
      </rPr>
      <t>'</t>
    </r>
  </si>
  <si>
    <t>CSLL</t>
  </si>
  <si>
    <t>NM</t>
  </si>
  <si>
    <t>Adicional de Insalubridade</t>
  </si>
  <si>
    <t xml:space="preserve">20% do  Salário Mínimo </t>
  </si>
  <si>
    <t>Adicional Noturno</t>
  </si>
  <si>
    <r>
      <rPr>
        <sz val="11"/>
        <rFont val="Calibri"/>
        <charset val="1"/>
      </rPr>
      <t xml:space="preserve">20% sobre  a hora diurna </t>
    </r>
    <r>
      <rPr>
        <sz val="11"/>
        <color rgb="FFFF0000"/>
        <rFont val="Calibri"/>
        <charset val="1"/>
      </rPr>
      <t>(considerar SOMENTE o intervalo das 22h às 05h, sem extensão do adiconal após as 05h - CLT art. 59-A §1º)</t>
    </r>
  </si>
  <si>
    <t>E</t>
  </si>
  <si>
    <t xml:space="preserve">Adicional de Hora Noturna Reduzida </t>
  </si>
  <si>
    <t>+ 1 hora por dia trabalhado</t>
  </si>
  <si>
    <t>COFINS</t>
  </si>
  <si>
    <t>F</t>
  </si>
  <si>
    <t>Adicional de Hora Extra no Feriado Trabalhado</t>
  </si>
  <si>
    <r>
      <rPr>
        <sz val="11"/>
        <rFont val="Calibri"/>
        <charset val="1"/>
      </rPr>
      <t xml:space="preserve">100% sobre a hora normal </t>
    </r>
    <r>
      <rPr>
        <sz val="11"/>
        <color rgb="FFFF0000"/>
        <rFont val="Calibri"/>
        <charset val="1"/>
      </rPr>
      <t>(excluir esse adicional - CLT art. 59-A §1º)</t>
    </r>
  </si>
  <si>
    <t>G</t>
  </si>
  <si>
    <t xml:space="preserve">Outros: Intervalo Intrajornada (Nota 2) </t>
  </si>
  <si>
    <t>(Adicional de Gratificação de Função)</t>
  </si>
  <si>
    <t>TOTAL</t>
  </si>
  <si>
    <t>PIS/PASEP</t>
  </si>
  <si>
    <t>MÓDULO 1:   TOTAL</t>
  </si>
  <si>
    <t xml:space="preserve"> MÓDULO 2: ENCARGOS E BENEFÍCIOS ANUAIS, MENSAIS E DIÁRIOS</t>
  </si>
  <si>
    <t>SUBMÓDULO 2.1   -  DÉCIMO TERCEIRO SALÁRIO, FÉRIAS E ADICIONAL DE FÉRIAS</t>
  </si>
  <si>
    <t>ISSQN ( 2% a 5%) vide planilha</t>
  </si>
  <si>
    <t>2.1</t>
  </si>
  <si>
    <t>13º  Salário, Férias e Adicional de Férias</t>
  </si>
  <si>
    <t>13º (décimo terceiro) Salário</t>
  </si>
  <si>
    <t>Férias e Adicional de Férias</t>
  </si>
  <si>
    <t>TOTAL - ETAPA II</t>
  </si>
  <si>
    <t>SUBMÓDULO 2.1:   TOTAL</t>
  </si>
  <si>
    <r>
      <rPr>
        <sz val="18"/>
        <color rgb="FF0033CC"/>
        <rFont val="Calibri"/>
        <charset val="1"/>
      </rPr>
      <t>ETAPA I + ETAPA II (</t>
    </r>
    <r>
      <rPr>
        <sz val="18"/>
        <color rgb="FFFF0000"/>
        <rFont val="Calibri"/>
        <charset val="1"/>
      </rPr>
      <t>TOTAL "E1E2"</t>
    </r>
    <r>
      <rPr>
        <sz val="18"/>
        <color rgb="FF0033CC"/>
        <rFont val="Calibri"/>
        <charset val="1"/>
      </rPr>
      <t>)</t>
    </r>
  </si>
  <si>
    <t xml:space="preserve">BASE DE CÁLCULO PARA O MÓDULO 2.2 </t>
  </si>
  <si>
    <t xml:space="preserve"> MÓDULO 1</t>
  </si>
  <si>
    <t>TOTAL: CUSTOS OBRIGATÓRIOS + RETENÇÕES</t>
  </si>
  <si>
    <t xml:space="preserve"> MÓDULO 2.1</t>
  </si>
  <si>
    <t>SUBMÓDULO 2.2 – ENCARGOS PREVIDENCIÁRIOS (GPS), FUNDO DE GARANTIA POR TEMPO DE SERVIÇOS (FGTS) E OUTRAS CONTRIBUIÇÕES</t>
  </si>
  <si>
    <t>2.2</t>
  </si>
  <si>
    <t>GPS, FGTS e outras contribuições</t>
  </si>
  <si>
    <t>(NOTA 1, 2, e 3)</t>
  </si>
  <si>
    <t>RETENÇÃO 11% - IN 971</t>
  </si>
  <si>
    <t>SALÁRIO EDUCAÇÃO</t>
  </si>
  <si>
    <t>SAT (+ FAP de 0,5 a 2,0) (VARIAÇÃO: 0,5% a 6%)</t>
  </si>
  <si>
    <t xml:space="preserve">ETAPA III </t>
  </si>
  <si>
    <t>SESI / SESC</t>
  </si>
  <si>
    <t>DEMONSTRAÇÃO DA EXEQUIBILIDADE</t>
  </si>
  <si>
    <t>SENAI / SENAC</t>
  </si>
  <si>
    <t>Nº DE POSTOS DO CONTRATO</t>
  </si>
  <si>
    <t>SEBRAE</t>
  </si>
  <si>
    <r>
      <rPr>
        <sz val="16"/>
        <rFont val="Calibri"/>
        <charset val="1"/>
      </rPr>
      <t>TOTAL POR POSTO "</t>
    </r>
    <r>
      <rPr>
        <sz val="16"/>
        <color rgb="FFFF0000"/>
        <rFont val="Calibri"/>
        <charset val="1"/>
      </rPr>
      <t>E1E2</t>
    </r>
    <r>
      <rPr>
        <sz val="16"/>
        <rFont val="Calibri"/>
        <charset val="1"/>
      </rPr>
      <t xml:space="preserve">": </t>
    </r>
    <r>
      <rPr>
        <sz val="10"/>
        <color rgb="FFFF0000"/>
        <rFont val="Calibri"/>
        <charset val="1"/>
      </rPr>
      <t>(CUSTO HOMEM/MÊS) -</t>
    </r>
    <r>
      <rPr>
        <sz val="14"/>
        <rFont val="Calibri"/>
        <charset val="1"/>
      </rPr>
      <t xml:space="preserve"> </t>
    </r>
    <r>
      <rPr>
        <sz val="10"/>
        <color rgb="FFFF0000"/>
        <rFont val="Calibri"/>
        <charset val="1"/>
      </rPr>
      <t>(C.O. + RETENÇÕES)</t>
    </r>
  </si>
  <si>
    <t>INCRA</t>
  </si>
  <si>
    <t>H</t>
  </si>
  <si>
    <t>FGTS</t>
  </si>
  <si>
    <t>VALOR MENSAL DO CONTRATO</t>
  </si>
  <si>
    <t>SUBMÓDULO 2.3   -  BENEFÍCIOS MENSAIS E DIÁRIOS</t>
  </si>
  <si>
    <r>
      <rPr>
        <sz val="16"/>
        <rFont val="Calibri"/>
        <charset val="1"/>
      </rPr>
      <t>TOTAL MENSAL "</t>
    </r>
    <r>
      <rPr>
        <sz val="16"/>
        <color rgb="FFFF0000"/>
        <rFont val="Calibri"/>
        <charset val="1"/>
      </rPr>
      <t>E1+E2</t>
    </r>
    <r>
      <rPr>
        <sz val="16"/>
        <rFont val="Calibri"/>
        <charset val="1"/>
      </rPr>
      <t>"</t>
    </r>
  </si>
  <si>
    <t>2.3</t>
  </si>
  <si>
    <t>Benefícios Mensais e Diários</t>
  </si>
  <si>
    <t>SALDO DA EXEQUIBILIDADE</t>
  </si>
  <si>
    <t xml:space="preserve">Transporte </t>
  </si>
  <si>
    <t>M, DEC.</t>
  </si>
  <si>
    <t xml:space="preserve">Auxílio Refeição/Alimentação </t>
  </si>
  <si>
    <t>22 por mês</t>
  </si>
  <si>
    <t>Seguro de Vida</t>
  </si>
  <si>
    <t>Auxílio Funeral</t>
  </si>
  <si>
    <t>Beneficio Odontologico</t>
  </si>
  <si>
    <t xml:space="preserve"> Programa de Assistência e Cuidado Pessoal
</t>
  </si>
  <si>
    <t xml:space="preserve">TOTAL </t>
  </si>
  <si>
    <t>QUADRO-RESUMO DO MÓDULO 2 - ENCARGOS E BENEFÍCIOS ANUAIS, MENSAIS E DIÁRIOS</t>
  </si>
  <si>
    <t xml:space="preserve"> Encargos e Benefícios Anuais, Mensais e Diários </t>
  </si>
  <si>
    <t>MÓDULO 3 - PROVISÃO PARA RESCISÃO</t>
  </si>
  <si>
    <t>Provisão para Rescisão</t>
  </si>
  <si>
    <t>Aviso Prévio Indenizado</t>
  </si>
  <si>
    <t xml:space="preserve">Incidência do FGTS sobre Aviso Prévio Indenizado </t>
  </si>
  <si>
    <r>
      <rPr>
        <sz val="11"/>
        <rFont val="Calibri"/>
        <charset val="1"/>
      </rPr>
      <t xml:space="preserve"> Multa do FGTS e Contribuição Social sobre o Aviso Prévio Indenizado </t>
    </r>
    <r>
      <rPr>
        <sz val="11"/>
        <color rgb="FFFF0000"/>
        <rFont val="Calibri"/>
        <charset val="1"/>
      </rPr>
      <t xml:space="preserve">(sobre a Remuneração) </t>
    </r>
  </si>
  <si>
    <t>Aviso Prévio Trabalhado</t>
  </si>
  <si>
    <t>M APÓS PRORROGAÇÃO = 0.194%</t>
  </si>
  <si>
    <t xml:space="preserve">Incidência dos encargos do submódulo 2.2 sobre o Aviso Prévio Trabalhado </t>
  </si>
  <si>
    <t>Considerando que haverá o cumprimento do APT</t>
  </si>
  <si>
    <r>
      <rPr>
        <sz val="11"/>
        <rFont val="Calibri"/>
        <charset val="1"/>
      </rPr>
      <t xml:space="preserve"> Multa do FGTS e contribuição social sobre o Aviso Prévio Trabalhado </t>
    </r>
    <r>
      <rPr>
        <sz val="11"/>
        <color rgb="FFFF0000"/>
        <rFont val="Calibri"/>
        <charset val="1"/>
      </rPr>
      <t xml:space="preserve">(sobre a Remuneração) </t>
    </r>
  </si>
  <si>
    <t>BASE DE CÁLCULO PARA O MÓDULO 4 = MÓDULO 1 + MÓDULO 2 + MÓDULO 3</t>
  </si>
  <si>
    <t>MÓDULO 2</t>
  </si>
  <si>
    <t xml:space="preserve"> MÓDULO 3</t>
  </si>
  <si>
    <t>MÓDULO 4 - CUSTO DE REPOSIÇÃO DO PROFISSIONAL AUSENTE</t>
  </si>
  <si>
    <t>SUBMÓDULO 4.1 - AUSÊNCIAS LEGAIS</t>
  </si>
  <si>
    <t>4.1</t>
  </si>
  <si>
    <t>Substituto nas Ausências Legais (IN 07/18)</t>
  </si>
  <si>
    <t>(NOTA 1)</t>
  </si>
  <si>
    <t>Substituto na cobertura de Férias (IN 07/18)</t>
  </si>
  <si>
    <t>Substituto na cobertura de Ausências Legais (IN 07/18)</t>
  </si>
  <si>
    <t>Substituto na cobertura de Licença-Paternidade (IN 07/18)</t>
  </si>
  <si>
    <t>Substituto na cobertura de Ausência por acidente de trabalho (IN 07/18)</t>
  </si>
  <si>
    <t>Substituto na cobertura de Afastamento Maternidade (IN 07/18)</t>
  </si>
  <si>
    <t>Substituto na cobertura de Outras ausências (especificar) (IN 07/18)</t>
  </si>
  <si>
    <t>SUBMÓDULO 4.2 - INTRAJORNADA</t>
  </si>
  <si>
    <t>4.2</t>
  </si>
  <si>
    <t>Intrajornada</t>
  </si>
  <si>
    <r>
      <rPr>
        <sz val="11"/>
        <rFont val="Calibri"/>
        <charset val="1"/>
      </rPr>
      <t xml:space="preserve">Intervalo para repouso ou alimentação </t>
    </r>
    <r>
      <rPr>
        <sz val="11"/>
        <color rgb="FFFF0000"/>
        <rFont val="Calibri"/>
        <charset val="1"/>
      </rPr>
      <t>(Nota: APLICADO PARA quando o TITULAR do posto USUFRUIR do descanso intrajornada e o posto de trabalho NÃO PUDER FICAR DESCOBERTO)</t>
    </r>
  </si>
  <si>
    <t>QUADRO-RESUMO DO MÓDULO 4 - CUSTO DE REPOSIÇÃO DO PROFISSIONAL AUSENTE</t>
  </si>
  <si>
    <t>Custo de Reposição do Profissional Ausente</t>
  </si>
  <si>
    <t>Ausências Legais</t>
  </si>
  <si>
    <t>MÓDULO 4:   TOTAL</t>
  </si>
  <si>
    <t>MÓDULO 5 - INSUMOS DIVERSOS</t>
  </si>
  <si>
    <t>Insumos Diversos</t>
  </si>
  <si>
    <t>=ARRED(núm;núm_dígitos)</t>
  </si>
  <si>
    <t>M, APL. IND.</t>
  </si>
  <si>
    <t xml:space="preserve">Materiais </t>
  </si>
  <si>
    <t xml:space="preserve"> </t>
  </si>
  <si>
    <t xml:space="preserve">Equipamentos </t>
  </si>
  <si>
    <t>=TRUNCAR(núm;núm_dígitos)</t>
  </si>
  <si>
    <t>TOTAL DE INSUMOS DIVERSOS</t>
  </si>
  <si>
    <t>BASE DE CÁLCULO PARA O MÓDULO 6 = MÓDULO 1 + MÓDULO 2 + MÓDULO 3 + MÓDULO 4 + MÓDULO 5</t>
  </si>
  <si>
    <t>MÓDULO 4</t>
  </si>
  <si>
    <t>MÓDULO 5</t>
  </si>
  <si>
    <t xml:space="preserve">MÓDULO 6 – CUSTOS INDIRETOS, TRIBUTOS E LUCRO </t>
  </si>
  <si>
    <t>Custos Indiretos, Tributos e Lucro</t>
  </si>
  <si>
    <t>Custos Indiretos</t>
  </si>
  <si>
    <t>Lucro (MT + M6.A)</t>
  </si>
  <si>
    <t xml:space="preserve">  FATURAMENTO  (MT + M6A + M6B)</t>
  </si>
  <si>
    <t>CÁLCULO POR DENTRO</t>
  </si>
  <si>
    <t>Tributos</t>
  </si>
  <si>
    <t>C1. Tributos Federais</t>
  </si>
  <si>
    <t xml:space="preserve">C1-A  (PIS)   </t>
  </si>
  <si>
    <t xml:space="preserve">C1. B  (COFINS)  </t>
  </si>
  <si>
    <t>C.2 Tributos Estaduais (especificar)</t>
  </si>
  <si>
    <t xml:space="preserve">C.3 Tributos Municipais </t>
  </si>
  <si>
    <t xml:space="preserve">C3-A (ISS)  </t>
  </si>
  <si>
    <t>SOMA DOS TRIBUTOS</t>
  </si>
  <si>
    <t>TOTAL DOS CUSTOS INDIRETOS, TRIBUTOS E LUCRO</t>
  </si>
  <si>
    <t>MÓDULO 6:   TOTAL</t>
  </si>
  <si>
    <t xml:space="preserve">QUADRO-RESUMO DO CUSTO POR EMPREGADO </t>
  </si>
  <si>
    <t>Mão-de-obra vinculada à execução contratual (valor por empregado)</t>
  </si>
  <si>
    <t>Módulo 1 – Composição da Remuneração</t>
  </si>
  <si>
    <t xml:space="preserve">Módulo 2 - Encargos e Benefícios Anuais, Mensais e Diários </t>
  </si>
  <si>
    <t xml:space="preserve"> Módulo 3 - Provisão para Rescisão </t>
  </si>
  <si>
    <t xml:space="preserve">Módulo 4 - Custo de Reposição do Profissional Ausente </t>
  </si>
  <si>
    <t xml:space="preserve">Módulo 5 - Insumos Diversos </t>
  </si>
  <si>
    <t>Subtotal (A + B + C + D + E)</t>
  </si>
  <si>
    <t>Módulo 6 – Custos indiretos, tributos e lucro</t>
  </si>
  <si>
    <t>VALOR TOTAL POR EMPREGADO</t>
  </si>
  <si>
    <t>Nota 1 : Conforme a Lei 13. 932, a multa sobre o FGTS sobre o aviso prévio indenizado e trabalhado passa a ser de 40% com a extinção da contribuição social de 10%. Em decorrência dessa alteração, o percentual de retenção para a Conta Vinculada Bloqueada para Movimentação na linha Multa sobre FGTS e contribuição social sobre o aviso prévio indenizado e sobre o aviso prévio trabalhado, será de 4,00 % (quatro por cento).</t>
  </si>
  <si>
    <t>Nota 2: De acordo com o entendimento do TCU no Acórdão nº 1.186/2007 - a Administração deve estabelecer na minuta do contrato que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t>
  </si>
  <si>
    <t xml:space="preserve">Nota3: Os percentuais de custos indiretos e de lucro adotaram o recomendado pela NOTA TÉCNICA Nº 1/2007 – SCI, da Secretaria de Controle Interno do Supremo Tribunal Federal, sendo, para fins da estimativa de preço, considerados em 5% - custos indiretos - e 10% - lucro. </t>
  </si>
  <si>
    <t>DIA: // às 00:00</t>
  </si>
  <si>
    <t>Sousa/ PB</t>
  </si>
  <si>
    <t>SERVENTES DE LIMPEZA</t>
  </si>
  <si>
    <t xml:space="preserve"> SERVENTE DE LIMPEZA</t>
  </si>
  <si>
    <t>5143-20</t>
  </si>
  <si>
    <t>20% do  Salário Mínimo</t>
  </si>
  <si>
    <r>
      <rPr>
        <sz val="11"/>
        <rFont val="Calibri"/>
        <charset val="1"/>
      </rPr>
      <t xml:space="preserve">50% sobre a hora normal </t>
    </r>
    <r>
      <rPr>
        <sz val="11"/>
        <color rgb="FFFF0000"/>
        <rFont val="Calibri"/>
        <charset val="1"/>
      </rPr>
      <t>(EXCLUIR do Mod. 1, caráter indenizatório- art. 71 § 4º CLT, INSERI-LO NO MODULO 2.3 "BENEFÍCIOS MENSAIS E DIÁRIOS"</t>
    </r>
  </si>
  <si>
    <t>Assistência Médica e Familiar (Plano Odontológico)</t>
  </si>
  <si>
    <r>
      <rPr>
        <sz val="16"/>
        <rFont val="Calibri"/>
        <charset val="1"/>
      </rPr>
      <t>O "</t>
    </r>
    <r>
      <rPr>
        <sz val="16"/>
        <color rgb="FFFF0000"/>
        <rFont val="Calibri"/>
        <charset val="1"/>
      </rPr>
      <t>SALDO DA EXEQUIBILIDADE</t>
    </r>
    <r>
      <rPr>
        <sz val="16"/>
        <rFont val="Calibri"/>
        <charset val="1"/>
      </rPr>
      <t xml:space="preserve">" REPRESENTA O VALOR RESTANTE DA PLANILHA QUE NÃO FOI CONTABILIZADO PELOS CUSTOS OBRIGATÓRIOS (ETAPA I) E PELAS RETENÇÕES TRIBUTÁRIAS (ETAPA II). O LICITANTE TERÁ QUE  COMPROVAR QUE O "SALDO DA EXEQUIBILIDADE" SERÁ </t>
    </r>
    <r>
      <rPr>
        <sz val="16"/>
        <color rgb="FFFF0000"/>
        <rFont val="Calibri"/>
        <charset val="1"/>
      </rPr>
      <t>SUFICIENTE PARA SUPRIR OS DEMAIS CUSTOS</t>
    </r>
    <r>
      <rPr>
        <sz val="16"/>
        <rFont val="Calibri"/>
        <charset val="1"/>
      </rPr>
      <t>.</t>
    </r>
  </si>
  <si>
    <t xml:space="preserve"> Programa de Assistência e Cuidado Pessoal</t>
  </si>
  <si>
    <t>Laudo insalubridade  / periculosidade</t>
  </si>
  <si>
    <t>Outros (EPI's)</t>
  </si>
  <si>
    <t>nota1</t>
  </si>
  <si>
    <t>nota 2</t>
  </si>
  <si>
    <t>4 SERVENTES DE LIMPEZA  - BANHEIRO</t>
  </si>
  <si>
    <t>20% do Salário Mínimo conforme CCT e Reforma trabalhista</t>
  </si>
  <si>
    <t>Programa de Assistência e Cuidado Pessoal</t>
  </si>
  <si>
    <t>EPI's</t>
  </si>
  <si>
    <t xml:space="preserve">Nota 3: Os percentuais de custos indiretos e de lucro adotaram o recomendado pela NOTA TÉCNICA Nº 1/2007 – SCI, da Secretaria de Controle Interno do Supremo Tribunal Federal, sendo, para fins da estimativa de preço, considerados em 5% - custos indiretos - e 10% - lucro. </t>
  </si>
  <si>
    <t>Nota 4: CLT, Art. 611-A.  A convenção coletiva e o acordo coletivo de trabalho têm prevalência sobre a lei quando, entre outros, dispuserem sobre:   XII - enquadramento do grau de insalubridade;          (Incluído pela Lei nº 13.467, de 2017)</t>
  </si>
  <si>
    <t>(Redação dada pela Instrução Normativa nº 5/2017)</t>
  </si>
  <si>
    <t>Complemento dos serviços de limpeza e conservação</t>
  </si>
  <si>
    <t>PREÇO MENSAL UNITÁRIO POR M²  (metro quadrado)</t>
  </si>
  <si>
    <t>I - Área interna</t>
  </si>
  <si>
    <t>Produtividade</t>
  </si>
  <si>
    <t>Mão de Obra</t>
  </si>
  <si>
    <t>Preço Homem Mês - R$</t>
  </si>
  <si>
    <t>SUBTOTAL</t>
  </si>
  <si>
    <t xml:space="preserve"> (1/m²)</t>
  </si>
  <si>
    <t>(R$/m²)</t>
  </si>
  <si>
    <t>(a)</t>
  </si>
  <si>
    <t>(b)</t>
  </si>
  <si>
    <t>Pisos acarpetados</t>
  </si>
  <si>
    <t>Encarregados</t>
  </si>
  <si>
    <t>Servente Limpeza</t>
  </si>
  <si>
    <t>Pisos frios</t>
  </si>
  <si>
    <t>Pisos Frios - Banheiros</t>
  </si>
  <si>
    <t>Servente Limpeza Banheiro</t>
  </si>
  <si>
    <t>Laboratórios</t>
  </si>
  <si>
    <t>Almoxarifados/galpões</t>
  </si>
  <si>
    <t>Oficinas</t>
  </si>
  <si>
    <t xml:space="preserve">Áreas com espaços livre - saguão, hall e salão </t>
  </si>
  <si>
    <t>II -Área Externa</t>
  </si>
  <si>
    <t>R$/m²)</t>
  </si>
  <si>
    <t>Pisos pavimentados adjacentes/contíguos às edificações</t>
  </si>
  <si>
    <t>Pátios e áreas verdes baixa frequência</t>
  </si>
  <si>
    <t>Pátios e áreas verdes média frequência</t>
  </si>
  <si>
    <t>Pátios e áreas verdes alta frequência</t>
  </si>
  <si>
    <t>Varrição de passeios e arruamentos</t>
  </si>
  <si>
    <t>Coleta de detritos em pátios e áreas verdes com frequência diária</t>
  </si>
  <si>
    <t>(1)</t>
  </si>
  <si>
    <t>(2)</t>
  </si>
  <si>
    <t>(3)</t>
  </si>
  <si>
    <t>(4)</t>
  </si>
  <si>
    <t>(5)</t>
  </si>
  <si>
    <t>III -Esquadrias externas</t>
  </si>
  <si>
    <t>Produtividade     (1/m²)</t>
  </si>
  <si>
    <t>Frequência no mês (horas)</t>
  </si>
  <si>
    <t>Jornada de Trabalho no Mês (horas) (1/188,76)</t>
  </si>
  <si>
    <t>(1X 2 X 3)</t>
  </si>
  <si>
    <t>SUBTOTAL   R$ / m²)</t>
  </si>
  <si>
    <t>Face externa sem exposição a risco</t>
  </si>
  <si>
    <t>Face externa com exposição a risco</t>
  </si>
  <si>
    <t>Face Interna</t>
  </si>
  <si>
    <t>IV - Fachadas envidraçadas</t>
  </si>
  <si>
    <t>Jornada de Trabalho no MÊS (horas) (1/188,76)</t>
  </si>
  <si>
    <t>Face interna e externa sem exposição a risco</t>
  </si>
  <si>
    <t>VI - Áreas Hospitalares e assemelhadas</t>
  </si>
  <si>
    <t>Ambiente administrativo</t>
  </si>
  <si>
    <t>Ambientes cirúrgico, enfermarias, ambulatórios, farmácias, etc..</t>
  </si>
  <si>
    <t>VALOR MENSAL DOS SERVIÇOS</t>
  </si>
  <si>
    <t>CUSTO MENSAL E ANUAL DO SERVIÇOS POR M²</t>
  </si>
  <si>
    <t>AMBIENTES</t>
  </si>
  <si>
    <t>Produtividade  IN 05/2017</t>
  </si>
  <si>
    <t>ÁREAS -( m²)</t>
  </si>
  <si>
    <t>Valor  mensal do m²</t>
  </si>
  <si>
    <r>
      <rPr>
        <sz val="12"/>
        <rFont val="Times New Roman"/>
        <charset val="1"/>
      </rPr>
      <t>Valor Mensal do serviço (R$)</t>
    </r>
    <r>
      <rPr>
        <vertAlign val="superscript"/>
        <sz val="12"/>
        <rFont val="Times New Roman"/>
        <charset val="1"/>
      </rPr>
      <t>1</t>
    </r>
  </si>
  <si>
    <t>Quantidade estimada de serventes + encarregado</t>
  </si>
  <si>
    <t>Serventes com insalubridade</t>
  </si>
  <si>
    <t>Medidas
  m²</t>
  </si>
  <si>
    <t>Produção mensal estimada p/Frequência</t>
  </si>
  <si>
    <t>I - Áreas Internas</t>
  </si>
  <si>
    <t xml:space="preserve">Pisos frios </t>
  </si>
  <si>
    <t>prod</t>
  </si>
  <si>
    <t>freq</t>
  </si>
  <si>
    <t>jornada</t>
  </si>
  <si>
    <t>valor</t>
  </si>
  <si>
    <t>custo funcionário</t>
  </si>
  <si>
    <t>Pisos Frios -Banheiros</t>
  </si>
  <si>
    <t xml:space="preserve">Almoxarifado e Galpões  </t>
  </si>
  <si>
    <t>Áreas Com espaços Livres - saguão, hall e salão  Setor I</t>
  </si>
  <si>
    <t>Sub totais</t>
  </si>
  <si>
    <t>II - Áreas Externas</t>
  </si>
  <si>
    <t>Pisos pavimentados adjacentes/contiguos às edificações</t>
  </si>
  <si>
    <t>Varrições de passeios e arruamentos</t>
  </si>
  <si>
    <t>Área média diária</t>
  </si>
  <si>
    <t>Valor conf. IN</t>
  </si>
  <si>
    <t>Face externa com exposição à situação de risco</t>
  </si>
  <si>
    <t>Face externa sem exposição à situação de risco</t>
  </si>
  <si>
    <t>Face interna</t>
  </si>
  <si>
    <t>Fachadas envidraçadas</t>
  </si>
  <si>
    <t>V - Áreas Hospitalares e
  assemelhadas</t>
  </si>
  <si>
    <t>Área hospitalares - Administrativo</t>
  </si>
  <si>
    <t>Ambientes cirúrgisco, enfermarias, ambulatórios, farmácias, etc..</t>
  </si>
  <si>
    <t>Subtotais</t>
  </si>
  <si>
    <t>Totais</t>
  </si>
  <si>
    <t>TOTAL MENSAL DO SERVIÇO</t>
  </si>
  <si>
    <t>TOTAL ANUAL DO SERVIÇO</t>
  </si>
  <si>
    <t>Serventes</t>
  </si>
  <si>
    <t>Total de Trabalhadores</t>
  </si>
  <si>
    <r>
      <rPr>
        <b/>
        <sz val="12"/>
        <color rgb="FF000000"/>
        <rFont val="Calibri"/>
        <charset val="1"/>
      </rPr>
      <t>Nota 1</t>
    </r>
    <r>
      <rPr>
        <sz val="12"/>
        <color rgb="FF000000"/>
        <rFont val="Calibri"/>
        <charset val="1"/>
      </rPr>
      <t xml:space="preserve">- O valor mensal do serviço é obtido pelo produto do valor mensal do metro quadrado, pelo quociente da Produção mensal estimada p/Frequência multiplicado pelo índice 20,8363.  O índice de 20,8363 corresponde a média de dias efetivos dos serviços durante o mês (metodologia indicada no caderno de logística do MPOG (https://www.gov.br/compras/pt-br/agente-publico/cadernos-de-logistica) </t>
    </r>
  </si>
  <si>
    <r>
      <rPr>
        <b/>
        <sz val="12"/>
        <color rgb="FF000000"/>
        <rFont val="Calibri"/>
        <charset val="1"/>
      </rPr>
      <t>Nota 2:</t>
    </r>
    <r>
      <rPr>
        <sz val="12"/>
        <color rgb="FF000000"/>
        <rFont val="Calibri"/>
        <charset val="1"/>
      </rPr>
      <t xml:space="preserve"> Apesar da planilha retornar 14 serventes internos, 8 serventes externos e 4 para banheiros, a CONTRATADA deverá ajustar a quantidade a pedido do Centro conforme doc sei 5907395 para: 12 Serventes de Limpeza Regular Interno, 10 Serventes de Limpeza Externo, 04 Serventes banheiro e 01 Encarregado, totalizando 27 postos.</t>
    </r>
  </si>
  <si>
    <r>
      <rPr>
        <b/>
        <sz val="12"/>
        <rFont val="Calibri"/>
        <charset val="1"/>
      </rPr>
      <t>Nota 3</t>
    </r>
    <r>
      <rPr>
        <sz val="12"/>
        <rFont val="Calibri"/>
        <charset val="1"/>
      </rPr>
      <t>: Os serviços objeto da contratação em tela,serão considerados os valores de referência indicados pela Secretaria de Gestão(SEGES), por meio da Portaria nº 7, de 13 de abril de 2015.  Os valores de referencia divulgados são específicos para o Estado da Paraíba e atualizados anualmente. Tais valores observaram os índices de produtividade por servente em jornada de oito horas diárias expressos na IN nº 05/2017.</t>
    </r>
  </si>
  <si>
    <r>
      <rPr>
        <b/>
        <sz val="12"/>
        <color rgb="FF000000"/>
        <rFont val="Calibri"/>
        <charset val="1"/>
      </rPr>
      <t>Nota 4:</t>
    </r>
    <r>
      <rPr>
        <i/>
        <sz val="12"/>
        <color rgb="FF000000"/>
        <rFont val="Calibri"/>
        <charset val="1"/>
      </rPr>
      <t xml:space="preserve"> </t>
    </r>
    <r>
      <rPr>
        <sz val="12"/>
        <color rgb="FF000000"/>
        <rFont val="Calibri"/>
        <charset val="1"/>
      </rPr>
      <t>Conforme Acórdão nº 1.186/2017 – Plenário / TCU, a Administração "deve estabelecer na minuta do contrato que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(Enunciado do Boletim de Jurisprudência nº 176/2017). A título informativo, deve-se atentar para as orientações da Nota Técnica nº 652/2017 - MP, que trata justamente sobre o cálculo das eventuais deduções a serem feitas a cada ano de execução contratual.</t>
    </r>
  </si>
  <si>
    <r>
      <rPr>
        <b/>
        <sz val="12"/>
        <color rgb="FF000000"/>
        <rFont val="Calibri"/>
        <charset val="1"/>
      </rPr>
      <t>Nota 5</t>
    </r>
    <r>
      <rPr>
        <sz val="12"/>
        <color rgb="FF000000"/>
        <rFont val="Calibri"/>
        <charset val="1"/>
      </rPr>
      <t xml:space="preserve">: Os licitantes, quando tributados pelo regime de incidência não-cumulativa de PIS e COFINS, deverão cotar na planilha de custos e formação de preços o detalhamento dos componentes dos seus custos e as alíquotas médias efetivamente recolhidas dessas contribuições.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</si>
</sst>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32">
    <numFmt numFmtId="176" formatCode="_-* #,##0.00_-;\-* #,##0.00_-;_-* \-??_-;_-@_-"/>
    <numFmt numFmtId="177" formatCode="_-&quot;R$ &quot;* #,##0.00_-;&quot;-R$ &quot;* #,##0.00_-;_-&quot;R$ &quot;* \-??_-;_-@_-"/>
    <numFmt numFmtId="178" formatCode="_-* #,##0_-;\-* #,##0_-;_-* &quot;-&quot;_-;_-@_-"/>
    <numFmt numFmtId="179" formatCode="_-* #,##0.00_-;\-* #,##0.00_-;_-* &quot;-&quot;??_-;_-@_-"/>
    <numFmt numFmtId="180" formatCode="_(&quot;R$ &quot;* #,##0.00_);_(&quot;R$ &quot;* \(#,##0.00\);_(&quot;R$ &quot;* \-??_);_(@_)"/>
    <numFmt numFmtId="181" formatCode="0.000000000"/>
    <numFmt numFmtId="182" formatCode="_-&quot;R$ &quot;* #,##0_-;&quot;-R$ &quot;* #,##0_-;_-&quot;R$ &quot;* \-??_-;_-@_-"/>
    <numFmt numFmtId="183" formatCode="_(* #,##0.00_);_(* \(#,##0.00\);_(* \-??_);_(@_)"/>
    <numFmt numFmtId="184" formatCode="_-&quot;R$ &quot;* #,##0.000_-;&quot;-R$ &quot;* #,##0.000_-;_-&quot;R$ &quot;* \-??_-;_-@_-"/>
    <numFmt numFmtId="185" formatCode="0.00000000"/>
    <numFmt numFmtId="186" formatCode="_-&quot;R$ &quot;* #,##0.0000_-;&quot;-R$ &quot;* #,##0.0000_-;_-&quot;R$ &quot;* \-????_-;_-@_-"/>
    <numFmt numFmtId="187" formatCode="#,##0.0000000"/>
    <numFmt numFmtId="188" formatCode="0.000%"/>
    <numFmt numFmtId="189" formatCode="[$-416]mmm/yy"/>
    <numFmt numFmtId="190" formatCode="[$-416]d/mmm/yy"/>
    <numFmt numFmtId="191" formatCode="0.000000000000000"/>
    <numFmt numFmtId="192" formatCode="0.00000"/>
    <numFmt numFmtId="193" formatCode="0.0000"/>
    <numFmt numFmtId="194" formatCode="0.000"/>
    <numFmt numFmtId="195" formatCode="0.0"/>
    <numFmt numFmtId="196" formatCode="0.0000000"/>
    <numFmt numFmtId="197" formatCode="0.0000%"/>
    <numFmt numFmtId="198" formatCode="_([$R$ -416]* #,##0.00_);_([$R$ -416]* \(#,##0.00\);_([$R$ -416]* \-??_);_(@_)"/>
    <numFmt numFmtId="199" formatCode="_-[$R$-416]\ * #,##0.00_-;\-[$R$-416]\ * #,##0.00_-;_-[$R$-416]\ * \-??_-;_-@_-"/>
    <numFmt numFmtId="200" formatCode="&quot;R$ &quot;#,##0.00"/>
    <numFmt numFmtId="201" formatCode="&quot; R$&quot;* #,##0.00\ ;&quot;-R$&quot;* #,##0.00\ ;&quot; R$&quot;* \-#\ ;@\ "/>
    <numFmt numFmtId="202" formatCode="&quot;R$ &quot;#,##0.00;[Red]&quot;-R$ &quot;#,##0.00"/>
    <numFmt numFmtId="203" formatCode="[$R$-416]\ #,##0.00;[Red]\-[$R$-416]\ #,##0.00"/>
    <numFmt numFmtId="204" formatCode="&quot;R$ &quot;#,##0.00;[Red]&quot;R$ &quot;#,##0.00"/>
    <numFmt numFmtId="205" formatCode="[$R$-416]\ #,##0.00;\-[$R$-416]\ #,##0.00"/>
    <numFmt numFmtId="206" formatCode="&quot;R$&quot;#,##0.00_);[Red]&quot;(R$&quot;#,##0.00\)"/>
    <numFmt numFmtId="207" formatCode="&quot;R$&quot;#,##0.00"/>
  </numFmts>
  <fonts count="110">
    <font>
      <sz val="11"/>
      <color rgb="FF000000"/>
      <name val="Calibri"/>
      <charset val="1"/>
    </font>
    <font>
      <sz val="12"/>
      <color rgb="FF000000"/>
      <name val="Calibri"/>
      <charset val="1"/>
    </font>
    <font>
      <b/>
      <sz val="12"/>
      <color rgb="FF000000"/>
      <name val="Times New Roman"/>
      <charset val="1"/>
    </font>
    <font>
      <b/>
      <sz val="12"/>
      <name val="Times New Roman"/>
      <charset val="1"/>
    </font>
    <font>
      <sz val="12"/>
      <color rgb="FF000000"/>
      <name val="Times New Roman"/>
      <charset val="1"/>
    </font>
    <font>
      <sz val="12"/>
      <color rgb="FF000000"/>
      <name val="Georgia"/>
      <charset val="1"/>
    </font>
    <font>
      <sz val="12"/>
      <name val="Times New Roman"/>
      <charset val="1"/>
    </font>
    <font>
      <b/>
      <sz val="12"/>
      <color rgb="FFFF0000"/>
      <name val="Times New Roman"/>
      <charset val="1"/>
    </font>
    <font>
      <sz val="12"/>
      <color rgb="FFFF0000"/>
      <name val="Times New Roman"/>
      <charset val="1"/>
    </font>
    <font>
      <b/>
      <sz val="12"/>
      <color rgb="FF000000"/>
      <name val="Calibri"/>
      <charset val="1"/>
    </font>
    <font>
      <b/>
      <sz val="12"/>
      <name val="Calibri"/>
      <charset val="1"/>
    </font>
    <font>
      <sz val="12"/>
      <color rgb="FFFF0000"/>
      <name val="Calibri"/>
      <charset val="1"/>
    </font>
    <font>
      <sz val="12"/>
      <name val="Calibri"/>
      <charset val="1"/>
    </font>
    <font>
      <sz val="12"/>
      <color rgb="FFFFFFFF"/>
      <name val="Calibri"/>
      <charset val="1"/>
    </font>
    <font>
      <b/>
      <sz val="12"/>
      <color rgb="FFFF0000"/>
      <name val="Calibri"/>
      <charset val="1"/>
    </font>
    <font>
      <sz val="12"/>
      <color rgb="FF000000"/>
      <name val="Calibri"/>
      <charset val="1"/>
    </font>
    <font>
      <b/>
      <sz val="12"/>
      <color rgb="FFFFFFFF"/>
      <name val="Calibri"/>
      <charset val="1"/>
    </font>
    <font>
      <b/>
      <sz val="12"/>
      <color rgb="FF0033CC"/>
      <name val="Calibri"/>
      <charset val="1"/>
    </font>
    <font>
      <b/>
      <i/>
      <sz val="12"/>
      <name val="Calibri"/>
      <charset val="1"/>
    </font>
    <font>
      <sz val="12"/>
      <name val="Ebrima"/>
      <charset val="1"/>
    </font>
    <font>
      <sz val="14"/>
      <name val="Calibri"/>
      <charset val="1"/>
    </font>
    <font>
      <b/>
      <u/>
      <sz val="12"/>
      <name val="Calibri"/>
      <charset val="1"/>
    </font>
    <font>
      <sz val="18"/>
      <name val="Calibri"/>
      <charset val="1"/>
    </font>
    <font>
      <sz val="11"/>
      <name val="Calibri"/>
      <charset val="1"/>
    </font>
    <font>
      <sz val="18"/>
      <color rgb="FF0033CC"/>
      <name val="Calibri"/>
      <charset val="1"/>
    </font>
    <font>
      <b/>
      <sz val="12"/>
      <color rgb="FF0000FF"/>
      <name val="Calibri"/>
      <charset val="1"/>
    </font>
    <font>
      <sz val="16"/>
      <name val="Calibri"/>
      <charset val="1"/>
    </font>
    <font>
      <sz val="12"/>
      <color rgb="FF000000"/>
      <name val="Segoe UI"/>
      <charset val="1"/>
    </font>
    <font>
      <sz val="12"/>
      <color rgb="FF000000"/>
      <name val="Maiandra GD"/>
      <charset val="1"/>
    </font>
    <font>
      <b/>
      <sz val="12"/>
      <color rgb="FF162937"/>
      <name val="Calibri"/>
      <charset val="1"/>
    </font>
    <font>
      <u/>
      <sz val="12"/>
      <color rgb="FF0000FF"/>
      <name val="Arial"/>
      <charset val="1"/>
    </font>
    <font>
      <sz val="11"/>
      <color rgb="FFFFFFFF"/>
      <name val="Calibri"/>
      <charset val="1"/>
    </font>
    <font>
      <b/>
      <sz val="11"/>
      <name val="Calibri"/>
      <charset val="1"/>
    </font>
    <font>
      <b/>
      <sz val="11"/>
      <color rgb="FFFF0000"/>
      <name val="Calibri"/>
      <charset val="1"/>
    </font>
    <font>
      <b/>
      <sz val="22"/>
      <name val="Calibri"/>
      <charset val="1"/>
    </font>
    <font>
      <b/>
      <sz val="11"/>
      <color rgb="FFFFFFFF"/>
      <name val="Calibri"/>
      <charset val="1"/>
    </font>
    <font>
      <b/>
      <sz val="18"/>
      <color rgb="FF0033CC"/>
      <name val="Calibri"/>
      <charset val="1"/>
    </font>
    <font>
      <b/>
      <sz val="18"/>
      <color rgb="FFFF0000"/>
      <name val="Calibri"/>
      <charset val="1"/>
    </font>
    <font>
      <b/>
      <i/>
      <sz val="11"/>
      <name val="Calibri"/>
      <charset val="1"/>
    </font>
    <font>
      <b/>
      <sz val="14"/>
      <name val="Calibri"/>
      <charset val="1"/>
    </font>
    <font>
      <sz val="14"/>
      <name val="Ebrima"/>
      <charset val="1"/>
    </font>
    <font>
      <b/>
      <u/>
      <sz val="14"/>
      <name val="Calibri"/>
      <charset val="1"/>
    </font>
    <font>
      <b/>
      <sz val="18"/>
      <name val="Calibri"/>
      <charset val="1"/>
    </font>
    <font>
      <sz val="14"/>
      <color rgb="FFFF0000"/>
      <name val="Calibri"/>
      <charset val="1"/>
    </font>
    <font>
      <b/>
      <sz val="20"/>
      <color rgb="FFFF0000"/>
      <name val="Calibri"/>
      <charset val="1"/>
    </font>
    <font>
      <b/>
      <sz val="20"/>
      <color rgb="FF0033CC"/>
      <name val="Calibri"/>
      <charset val="1"/>
    </font>
    <font>
      <b/>
      <sz val="16"/>
      <name val="Calibri"/>
      <charset val="1"/>
    </font>
    <font>
      <b/>
      <sz val="11"/>
      <color rgb="FF0000FF"/>
      <name val="Calibri"/>
      <charset val="1"/>
    </font>
    <font>
      <b/>
      <sz val="24"/>
      <name val="Calibri"/>
      <charset val="1"/>
    </font>
    <font>
      <sz val="10"/>
      <color rgb="FF000000"/>
      <name val="Segoe UI"/>
      <charset val="1"/>
    </font>
    <font>
      <sz val="11"/>
      <color rgb="FF000000"/>
      <name val="Calibri"/>
      <charset val="1"/>
    </font>
    <font>
      <b/>
      <sz val="11"/>
      <color rgb="FF162937"/>
      <name val="Calibri"/>
      <charset val="1"/>
    </font>
    <font>
      <u/>
      <sz val="10"/>
      <color rgb="FF0000FF"/>
      <name val="Arial"/>
      <charset val="1"/>
    </font>
    <font>
      <b/>
      <sz val="14"/>
      <color rgb="FF0033CC"/>
      <name val="Calibri"/>
      <charset val="1"/>
    </font>
    <font>
      <sz val="10"/>
      <color rgb="FF000000"/>
      <name val="Times New Roman"/>
      <charset val="1"/>
    </font>
    <font>
      <b/>
      <sz val="10"/>
      <color rgb="FFFFFFFF"/>
      <name val="Times New Roman"/>
      <charset val="1"/>
    </font>
    <font>
      <b/>
      <sz val="10"/>
      <name val="Times New Roman"/>
      <charset val="1"/>
    </font>
    <font>
      <sz val="10"/>
      <name val="Times New Roman"/>
      <charset val="1"/>
    </font>
    <font>
      <sz val="10"/>
      <color rgb="FFFF0000"/>
      <name val="Times New Roman"/>
      <charset val="1"/>
    </font>
    <font>
      <b/>
      <sz val="12"/>
      <color rgb="FFFFFFFF"/>
      <name val="Times New Roman"/>
      <charset val="1"/>
    </font>
    <font>
      <b/>
      <sz val="10"/>
      <color rgb="FF000000"/>
      <name val="Times New Roman"/>
      <charset val="1"/>
    </font>
    <font>
      <sz val="12"/>
      <color rgb="FF495057"/>
      <name val="Times New Roman"/>
      <charset val="1"/>
    </font>
    <font>
      <sz val="10"/>
      <color rgb="FF495057"/>
      <name val="Times New Roman"/>
      <charset val="1"/>
    </font>
    <font>
      <sz val="9"/>
      <color rgb="FF000000"/>
      <name val="Arial"/>
      <charset val="1"/>
    </font>
    <font>
      <sz val="11"/>
      <color rgb="FF495057"/>
      <name val="Arial"/>
      <charset val="1"/>
    </font>
    <font>
      <b/>
      <sz val="11"/>
      <color rgb="FF000000"/>
      <name val="Calibri"/>
      <charset val="1"/>
    </font>
    <font>
      <sz val="10"/>
      <name val="Arial"/>
      <charset val="1"/>
    </font>
    <font>
      <sz val="10"/>
      <name val="Arial"/>
      <charset val="134"/>
    </font>
    <font>
      <u/>
      <sz val="11"/>
      <color rgb="FF800080"/>
      <name val="Calibri"/>
      <charset val="0"/>
      <scheme val="minor"/>
    </font>
    <font>
      <sz val="10"/>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000000"/>
      <name val="Arial"/>
      <charset val="1"/>
    </font>
    <font>
      <sz val="16"/>
      <color rgb="FFFF0000"/>
      <name val="Calibri"/>
      <charset val="1"/>
    </font>
    <font>
      <i/>
      <sz val="12"/>
      <color rgb="FF000000"/>
      <name val="Calibri"/>
      <charset val="1"/>
    </font>
    <font>
      <u/>
      <sz val="14"/>
      <name val="Calibri"/>
      <charset val="1"/>
    </font>
    <font>
      <vertAlign val="superscript"/>
      <sz val="12"/>
      <name val="Times New Roman"/>
      <charset val="1"/>
    </font>
    <font>
      <sz val="18"/>
      <color rgb="FFFF0000"/>
      <name val="Calibri"/>
      <charset val="1"/>
    </font>
    <font>
      <sz val="11"/>
      <color rgb="FFFF0000"/>
      <name val="Calibri"/>
      <charset val="1"/>
    </font>
    <font>
      <sz val="10"/>
      <color rgb="FFFF0000"/>
      <name val="Calibri"/>
      <charset val="1"/>
    </font>
    <font>
      <u/>
      <sz val="9"/>
      <name val="Tahoma"/>
      <charset val="1"/>
    </font>
    <font>
      <sz val="9"/>
      <name val="Segoe UI"/>
      <charset val="1"/>
    </font>
    <font>
      <sz val="9"/>
      <name val="Tahoma"/>
      <charset val="1"/>
    </font>
    <font>
      <sz val="9"/>
      <color rgb="FFFF0000"/>
      <name val="Segoe UI"/>
      <charset val="1"/>
    </font>
    <font>
      <sz val="9"/>
      <color rgb="FF0000FF"/>
      <name val="Segoe UI"/>
      <charset val="1"/>
    </font>
    <font>
      <sz val="11"/>
      <color rgb="FFFF0000"/>
      <name val="Segoe UI"/>
      <charset val="1"/>
    </font>
    <font>
      <u/>
      <sz val="12"/>
      <name val="Tahoma"/>
      <charset val="1"/>
    </font>
    <font>
      <sz val="12"/>
      <name val="Segoe UI"/>
      <charset val="1"/>
    </font>
    <font>
      <sz val="9"/>
      <color rgb="FF000080"/>
      <name val="Segoe UI"/>
      <charset val="1"/>
    </font>
    <font>
      <u/>
      <sz val="9"/>
      <color rgb="FF0000FF"/>
      <name val="Segoe UI"/>
      <charset val="1"/>
    </font>
    <font>
      <sz val="12"/>
      <color rgb="FFFF0000"/>
      <name val="Segoe UI"/>
      <charset val="1"/>
    </font>
    <font>
      <u/>
      <sz val="10"/>
      <color rgb="FF0000FF"/>
      <name val="Segoe UI"/>
      <charset val="1"/>
    </font>
    <font>
      <u/>
      <sz val="9"/>
      <name val="Segoe UI"/>
      <charset val="1"/>
    </font>
    <font>
      <sz val="12"/>
      <name val="Tahoma"/>
      <charset val="1"/>
    </font>
    <font>
      <sz val="12"/>
      <color rgb="FFFF0000"/>
      <name val="Tahoma"/>
      <charset val="1"/>
    </font>
  </fonts>
  <fills count="63">
    <fill>
      <patternFill patternType="none"/>
    </fill>
    <fill>
      <patternFill patternType="gray125"/>
    </fill>
    <fill>
      <patternFill patternType="solid">
        <fgColor rgb="FFDEEBF7"/>
        <bgColor rgb="FFE7E6E6"/>
      </patternFill>
    </fill>
    <fill>
      <patternFill patternType="solid">
        <fgColor rgb="FFD9D9D9"/>
        <bgColor rgb="FFDBDBDB"/>
      </patternFill>
    </fill>
    <fill>
      <patternFill patternType="solid">
        <fgColor rgb="FFFFFFFF"/>
        <bgColor rgb="FFF2F2F2"/>
      </patternFill>
    </fill>
    <fill>
      <patternFill patternType="solid">
        <fgColor rgb="FFDDDDDD"/>
        <bgColor rgb="FFDBDBDB"/>
      </patternFill>
    </fill>
    <fill>
      <patternFill patternType="solid">
        <fgColor rgb="FFFAC090"/>
        <bgColor rgb="FFF0CC60"/>
      </patternFill>
    </fill>
    <fill>
      <patternFill patternType="solid">
        <fgColor rgb="FFFFFF00"/>
        <bgColor rgb="FFFFD966"/>
      </patternFill>
    </fill>
    <fill>
      <patternFill patternType="solid">
        <fgColor rgb="FFF0CC60"/>
        <bgColor rgb="FFFFD966"/>
      </patternFill>
    </fill>
    <fill>
      <patternFill patternType="solid">
        <fgColor rgb="FFE7E6E6"/>
        <bgColor rgb="FFDEEBF7"/>
      </patternFill>
    </fill>
    <fill>
      <patternFill patternType="solid">
        <fgColor rgb="FFB4C7E7"/>
        <bgColor rgb="FFB9CDE5"/>
      </patternFill>
    </fill>
    <fill>
      <patternFill patternType="solid">
        <fgColor rgb="FFB9CDE5"/>
        <bgColor rgb="FFB4C7E7"/>
      </patternFill>
    </fill>
    <fill>
      <patternFill patternType="solid">
        <fgColor rgb="FFFFD966"/>
        <bgColor rgb="FFF0CC60"/>
      </patternFill>
    </fill>
    <fill>
      <patternFill patternType="solid">
        <fgColor rgb="FFA9BBD9"/>
        <bgColor rgb="FFADB9CA"/>
      </patternFill>
    </fill>
    <fill>
      <patternFill patternType="solid">
        <fgColor rgb="FFC5E0B4"/>
        <bgColor rgb="FFD9D9D9"/>
      </patternFill>
    </fill>
    <fill>
      <patternFill patternType="solid">
        <fgColor rgb="FFDBDBDB"/>
        <bgColor rgb="FFDDDDDD"/>
      </patternFill>
    </fill>
    <fill>
      <patternFill patternType="solid">
        <fgColor rgb="FF2E75B6"/>
        <bgColor rgb="FF008080"/>
      </patternFill>
    </fill>
    <fill>
      <patternFill patternType="solid">
        <fgColor rgb="FFE2F0D9"/>
        <bgColor rgb="FFE7E6E6"/>
      </patternFill>
    </fill>
    <fill>
      <patternFill patternType="solid">
        <fgColor rgb="FF00FF00"/>
        <bgColor rgb="FF00FFFF"/>
      </patternFill>
    </fill>
    <fill>
      <patternFill patternType="solid">
        <fgColor rgb="FFD6DCE5"/>
        <bgColor rgb="FFDBDBDB"/>
      </patternFill>
    </fill>
    <fill>
      <patternFill patternType="solid">
        <fgColor rgb="FF0066FF"/>
        <bgColor rgb="FF2E75B6"/>
      </patternFill>
    </fill>
    <fill>
      <patternFill patternType="solid">
        <fgColor rgb="FFD0CECE"/>
        <bgColor rgb="FFD9D9D9"/>
      </patternFill>
    </fill>
    <fill>
      <patternFill patternType="solid">
        <fgColor rgb="FF122039"/>
        <bgColor rgb="FF162937"/>
      </patternFill>
    </fill>
    <fill>
      <patternFill patternType="solid">
        <fgColor rgb="FFFFFF99"/>
        <bgColor rgb="FFFFF2CC"/>
      </patternFill>
    </fill>
    <fill>
      <patternFill patternType="solid">
        <fgColor rgb="FFADB9CA"/>
        <bgColor rgb="FFA9BBD9"/>
      </patternFill>
    </fill>
    <fill>
      <patternFill patternType="solid">
        <fgColor rgb="FFBDD7EE"/>
        <bgColor rgb="FFB9CDE5"/>
      </patternFill>
    </fill>
    <fill>
      <patternFill patternType="solid">
        <fgColor rgb="FFFFF2CC"/>
        <bgColor rgb="FFF2F2F2"/>
      </patternFill>
    </fill>
    <fill>
      <patternFill patternType="solid">
        <fgColor rgb="FFA9D18E"/>
        <bgColor rgb="FFC5E0B4"/>
      </patternFill>
    </fill>
    <fill>
      <patternFill patternType="solid">
        <fgColor rgb="FFF2F2F2"/>
        <bgColor rgb="FFE7E6E6"/>
      </patternFill>
    </fill>
    <fill>
      <patternFill patternType="solid">
        <fgColor rgb="FF333F50"/>
        <bgColor rgb="FF495057"/>
      </patternFill>
    </fill>
    <fill>
      <patternFill patternType="solid">
        <fgColor rgb="FF93CDDD"/>
        <bgColor rgb="FFA9BBD9"/>
      </patternFill>
    </fill>
    <fill>
      <patternFill patternType="solid">
        <fgColor rgb="FF95B3D7"/>
        <bgColor rgb="FFA9BB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style="double">
        <color auto="1"/>
      </top>
      <bottom style="thin">
        <color auto="1"/>
      </bottom>
      <diagonal/>
    </border>
    <border>
      <left/>
      <right/>
      <top/>
      <bottom style="thin">
        <color auto="1"/>
      </bottom>
      <diagonal/>
    </border>
    <border>
      <left style="thin">
        <color auto="1"/>
      </left>
      <right/>
      <top/>
      <bottom style="thin">
        <color auto="1"/>
      </bottom>
      <diagonal/>
    </border>
    <border>
      <left style="double">
        <color auto="1"/>
      </left>
      <right/>
      <top/>
      <bottom/>
      <diagonal/>
    </border>
    <border>
      <left style="double">
        <color auto="1"/>
      </left>
      <right style="thin">
        <color auto="1"/>
      </right>
      <top style="double">
        <color auto="1"/>
      </top>
      <bottom style="double">
        <color auto="1"/>
      </bottom>
      <diagonal/>
    </border>
    <border>
      <left style="thin">
        <color auto="1"/>
      </left>
      <right/>
      <top/>
      <bottom/>
      <diagonal/>
    </border>
    <border>
      <left/>
      <right style="thin">
        <color auto="1"/>
      </right>
      <top/>
      <bottom style="thin">
        <color auto="1"/>
      </bottom>
      <diagonal/>
    </border>
    <border>
      <left/>
      <right/>
      <top style="thin">
        <color auto="1"/>
      </top>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style="hair">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hair">
        <color auto="1"/>
      </left>
      <right style="hair">
        <color auto="1"/>
      </right>
      <top/>
      <bottom style="hair">
        <color auto="1"/>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176" fontId="50" fillId="0" borderId="0" applyBorder="0" applyProtection="0"/>
    <xf numFmtId="177" fontId="50" fillId="0" borderId="0" applyBorder="0" applyProtection="0"/>
    <xf numFmtId="9" fontId="50" fillId="0" borderId="0" applyBorder="0" applyProtection="0"/>
    <xf numFmtId="178" fontId="67" fillId="0" borderId="0" applyBorder="0" applyAlignment="0" applyProtection="0"/>
    <xf numFmtId="179" fontId="67" fillId="0" borderId="0" applyBorder="0" applyAlignment="0" applyProtection="0"/>
    <xf numFmtId="0" fontId="52" fillId="0" borderId="0" applyBorder="0" applyProtection="0"/>
    <xf numFmtId="0" fontId="68" fillId="0" borderId="0" applyNumberFormat="0" applyFill="0" applyBorder="0" applyAlignment="0" applyProtection="0">
      <alignment vertical="center"/>
    </xf>
    <xf numFmtId="0" fontId="69" fillId="32" borderId="35"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36" applyNumberFormat="0" applyFill="0" applyAlignment="0" applyProtection="0">
      <alignment vertical="center"/>
    </xf>
    <xf numFmtId="0" fontId="74" fillId="0" borderId="36" applyNumberFormat="0" applyFill="0" applyAlignment="0" applyProtection="0">
      <alignment vertical="center"/>
    </xf>
    <xf numFmtId="0" fontId="75" fillId="0" borderId="37" applyNumberFormat="0" applyFill="0" applyAlignment="0" applyProtection="0">
      <alignment vertical="center"/>
    </xf>
    <xf numFmtId="0" fontId="75" fillId="0" borderId="0" applyNumberFormat="0" applyFill="0" applyBorder="0" applyAlignment="0" applyProtection="0">
      <alignment vertical="center"/>
    </xf>
    <xf numFmtId="0" fontId="76" fillId="33" borderId="38" applyNumberFormat="0" applyAlignment="0" applyProtection="0">
      <alignment vertical="center"/>
    </xf>
    <xf numFmtId="0" fontId="77" fillId="34" borderId="39" applyNumberFormat="0" applyAlignment="0" applyProtection="0">
      <alignment vertical="center"/>
    </xf>
    <xf numFmtId="0" fontId="78" fillId="34" borderId="38" applyNumberFormat="0" applyAlignment="0" applyProtection="0">
      <alignment vertical="center"/>
    </xf>
    <xf numFmtId="0" fontId="79" fillId="35" borderId="40" applyNumberFormat="0" applyAlignment="0" applyProtection="0">
      <alignment vertical="center"/>
    </xf>
    <xf numFmtId="0" fontId="80" fillId="0" borderId="41" applyNumberFormat="0" applyFill="0" applyAlignment="0" applyProtection="0">
      <alignment vertical="center"/>
    </xf>
    <xf numFmtId="0" fontId="81" fillId="0" borderId="42" applyNumberFormat="0" applyFill="0" applyAlignment="0" applyProtection="0">
      <alignment vertical="center"/>
    </xf>
    <xf numFmtId="0" fontId="82" fillId="36" borderId="0" applyNumberFormat="0" applyBorder="0" applyAlignment="0" applyProtection="0">
      <alignment vertical="center"/>
    </xf>
    <xf numFmtId="0" fontId="83" fillId="37" borderId="0" applyNumberFormat="0" applyBorder="0" applyAlignment="0" applyProtection="0">
      <alignment vertical="center"/>
    </xf>
    <xf numFmtId="0" fontId="84" fillId="38" borderId="0" applyNumberFormat="0" applyBorder="0" applyAlignment="0" applyProtection="0">
      <alignment vertical="center"/>
    </xf>
    <xf numFmtId="0" fontId="85" fillId="39" borderId="0" applyNumberFormat="0" applyBorder="0" applyAlignment="0" applyProtection="0">
      <alignment vertical="center"/>
    </xf>
    <xf numFmtId="0" fontId="86" fillId="40" borderId="0" applyNumberFormat="0" applyBorder="0" applyAlignment="0" applyProtection="0">
      <alignment vertical="center"/>
    </xf>
    <xf numFmtId="0" fontId="86" fillId="41" borderId="0" applyNumberFormat="0" applyBorder="0" applyAlignment="0" applyProtection="0">
      <alignment vertical="center"/>
    </xf>
    <xf numFmtId="0" fontId="85" fillId="42" borderId="0" applyNumberFormat="0" applyBorder="0" applyAlignment="0" applyProtection="0">
      <alignment vertical="center"/>
    </xf>
    <xf numFmtId="0" fontId="85" fillId="43" borderId="0" applyNumberFormat="0" applyBorder="0" applyAlignment="0" applyProtection="0">
      <alignment vertical="center"/>
    </xf>
    <xf numFmtId="0" fontId="86" fillId="44" borderId="0" applyNumberFormat="0" applyBorder="0" applyAlignment="0" applyProtection="0">
      <alignment vertical="center"/>
    </xf>
    <xf numFmtId="0" fontId="86" fillId="45" borderId="0" applyNumberFormat="0" applyBorder="0" applyAlignment="0" applyProtection="0">
      <alignment vertical="center"/>
    </xf>
    <xf numFmtId="0" fontId="85" fillId="46" borderId="0" applyNumberFormat="0" applyBorder="0" applyAlignment="0" applyProtection="0">
      <alignment vertical="center"/>
    </xf>
    <xf numFmtId="0" fontId="85" fillId="47" borderId="0" applyNumberFormat="0" applyBorder="0" applyAlignment="0" applyProtection="0">
      <alignment vertical="center"/>
    </xf>
    <xf numFmtId="0" fontId="86" fillId="48" borderId="0" applyNumberFormat="0" applyBorder="0" applyAlignment="0" applyProtection="0">
      <alignment vertical="center"/>
    </xf>
    <xf numFmtId="0" fontId="86" fillId="49" borderId="0" applyNumberFormat="0" applyBorder="0" applyAlignment="0" applyProtection="0">
      <alignment vertical="center"/>
    </xf>
    <xf numFmtId="0" fontId="85" fillId="50" borderId="0" applyNumberFormat="0" applyBorder="0" applyAlignment="0" applyProtection="0">
      <alignment vertical="center"/>
    </xf>
    <xf numFmtId="0" fontId="85" fillId="51" borderId="0" applyNumberFormat="0" applyBorder="0" applyAlignment="0" applyProtection="0">
      <alignment vertical="center"/>
    </xf>
    <xf numFmtId="0" fontId="86" fillId="52" borderId="0" applyNumberFormat="0" applyBorder="0" applyAlignment="0" applyProtection="0">
      <alignment vertical="center"/>
    </xf>
    <xf numFmtId="0" fontId="86" fillId="53" borderId="0" applyNumberFormat="0" applyBorder="0" applyAlignment="0" applyProtection="0">
      <alignment vertical="center"/>
    </xf>
    <xf numFmtId="0" fontId="85" fillId="54" borderId="0" applyNumberFormat="0" applyBorder="0" applyAlignment="0" applyProtection="0">
      <alignment vertical="center"/>
    </xf>
    <xf numFmtId="0" fontId="85" fillId="55" borderId="0" applyNumberFormat="0" applyBorder="0" applyAlignment="0" applyProtection="0">
      <alignment vertical="center"/>
    </xf>
    <xf numFmtId="0" fontId="86" fillId="56" borderId="0" applyNumberFormat="0" applyBorder="0" applyAlignment="0" applyProtection="0">
      <alignment vertical="center"/>
    </xf>
    <xf numFmtId="0" fontId="86" fillId="57" borderId="0" applyNumberFormat="0" applyBorder="0" applyAlignment="0" applyProtection="0">
      <alignment vertical="center"/>
    </xf>
    <xf numFmtId="0" fontId="85" fillId="58" borderId="0" applyNumberFormat="0" applyBorder="0" applyAlignment="0" applyProtection="0">
      <alignment vertical="center"/>
    </xf>
    <xf numFmtId="0" fontId="85" fillId="59" borderId="0" applyNumberFormat="0" applyBorder="0" applyAlignment="0" applyProtection="0">
      <alignment vertical="center"/>
    </xf>
    <xf numFmtId="0" fontId="86" fillId="60" borderId="0" applyNumberFormat="0" applyBorder="0" applyAlignment="0" applyProtection="0">
      <alignment vertical="center"/>
    </xf>
    <xf numFmtId="0" fontId="86" fillId="61" borderId="0" applyNumberFormat="0" applyBorder="0" applyAlignment="0" applyProtection="0">
      <alignment vertical="center"/>
    </xf>
    <xf numFmtId="0" fontId="85" fillId="62" borderId="0" applyNumberFormat="0" applyBorder="0" applyAlignment="0" applyProtection="0">
      <alignment vertical="center"/>
    </xf>
    <xf numFmtId="177" fontId="50" fillId="0" borderId="0" applyBorder="0" applyProtection="0"/>
    <xf numFmtId="177" fontId="50" fillId="0" borderId="0" applyBorder="0" applyProtection="0"/>
    <xf numFmtId="180" fontId="50" fillId="0" borderId="0" applyBorder="0" applyProtection="0"/>
    <xf numFmtId="180" fontId="50" fillId="0" borderId="0" applyBorder="0" applyProtection="0"/>
    <xf numFmtId="0" fontId="50" fillId="0" borderId="0"/>
    <xf numFmtId="0" fontId="66" fillId="0" borderId="0"/>
    <xf numFmtId="0" fontId="50" fillId="0" borderId="0"/>
    <xf numFmtId="0" fontId="66" fillId="0" borderId="0"/>
    <xf numFmtId="0" fontId="66" fillId="0" borderId="0"/>
    <xf numFmtId="0" fontId="87" fillId="0" borderId="0"/>
    <xf numFmtId="9" fontId="50" fillId="0" borderId="0" applyBorder="0" applyProtection="0"/>
  </cellStyleXfs>
  <cellXfs count="854">
    <xf numFmtId="0" fontId="0" fillId="0" borderId="0" xfId="0"/>
    <xf numFmtId="0" fontId="1" fillId="0" borderId="0" xfId="0" applyFont="1" applyAlignment="1" applyProtection="1"/>
    <xf numFmtId="0" fontId="1" fillId="0" borderId="0" xfId="0" applyFont="1"/>
    <xf numFmtId="0" fontId="2"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0" borderId="0" xfId="0" applyFont="1" applyAlignment="1" applyProtection="1">
      <alignment horizontal="left" vertical="center"/>
    </xf>
    <xf numFmtId="0" fontId="4" fillId="2" borderId="4" xfId="0" applyFont="1" applyFill="1" applyBorder="1" applyAlignment="1" applyProtection="1">
      <alignment horizontal="left" vertical="center"/>
    </xf>
    <xf numFmtId="0" fontId="5" fillId="3" borderId="4" xfId="0" applyFont="1" applyFill="1" applyBorder="1" applyAlignment="1" applyProtection="1">
      <alignment horizontal="left" vertical="center" wrapText="1"/>
    </xf>
    <xf numFmtId="0" fontId="4" fillId="4" borderId="0" xfId="0" applyFont="1" applyFill="1" applyAlignment="1" applyProtection="1">
      <alignment horizontal="left" vertical="center"/>
    </xf>
    <xf numFmtId="0" fontId="5" fillId="4" borderId="0" xfId="0" applyFont="1" applyFill="1" applyAlignment="1" applyProtection="1">
      <alignment horizontal="left" vertical="center"/>
    </xf>
    <xf numFmtId="0" fontId="5" fillId="5" borderId="4" xfId="0" applyFont="1" applyFill="1" applyBorder="1" applyAlignment="1" applyProtection="1">
      <alignment horizontal="left" vertical="center" wrapText="1"/>
    </xf>
    <xf numFmtId="0" fontId="4" fillId="0" borderId="0" xfId="0" applyFont="1" applyAlignment="1" applyProtection="1">
      <alignment horizontal="left" vertical="center"/>
    </xf>
    <xf numFmtId="0" fontId="4" fillId="3" borderId="4"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4" fillId="0" borderId="0" xfId="0" applyFont="1" applyAlignment="1" applyProtection="1">
      <alignment vertical="center"/>
    </xf>
    <xf numFmtId="0" fontId="4" fillId="2" borderId="4"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xf>
    <xf numFmtId="3" fontId="4" fillId="4" borderId="4" xfId="0" applyNumberFormat="1" applyFont="1" applyFill="1" applyBorder="1" applyAlignment="1" applyProtection="1">
      <alignment horizontal="center" vertical="center"/>
    </xf>
    <xf numFmtId="0" fontId="4" fillId="0" borderId="4" xfId="0" applyFont="1" applyBorder="1" applyAlignment="1" applyProtection="1">
      <alignment horizontal="center"/>
    </xf>
    <xf numFmtId="0" fontId="4" fillId="2" borderId="4" xfId="0" applyFont="1" applyFill="1" applyBorder="1" applyAlignment="1" applyProtection="1"/>
    <xf numFmtId="0" fontId="4" fillId="2" borderId="5" xfId="0" applyFont="1" applyFill="1" applyBorder="1" applyAlignment="1" applyProtection="1"/>
    <xf numFmtId="0" fontId="4" fillId="4" borderId="0" xfId="0" applyFont="1" applyFill="1" applyAlignment="1" applyProtection="1">
      <alignment horizontal="center" vertical="center"/>
    </xf>
    <xf numFmtId="0" fontId="2" fillId="4" borderId="0" xfId="0" applyFont="1" applyFill="1" applyAlignment="1" applyProtection="1">
      <alignment horizontal="center" vertical="center"/>
    </xf>
    <xf numFmtId="3" fontId="6" fillId="4" borderId="4" xfId="0" applyNumberFormat="1" applyFont="1" applyFill="1" applyBorder="1" applyAlignment="1" applyProtection="1">
      <alignment horizontal="center" vertical="center"/>
    </xf>
    <xf numFmtId="0" fontId="4" fillId="4" borderId="0" xfId="0" applyFont="1" applyFill="1" applyAlignment="1" applyProtection="1"/>
    <xf numFmtId="0" fontId="4" fillId="0" borderId="0" xfId="0" applyFont="1" applyAlignment="1" applyProtection="1">
      <alignment horizontal="left"/>
    </xf>
    <xf numFmtId="0" fontId="4" fillId="4" borderId="0" xfId="0" applyFont="1" applyFill="1" applyAlignment="1" applyProtection="1">
      <alignment horizontal="right" indent="1"/>
    </xf>
    <xf numFmtId="0" fontId="4" fillId="0" borderId="0" xfId="0" applyFont="1" applyAlignment="1" applyProtection="1"/>
    <xf numFmtId="0" fontId="4" fillId="4" borderId="4" xfId="0" applyFont="1" applyFill="1" applyBorder="1" applyAlignment="1" applyProtection="1">
      <alignment horizontal="center" vertical="center"/>
    </xf>
    <xf numFmtId="0" fontId="4" fillId="2" borderId="6" xfId="0" applyFont="1" applyFill="1" applyBorder="1" applyAlignment="1" applyProtection="1"/>
    <xf numFmtId="0" fontId="4" fillId="0" borderId="0" xfId="0" applyFont="1" applyAlignment="1" applyProtection="1">
      <alignment horizontal="right" indent="1"/>
    </xf>
    <xf numFmtId="0" fontId="4" fillId="0" borderId="4" xfId="0" applyFont="1" applyBorder="1" applyAlignment="1" applyProtection="1">
      <alignment horizontal="center" vertical="center"/>
    </xf>
    <xf numFmtId="181" fontId="4" fillId="0" borderId="4" xfId="0" applyNumberFormat="1" applyFont="1" applyBorder="1" applyAlignment="1" applyProtection="1">
      <alignment horizontal="center"/>
    </xf>
    <xf numFmtId="0" fontId="6" fillId="0" borderId="0" xfId="0" applyFont="1" applyAlignment="1" applyProtection="1"/>
    <xf numFmtId="0" fontId="3" fillId="0" borderId="0" xfId="0" applyFont="1" applyAlignment="1" applyProtection="1">
      <alignment horizontal="center" vertical="top"/>
    </xf>
    <xf numFmtId="177" fontId="2" fillId="2" borderId="4" xfId="0" applyNumberFormat="1" applyFont="1" applyFill="1" applyBorder="1" applyAlignment="1" applyProtection="1">
      <alignment horizontal="center" vertical="center" wrapText="1"/>
    </xf>
    <xf numFmtId="177" fontId="2" fillId="2" borderId="4" xfId="0" applyNumberFormat="1" applyFont="1" applyFill="1" applyBorder="1" applyAlignment="1" applyProtection="1">
      <alignment horizontal="center" vertical="center"/>
    </xf>
    <xf numFmtId="177" fontId="2" fillId="2" borderId="7" xfId="0" applyNumberFormat="1" applyFont="1" applyFill="1" applyBorder="1" applyAlignment="1" applyProtection="1">
      <alignment horizontal="center" vertical="center"/>
    </xf>
    <xf numFmtId="177" fontId="6" fillId="6" borderId="4" xfId="0" applyNumberFormat="1" applyFont="1" applyFill="1" applyBorder="1" applyAlignment="1" applyProtection="1">
      <alignment horizontal="center"/>
    </xf>
    <xf numFmtId="177" fontId="4" fillId="0" borderId="4" xfId="0" applyNumberFormat="1" applyFont="1" applyBorder="1" applyAlignment="1" applyProtection="1">
      <alignment horizontal="center" vertical="center"/>
    </xf>
    <xf numFmtId="0" fontId="4" fillId="2" borderId="8" xfId="0" applyFont="1" applyFill="1" applyBorder="1" applyAlignment="1" applyProtection="1"/>
    <xf numFmtId="177" fontId="2" fillId="7" borderId="4" xfId="0" applyNumberFormat="1" applyFont="1" applyFill="1" applyBorder="1" applyAlignment="1" applyProtection="1">
      <alignment horizontal="center" vertical="center"/>
    </xf>
    <xf numFmtId="177" fontId="2" fillId="4" borderId="0" xfId="0" applyNumberFormat="1" applyFont="1" applyFill="1" applyAlignment="1" applyProtection="1">
      <alignment horizontal="center" vertical="center"/>
    </xf>
    <xf numFmtId="177" fontId="4" fillId="4" borderId="0" xfId="0" applyNumberFormat="1" applyFont="1" applyFill="1" applyAlignment="1" applyProtection="1">
      <alignment horizontal="center"/>
    </xf>
    <xf numFmtId="177" fontId="4" fillId="0" borderId="0" xfId="0" applyNumberFormat="1" applyFont="1" applyAlignment="1" applyProtection="1"/>
    <xf numFmtId="177" fontId="4" fillId="6" borderId="4" xfId="0" applyNumberFormat="1" applyFont="1" applyFill="1" applyBorder="1" applyAlignment="1" applyProtection="1">
      <alignment horizontal="center"/>
    </xf>
    <xf numFmtId="177" fontId="4" fillId="0" borderId="4" xfId="0" applyNumberFormat="1" applyFont="1" applyBorder="1" applyAlignment="1" applyProtection="1">
      <alignment horizontal="center"/>
    </xf>
    <xf numFmtId="177" fontId="2" fillId="7" borderId="4" xfId="0" applyNumberFormat="1" applyFont="1" applyFill="1" applyBorder="1" applyAlignment="1" applyProtection="1">
      <alignment horizontal="center"/>
    </xf>
    <xf numFmtId="0" fontId="3" fillId="0" borderId="0" xfId="0" applyFont="1" applyAlignment="1" applyProtection="1">
      <alignment vertical="top"/>
    </xf>
    <xf numFmtId="177" fontId="2" fillId="4" borderId="0" xfId="0" applyNumberFormat="1" applyFont="1" applyFill="1" applyAlignment="1" applyProtection="1">
      <alignment vertical="center"/>
    </xf>
    <xf numFmtId="177" fontId="4" fillId="4" borderId="0" xfId="0" applyNumberFormat="1" applyFont="1" applyFill="1" applyAlignment="1" applyProtection="1"/>
    <xf numFmtId="177" fontId="4" fillId="0" borderId="0" xfId="0" applyNumberFormat="1" applyFont="1" applyAlignment="1" applyProtection="1">
      <alignment vertical="center"/>
    </xf>
    <xf numFmtId="0" fontId="3" fillId="0" borderId="0" xfId="0" applyFont="1" applyAlignment="1" applyProtection="1">
      <alignment vertical="center"/>
    </xf>
    <xf numFmtId="177" fontId="2" fillId="0" borderId="0" xfId="0" applyNumberFormat="1" applyFont="1" applyAlignment="1" applyProtection="1">
      <alignment horizontal="center" vertical="center"/>
    </xf>
    <xf numFmtId="177" fontId="4" fillId="0" borderId="0" xfId="0" applyNumberFormat="1" applyFont="1" applyAlignment="1" applyProtection="1">
      <alignment horizontal="center"/>
    </xf>
    <xf numFmtId="0" fontId="4" fillId="4" borderId="0" xfId="0" applyFont="1" applyFill="1" applyAlignment="1" applyProtection="1">
      <alignment vertical="center"/>
    </xf>
    <xf numFmtId="182" fontId="2" fillId="0" borderId="0" xfId="0" applyNumberFormat="1" applyFont="1" applyAlignment="1" applyProtection="1">
      <alignment horizontal="center" vertical="center"/>
    </xf>
    <xf numFmtId="0" fontId="2" fillId="4" borderId="5" xfId="0" applyFont="1" applyFill="1" applyBorder="1" applyAlignment="1" applyProtection="1">
      <alignment horizontal="center" vertical="center"/>
    </xf>
    <xf numFmtId="0" fontId="2" fillId="0" borderId="0" xfId="0" applyFont="1" applyAlignment="1" applyProtection="1">
      <alignment vertical="center"/>
    </xf>
    <xf numFmtId="0" fontId="2" fillId="2" borderId="9" xfId="0" applyFont="1" applyFill="1" applyBorder="1" applyAlignment="1" applyProtection="1">
      <alignment horizontal="center" vertical="center"/>
    </xf>
    <xf numFmtId="0" fontId="4" fillId="0" borderId="0" xfId="0" applyFont="1" applyAlignment="1" applyProtection="1">
      <alignment horizontal="left" vertical="center" indent="15"/>
    </xf>
    <xf numFmtId="0" fontId="4" fillId="0" borderId="0" xfId="0" applyFont="1" applyBorder="1" applyAlignment="1" applyProtection="1">
      <alignment horizontal="left" vertical="center"/>
    </xf>
    <xf numFmtId="0" fontId="3" fillId="2" borderId="10"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2" fillId="0" borderId="4" xfId="0" applyFont="1" applyBorder="1" applyAlignment="1" applyProtection="1">
      <alignment horizontal="left" vertical="center" wrapText="1" indent="1"/>
    </xf>
    <xf numFmtId="0" fontId="4" fillId="0" borderId="0" xfId="0" applyFont="1" applyAlignment="1" applyProtection="1">
      <alignment horizontal="center"/>
    </xf>
    <xf numFmtId="0" fontId="2" fillId="0" borderId="0" xfId="0" applyFont="1" applyAlignment="1" applyProtection="1">
      <alignment horizontal="left"/>
    </xf>
    <xf numFmtId="49" fontId="2" fillId="0" borderId="12" xfId="0" applyNumberFormat="1" applyFont="1" applyBorder="1" applyAlignment="1" applyProtection="1">
      <alignment horizontal="center"/>
    </xf>
    <xf numFmtId="49" fontId="2" fillId="0" borderId="12" xfId="0" applyNumberFormat="1" applyFont="1" applyBorder="1" applyAlignment="1" applyProtection="1"/>
    <xf numFmtId="0" fontId="2" fillId="2" borderId="4" xfId="0" applyFont="1" applyFill="1" applyBorder="1" applyAlignment="1" applyProtection="1">
      <alignment horizontal="center" vertical="center" wrapText="1"/>
    </xf>
    <xf numFmtId="0" fontId="4" fillId="2" borderId="13" xfId="0" applyFont="1" applyFill="1" applyBorder="1" applyAlignment="1" applyProtection="1">
      <alignment horizontal="center"/>
    </xf>
    <xf numFmtId="0" fontId="4" fillId="2" borderId="12" xfId="0" applyFont="1" applyFill="1" applyBorder="1" applyAlignment="1" applyProtection="1"/>
    <xf numFmtId="0" fontId="4" fillId="2" borderId="6" xfId="0" applyFont="1" applyFill="1" applyBorder="1" applyAlignment="1" applyProtection="1">
      <alignment horizontal="center"/>
    </xf>
    <xf numFmtId="0" fontId="4" fillId="0" borderId="0" xfId="0" applyFont="1" applyAlignment="1" applyProtection="1">
      <alignment horizontal="center" vertical="center"/>
    </xf>
    <xf numFmtId="181" fontId="6" fillId="0" borderId="4" xfId="0" applyNumberFormat="1" applyFont="1" applyBorder="1" applyAlignment="1" applyProtection="1">
      <alignment horizontal="center"/>
    </xf>
    <xf numFmtId="0" fontId="6" fillId="0" borderId="4" xfId="0" applyFont="1" applyBorder="1" applyAlignment="1" applyProtection="1">
      <alignment horizontal="center"/>
    </xf>
    <xf numFmtId="0" fontId="6" fillId="0" borderId="0" xfId="0" applyFont="1" applyAlignment="1" applyProtection="1">
      <alignment horizontal="center"/>
    </xf>
    <xf numFmtId="49" fontId="2" fillId="0" borderId="5" xfId="0" applyNumberFormat="1" applyFont="1" applyBorder="1" applyAlignment="1" applyProtection="1">
      <alignment horizontal="center"/>
    </xf>
    <xf numFmtId="49" fontId="2" fillId="0" borderId="6" xfId="0" applyNumberFormat="1" applyFont="1" applyBorder="1" applyAlignment="1" applyProtection="1"/>
    <xf numFmtId="0" fontId="3" fillId="2" borderId="9" xfId="0" applyFont="1" applyFill="1" applyBorder="1" applyAlignment="1" applyProtection="1">
      <alignment horizontal="center" vertical="center" wrapText="1"/>
    </xf>
    <xf numFmtId="0" fontId="3" fillId="3" borderId="12" xfId="0" applyFont="1" applyFill="1" applyBorder="1" applyAlignment="1" applyProtection="1">
      <alignment vertical="center"/>
    </xf>
    <xf numFmtId="183" fontId="6" fillId="4" borderId="7" xfId="1" applyNumberFormat="1" applyFont="1" applyFill="1" applyBorder="1" applyAlignment="1" applyProtection="1">
      <alignment vertical="center"/>
    </xf>
    <xf numFmtId="184" fontId="4" fillId="0" borderId="4" xfId="0" applyNumberFormat="1" applyFont="1" applyBorder="1" applyAlignment="1" applyProtection="1">
      <alignment horizontal="center" vertical="center"/>
    </xf>
    <xf numFmtId="184" fontId="6" fillId="0" borderId="4" xfId="0" applyNumberFormat="1" applyFont="1" applyBorder="1" applyAlignment="1" applyProtection="1">
      <alignment horizontal="center"/>
    </xf>
    <xf numFmtId="49" fontId="2" fillId="0" borderId="8" xfId="0" applyNumberFormat="1" applyFont="1" applyBorder="1" applyAlignment="1" applyProtection="1"/>
    <xf numFmtId="49" fontId="2" fillId="0" borderId="4" xfId="0" applyNumberFormat="1" applyFont="1" applyBorder="1" applyAlignment="1" applyProtection="1">
      <alignment horizontal="center"/>
    </xf>
    <xf numFmtId="0" fontId="6" fillId="3" borderId="4" xfId="0" applyFont="1" applyFill="1" applyBorder="1" applyAlignment="1" applyProtection="1">
      <alignment horizontal="center" vertical="center"/>
    </xf>
    <xf numFmtId="185" fontId="6" fillId="3" borderId="4" xfId="0" applyNumberFormat="1" applyFont="1" applyFill="1" applyBorder="1" applyAlignment="1" applyProtection="1">
      <alignment horizontal="center" vertical="center"/>
    </xf>
    <xf numFmtId="184" fontId="4" fillId="0" borderId="4" xfId="0" applyNumberFormat="1" applyFont="1" applyBorder="1" applyAlignment="1" applyProtection="1">
      <alignment horizontal="center"/>
    </xf>
    <xf numFmtId="183" fontId="6" fillId="4" borderId="4" xfId="1" applyNumberFormat="1" applyFont="1" applyFill="1" applyBorder="1" applyAlignment="1" applyProtection="1">
      <alignment horizontal="center" vertical="center"/>
    </xf>
    <xf numFmtId="2" fontId="6" fillId="8" borderId="7" xfId="0" applyNumberFormat="1" applyFont="1" applyFill="1" applyBorder="1" applyAlignment="1" applyProtection="1">
      <alignment horizontal="center" vertical="center"/>
    </xf>
    <xf numFmtId="2" fontId="6" fillId="8" borderId="4" xfId="0" applyNumberFormat="1" applyFont="1" applyFill="1" applyBorder="1" applyAlignment="1" applyProtection="1">
      <alignment horizontal="center" vertical="center"/>
    </xf>
    <xf numFmtId="0" fontId="6" fillId="2" borderId="9" xfId="0" applyFont="1" applyFill="1" applyBorder="1" applyAlignment="1" applyProtection="1">
      <alignment horizontal="center" vertical="center" wrapText="1"/>
    </xf>
    <xf numFmtId="176" fontId="4" fillId="0" borderId="4" xfId="0" applyNumberFormat="1" applyFont="1" applyBorder="1" applyAlignment="1" applyProtection="1">
      <alignment horizontal="center" vertical="center"/>
    </xf>
    <xf numFmtId="176" fontId="6" fillId="0" borderId="4" xfId="0" applyNumberFormat="1" applyFont="1" applyBorder="1" applyAlignment="1" applyProtection="1">
      <alignment horizontal="center" vertical="center"/>
    </xf>
    <xf numFmtId="186" fontId="4" fillId="0" borderId="0" xfId="0" applyNumberFormat="1" applyFont="1" applyAlignment="1" applyProtection="1">
      <alignment horizontal="center"/>
    </xf>
    <xf numFmtId="185" fontId="4" fillId="3" borderId="4" xfId="0" applyNumberFormat="1" applyFont="1" applyFill="1" applyBorder="1" applyAlignment="1" applyProtection="1">
      <alignment horizontal="center" vertical="center"/>
    </xf>
    <xf numFmtId="0" fontId="7" fillId="0" borderId="14" xfId="0" applyFont="1" applyBorder="1" applyAlignment="1" applyProtection="1">
      <alignment horizontal="center" vertical="center"/>
    </xf>
    <xf numFmtId="0" fontId="3" fillId="2" borderId="15" xfId="0" applyFont="1" applyFill="1" applyBorder="1" applyAlignment="1" applyProtection="1">
      <alignment horizontal="center" vertical="center" wrapText="1"/>
    </xf>
    <xf numFmtId="0" fontId="8" fillId="0" borderId="16" xfId="0" applyFont="1" applyBorder="1" applyAlignment="1" applyProtection="1">
      <alignment horizontal="center" vertical="center"/>
    </xf>
    <xf numFmtId="0" fontId="3" fillId="3" borderId="17" xfId="0" applyFont="1" applyFill="1" applyBorder="1" applyAlignment="1" applyProtection="1">
      <alignment vertical="center"/>
    </xf>
    <xf numFmtId="2" fontId="4" fillId="0" borderId="4" xfId="0" applyNumberFormat="1" applyFont="1" applyBorder="1" applyAlignment="1" applyProtection="1">
      <alignment vertical="center"/>
    </xf>
    <xf numFmtId="0" fontId="4" fillId="0" borderId="4" xfId="0" applyFont="1" applyBorder="1" applyAlignment="1" applyProtection="1">
      <alignment vertical="center"/>
    </xf>
    <xf numFmtId="2" fontId="4" fillId="4" borderId="4" xfId="0" applyNumberFormat="1" applyFont="1" applyFill="1" applyBorder="1" applyAlignment="1" applyProtection="1">
      <alignment vertical="center"/>
    </xf>
    <xf numFmtId="176" fontId="4" fillId="0" borderId="4" xfId="0" applyNumberFormat="1" applyFont="1" applyBorder="1" applyAlignment="1" applyProtection="1">
      <alignment vertical="center"/>
    </xf>
    <xf numFmtId="177" fontId="2" fillId="2" borderId="5" xfId="0" applyNumberFormat="1" applyFont="1" applyFill="1" applyBorder="1" applyAlignment="1" applyProtection="1">
      <alignment horizontal="center" vertical="center" wrapText="1"/>
    </xf>
    <xf numFmtId="177" fontId="2" fillId="2" borderId="5" xfId="0" applyNumberFormat="1" applyFont="1" applyFill="1" applyBorder="1" applyAlignment="1" applyProtection="1">
      <alignment horizontal="center" vertical="center"/>
    </xf>
    <xf numFmtId="177" fontId="4" fillId="6" borderId="5" xfId="0" applyNumberFormat="1" applyFont="1" applyFill="1" applyBorder="1" applyAlignment="1" applyProtection="1">
      <alignment horizontal="center"/>
    </xf>
    <xf numFmtId="177" fontId="4" fillId="4" borderId="18" xfId="0" applyNumberFormat="1" applyFont="1" applyFill="1" applyBorder="1" applyAlignment="1" applyProtection="1">
      <alignment horizontal="center"/>
    </xf>
    <xf numFmtId="177" fontId="4" fillId="7" borderId="4" xfId="0" applyNumberFormat="1" applyFont="1" applyFill="1" applyBorder="1" applyAlignment="1" applyProtection="1">
      <alignment horizontal="center"/>
    </xf>
    <xf numFmtId="0" fontId="4" fillId="9" borderId="4" xfId="0" applyFont="1" applyFill="1" applyBorder="1" applyAlignment="1" applyProtection="1">
      <alignment horizontal="center" vertical="center"/>
    </xf>
    <xf numFmtId="187" fontId="4" fillId="0" borderId="4" xfId="0" applyNumberFormat="1" applyFont="1" applyBorder="1" applyAlignment="1" applyProtection="1">
      <alignment vertical="center"/>
    </xf>
    <xf numFmtId="4" fontId="4" fillId="0" borderId="0" xfId="0" applyNumberFormat="1" applyFont="1" applyAlignment="1" applyProtection="1">
      <alignment vertical="center"/>
    </xf>
    <xf numFmtId="4" fontId="4" fillId="0" borderId="4" xfId="0" applyNumberFormat="1" applyFont="1" applyBorder="1" applyAlignment="1" applyProtection="1">
      <alignment vertical="center"/>
    </xf>
    <xf numFmtId="177" fontId="4" fillId="0" borderId="4" xfId="0" applyNumberFormat="1" applyFont="1" applyBorder="1" applyAlignment="1" applyProtection="1">
      <alignment vertical="center"/>
    </xf>
    <xf numFmtId="0" fontId="2" fillId="10" borderId="4" xfId="0" applyFont="1" applyFill="1" applyBorder="1" applyAlignment="1" applyProtection="1">
      <alignment horizontal="right" vertical="center" wrapText="1"/>
    </xf>
    <xf numFmtId="0" fontId="3" fillId="3" borderId="5" xfId="0" applyFont="1" applyFill="1" applyBorder="1" applyAlignment="1" applyProtection="1">
      <alignment vertical="center"/>
    </xf>
    <xf numFmtId="0" fontId="3" fillId="3" borderId="6" xfId="0" applyFont="1" applyFill="1" applyBorder="1" applyAlignment="1" applyProtection="1">
      <alignment vertical="center"/>
    </xf>
    <xf numFmtId="0" fontId="3" fillId="3" borderId="6" xfId="0" applyFont="1" applyFill="1" applyBorder="1" applyAlignment="1" applyProtection="1">
      <alignment horizontal="center" vertical="center" wrapText="1"/>
    </xf>
    <xf numFmtId="0" fontId="3" fillId="0" borderId="4" xfId="0" applyFont="1" applyBorder="1" applyAlignment="1" applyProtection="1">
      <alignment horizontal="left" vertical="center" wrapText="1" indent="1"/>
    </xf>
    <xf numFmtId="0" fontId="3" fillId="3" borderId="4" xfId="0" applyFont="1" applyFill="1" applyBorder="1" applyAlignment="1" applyProtection="1">
      <alignment horizontal="center" vertical="center" wrapText="1"/>
    </xf>
    <xf numFmtId="0" fontId="3" fillId="3" borderId="4" xfId="0" applyFont="1" applyFill="1" applyBorder="1" applyAlignment="1" applyProtection="1">
      <alignment horizontal="left" vertical="center" wrapText="1" indent="1"/>
    </xf>
    <xf numFmtId="0" fontId="2" fillId="11" borderId="4" xfId="0" applyFont="1" applyFill="1" applyBorder="1" applyAlignment="1" applyProtection="1">
      <alignment horizontal="right" vertical="center" wrapText="1"/>
    </xf>
    <xf numFmtId="0" fontId="2" fillId="12" borderId="4" xfId="0" applyFont="1" applyFill="1" applyBorder="1" applyAlignment="1" applyProtection="1">
      <alignment horizontal="right" vertical="center" wrapText="1"/>
    </xf>
    <xf numFmtId="0" fontId="9" fillId="7" borderId="4" xfId="0" applyFont="1" applyFill="1" applyBorder="1" applyAlignment="1" applyProtection="1">
      <alignment horizontal="center" vertical="center" wrapText="1"/>
    </xf>
    <xf numFmtId="0" fontId="1" fillId="0" borderId="0" xfId="0" applyFont="1" applyBorder="1" applyAlignment="1" applyProtection="1">
      <alignment vertical="center" wrapText="1"/>
    </xf>
    <xf numFmtId="0" fontId="10" fillId="7" borderId="4" xfId="0" applyFont="1" applyFill="1" applyBorder="1" applyAlignment="1" applyProtection="1">
      <alignment horizontal="center" vertical="center" wrapText="1"/>
    </xf>
    <xf numFmtId="0" fontId="11" fillId="0" borderId="12" xfId="0" applyFont="1" applyBorder="1" applyAlignment="1" applyProtection="1">
      <alignment horizontal="justify" vertical="center"/>
    </xf>
    <xf numFmtId="0" fontId="10" fillId="4" borderId="12" xfId="0" applyFont="1" applyFill="1" applyBorder="1" applyAlignment="1" applyProtection="1"/>
    <xf numFmtId="0" fontId="12" fillId="4" borderId="12" xfId="0" applyFont="1" applyFill="1" applyBorder="1" applyAlignment="1" applyProtection="1">
      <alignment horizontal="center" vertical="center"/>
    </xf>
    <xf numFmtId="0" fontId="11" fillId="4" borderId="12" xfId="0" applyFont="1" applyFill="1" applyBorder="1" applyAlignment="1" applyProtection="1">
      <alignment horizontal="justify" vertical="center"/>
    </xf>
    <xf numFmtId="0" fontId="1" fillId="0" borderId="12" xfId="0" applyFont="1" applyBorder="1" applyAlignment="1" applyProtection="1"/>
    <xf numFmtId="0" fontId="9" fillId="7" borderId="19" xfId="0" applyFont="1" applyFill="1" applyBorder="1" applyAlignment="1" applyProtection="1">
      <alignment horizontal="center" vertical="center" wrapText="1"/>
    </xf>
    <xf numFmtId="183" fontId="3" fillId="10" borderId="4" xfId="1" applyNumberFormat="1" applyFont="1" applyFill="1" applyBorder="1" applyAlignment="1" applyProtection="1">
      <alignment horizontal="center" vertical="center"/>
    </xf>
    <xf numFmtId="3" fontId="4" fillId="4" borderId="7" xfId="0" applyNumberFormat="1" applyFont="1" applyFill="1" applyBorder="1" applyAlignment="1" applyProtection="1">
      <alignment horizontal="center" vertical="center"/>
    </xf>
    <xf numFmtId="183" fontId="6" fillId="0" borderId="7" xfId="1" applyNumberFormat="1" applyFont="1" applyBorder="1" applyAlignment="1" applyProtection="1">
      <alignment horizontal="center" vertical="center"/>
    </xf>
    <xf numFmtId="3" fontId="6" fillId="4" borderId="7" xfId="0" applyNumberFormat="1" applyFont="1" applyFill="1" applyBorder="1" applyAlignment="1" applyProtection="1">
      <alignment horizontal="center" vertical="center"/>
    </xf>
    <xf numFmtId="0" fontId="3" fillId="5" borderId="6" xfId="0" applyFont="1" applyFill="1" applyBorder="1" applyAlignment="1" applyProtection="1">
      <alignment vertical="center"/>
    </xf>
    <xf numFmtId="0" fontId="3" fillId="3" borderId="4" xfId="0" applyFont="1" applyFill="1" applyBorder="1" applyAlignment="1" applyProtection="1">
      <alignment horizontal="center" vertical="center"/>
    </xf>
    <xf numFmtId="183" fontId="3" fillId="3" borderId="4" xfId="0" applyNumberFormat="1" applyFont="1" applyFill="1" applyBorder="1" applyAlignment="1" applyProtection="1">
      <alignment horizontal="center" vertical="center"/>
    </xf>
    <xf numFmtId="183" fontId="6" fillId="0" borderId="4" xfId="1" applyNumberFormat="1" applyFont="1" applyBorder="1" applyAlignment="1" applyProtection="1">
      <alignment horizontal="center" vertical="center"/>
    </xf>
    <xf numFmtId="183" fontId="6" fillId="11" borderId="4" xfId="1" applyNumberFormat="1" applyFont="1" applyFill="1" applyBorder="1" applyAlignment="1" applyProtection="1">
      <alignment horizontal="center" vertical="center"/>
    </xf>
    <xf numFmtId="4" fontId="3" fillId="10" borderId="4" xfId="1" applyNumberFormat="1" applyFont="1" applyFill="1" applyBorder="1" applyAlignment="1" applyProtection="1">
      <alignment horizontal="center" vertical="center"/>
    </xf>
    <xf numFmtId="0" fontId="1" fillId="0" borderId="0" xfId="0" applyFont="1" applyAlignment="1" applyProtection="1">
      <alignment horizontal="center"/>
    </xf>
    <xf numFmtId="183" fontId="3" fillId="10" borderId="4" xfId="1" applyNumberFormat="1" applyFont="1" applyFill="1" applyBorder="1" applyAlignment="1" applyProtection="1">
      <alignment vertical="center"/>
    </xf>
    <xf numFmtId="2" fontId="3" fillId="13" borderId="4" xfId="0" applyNumberFormat="1" applyFont="1" applyFill="1" applyBorder="1" applyAlignment="1" applyProtection="1">
      <alignment horizontal="center" vertical="center"/>
    </xf>
    <xf numFmtId="183" fontId="6" fillId="0" borderId="7" xfId="1" applyNumberFormat="1" applyFont="1" applyBorder="1" applyAlignment="1" applyProtection="1">
      <alignment vertical="center"/>
    </xf>
    <xf numFmtId="183" fontId="3" fillId="3" borderId="4" xfId="0" applyNumberFormat="1" applyFont="1" applyFill="1" applyBorder="1" applyAlignment="1" applyProtection="1">
      <alignment vertical="center"/>
    </xf>
    <xf numFmtId="183" fontId="6" fillId="0" borderId="4" xfId="1" applyNumberFormat="1" applyFont="1" applyBorder="1" applyAlignment="1" applyProtection="1">
      <alignment vertical="center"/>
    </xf>
    <xf numFmtId="2" fontId="6" fillId="11" borderId="4" xfId="0" applyNumberFormat="1" applyFont="1" applyFill="1" applyBorder="1" applyAlignment="1" applyProtection="1">
      <alignment horizontal="center" vertical="center"/>
    </xf>
    <xf numFmtId="4" fontId="3" fillId="10" borderId="4" xfId="1" applyNumberFormat="1" applyFont="1" applyFill="1" applyBorder="1" applyAlignment="1" applyProtection="1">
      <alignment vertical="center"/>
    </xf>
    <xf numFmtId="4" fontId="1" fillId="0" borderId="0" xfId="0" applyNumberFormat="1" applyFont="1" applyAlignment="1" applyProtection="1"/>
    <xf numFmtId="176" fontId="3" fillId="10" borderId="5" xfId="0" applyNumberFormat="1" applyFont="1" applyFill="1" applyBorder="1" applyAlignment="1" applyProtection="1">
      <alignment horizontal="center" vertical="center"/>
    </xf>
    <xf numFmtId="176" fontId="6" fillId="0" borderId="20" xfId="0" applyNumberFormat="1" applyFont="1" applyBorder="1" applyAlignment="1" applyProtection="1">
      <alignment horizontal="center" vertical="center"/>
    </xf>
    <xf numFmtId="177" fontId="3" fillId="3" borderId="5" xfId="0" applyNumberFormat="1" applyFont="1" applyFill="1" applyBorder="1" applyAlignment="1" applyProtection="1">
      <alignment horizontal="center" vertical="center"/>
    </xf>
    <xf numFmtId="176" fontId="4" fillId="0" borderId="5" xfId="0" applyNumberFormat="1" applyFont="1" applyBorder="1" applyAlignment="1" applyProtection="1">
      <alignment horizontal="center" vertical="center"/>
    </xf>
    <xf numFmtId="176" fontId="8" fillId="0" borderId="20" xfId="0" applyNumberFormat="1" applyFont="1" applyBorder="1" applyAlignment="1" applyProtection="1">
      <alignment horizontal="center" vertical="center"/>
    </xf>
    <xf numFmtId="2" fontId="6" fillId="11" borderId="7" xfId="0" applyNumberFormat="1" applyFont="1" applyFill="1" applyBorder="1" applyAlignment="1" applyProtection="1">
      <alignment horizontal="center" vertical="center"/>
    </xf>
    <xf numFmtId="176" fontId="6" fillId="11" borderId="4" xfId="0" applyNumberFormat="1" applyFont="1" applyFill="1" applyBorder="1" applyAlignment="1" applyProtection="1">
      <alignment horizontal="center" vertical="center"/>
    </xf>
    <xf numFmtId="177" fontId="2" fillId="7" borderId="5" xfId="0" applyNumberFormat="1" applyFont="1" applyFill="1" applyBorder="1" applyAlignment="1" applyProtection="1">
      <alignment horizontal="center" vertical="center"/>
    </xf>
    <xf numFmtId="2" fontId="2" fillId="10" borderId="4" xfId="0" applyNumberFormat="1" applyFont="1" applyFill="1" applyBorder="1" applyAlignment="1" applyProtection="1">
      <alignment vertical="center"/>
    </xf>
    <xf numFmtId="176" fontId="2" fillId="10" borderId="4" xfId="0" applyNumberFormat="1" applyFont="1" applyFill="1" applyBorder="1" applyAlignment="1" applyProtection="1">
      <alignment vertical="center"/>
    </xf>
    <xf numFmtId="2" fontId="3" fillId="3" borderId="8" xfId="0" applyNumberFormat="1" applyFont="1" applyFill="1" applyBorder="1" applyAlignment="1" applyProtection="1">
      <alignment vertical="center"/>
    </xf>
    <xf numFmtId="0" fontId="3" fillId="3" borderId="8" xfId="0" applyFont="1" applyFill="1" applyBorder="1" applyAlignment="1" applyProtection="1">
      <alignment vertical="center"/>
    </xf>
    <xf numFmtId="176" fontId="6" fillId="0" borderId="4" xfId="0" applyNumberFormat="1" applyFont="1" applyBorder="1" applyAlignment="1" applyProtection="1">
      <alignment vertical="center"/>
    </xf>
    <xf numFmtId="176" fontId="8" fillId="0" borderId="4" xfId="0" applyNumberFormat="1" applyFont="1" applyBorder="1" applyAlignment="1" applyProtection="1">
      <alignment vertical="center"/>
    </xf>
    <xf numFmtId="176" fontId="3" fillId="10" borderId="4" xfId="0" applyNumberFormat="1" applyFont="1" applyFill="1" applyBorder="1" applyAlignment="1" applyProtection="1">
      <alignment vertical="center"/>
    </xf>
    <xf numFmtId="176" fontId="8" fillId="0" borderId="4" xfId="0" applyNumberFormat="1" applyFont="1" applyBorder="1" applyAlignment="1" applyProtection="1">
      <alignment horizontal="center" vertical="center"/>
    </xf>
    <xf numFmtId="176" fontId="8" fillId="11" borderId="4" xfId="0" applyNumberFormat="1" applyFont="1" applyFill="1" applyBorder="1" applyAlignment="1" applyProtection="1">
      <alignment horizontal="center" vertical="center"/>
    </xf>
    <xf numFmtId="176" fontId="3" fillId="10" borderId="4" xfId="0" applyNumberFormat="1" applyFont="1" applyFill="1" applyBorder="1" applyAlignment="1" applyProtection="1">
      <alignment horizontal="center" vertical="center"/>
    </xf>
    <xf numFmtId="177" fontId="2" fillId="12" borderId="4" xfId="0" applyNumberFormat="1" applyFont="1" applyFill="1" applyBorder="1" applyAlignment="1" applyProtection="1">
      <alignment horizontal="center" vertical="center"/>
    </xf>
    <xf numFmtId="1" fontId="3" fillId="12" borderId="4" xfId="1" applyNumberFormat="1" applyFont="1" applyFill="1" applyBorder="1" applyAlignment="1" applyProtection="1">
      <alignment horizontal="center" vertical="center"/>
    </xf>
    <xf numFmtId="177" fontId="2" fillId="12" borderId="7" xfId="0" applyNumberFormat="1" applyFont="1" applyFill="1" applyBorder="1" applyAlignment="1" applyProtection="1">
      <alignment vertical="center"/>
    </xf>
    <xf numFmtId="1" fontId="2" fillId="12" borderId="4" xfId="0" applyNumberFormat="1" applyFont="1" applyFill="1" applyBorder="1" applyAlignment="1" applyProtection="1">
      <alignment horizontal="center" vertical="center"/>
    </xf>
    <xf numFmtId="1" fontId="4" fillId="7" borderId="0" xfId="0" applyNumberFormat="1" applyFont="1" applyFill="1" applyAlignment="1" applyProtection="1">
      <alignment horizontal="center" vertical="center"/>
    </xf>
    <xf numFmtId="1" fontId="3" fillId="14" borderId="4" xfId="1" applyNumberFormat="1" applyFont="1" applyFill="1" applyBorder="1" applyAlignment="1" applyProtection="1">
      <alignment horizontal="center" vertical="center"/>
    </xf>
    <xf numFmtId="1" fontId="4" fillId="0" borderId="0" xfId="0" applyNumberFormat="1" applyFont="1" applyAlignment="1" applyProtection="1">
      <alignment vertical="center"/>
    </xf>
    <xf numFmtId="0" fontId="1" fillId="0" borderId="21" xfId="0" applyFont="1" applyBorder="1" applyAlignment="1" applyProtection="1">
      <alignment vertical="center" wrapText="1"/>
    </xf>
    <xf numFmtId="176" fontId="4" fillId="0" borderId="0" xfId="0" applyNumberFormat="1" applyFont="1" applyAlignment="1" applyProtection="1">
      <alignment vertical="center"/>
    </xf>
    <xf numFmtId="4" fontId="4" fillId="0" borderId="4" xfId="0" applyNumberFormat="1" applyFont="1" applyBorder="1" applyAlignment="1" applyProtection="1">
      <alignment horizontal="center" vertical="center"/>
    </xf>
    <xf numFmtId="0" fontId="12" fillId="4" borderId="0" xfId="0" applyFont="1" applyFill="1" applyAlignment="1" applyProtection="1">
      <alignment vertical="center"/>
    </xf>
    <xf numFmtId="0" fontId="13" fillId="4" borderId="0" xfId="0" applyFont="1" applyFill="1" applyAlignment="1" applyProtection="1">
      <alignment vertical="center"/>
    </xf>
    <xf numFmtId="0" fontId="10" fillId="4" borderId="0" xfId="0" applyFont="1" applyFill="1" applyAlignment="1" applyProtection="1">
      <alignment vertical="center"/>
    </xf>
    <xf numFmtId="0" fontId="14" fillId="4" borderId="0" xfId="0" applyFont="1" applyFill="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justify" vertical="center"/>
    </xf>
    <xf numFmtId="188" fontId="10" fillId="0" borderId="0" xfId="3" applyNumberFormat="1" applyFont="1" applyBorder="1" applyAlignment="1" applyProtection="1">
      <alignment vertical="center"/>
    </xf>
    <xf numFmtId="4" fontId="12" fillId="0" borderId="0" xfId="0" applyNumberFormat="1" applyFont="1" applyAlignment="1" applyProtection="1">
      <alignment vertical="center"/>
    </xf>
    <xf numFmtId="0" fontId="10" fillId="15" borderId="0" xfId="0" applyFont="1" applyFill="1" applyAlignment="1" applyProtection="1">
      <alignment vertical="center"/>
    </xf>
    <xf numFmtId="0" fontId="15" fillId="0" borderId="0" xfId="0" applyFont="1"/>
    <xf numFmtId="0" fontId="14" fillId="7" borderId="4" xfId="56" applyFont="1" applyFill="1" applyBorder="1" applyAlignment="1" applyProtection="1">
      <alignment horizontal="center" vertical="center" wrapText="1"/>
    </xf>
    <xf numFmtId="0" fontId="10" fillId="15" borderId="0" xfId="0" applyFont="1" applyFill="1" applyBorder="1" applyAlignment="1" applyProtection="1">
      <alignment horizontal="center" textRotation="255"/>
    </xf>
    <xf numFmtId="0" fontId="15" fillId="4" borderId="0" xfId="0" applyFont="1" applyFill="1" applyAlignment="1" applyProtection="1"/>
    <xf numFmtId="0" fontId="12" fillId="0" borderId="4" xfId="0" applyFont="1" applyBorder="1" applyAlignment="1" applyProtection="1">
      <alignment horizontal="center" vertical="center"/>
    </xf>
    <xf numFmtId="188" fontId="12" fillId="0" borderId="4" xfId="3" applyNumberFormat="1" applyFont="1" applyBorder="1" applyAlignment="1" applyProtection="1">
      <alignment vertical="center"/>
    </xf>
    <xf numFmtId="4" fontId="12" fillId="0" borderId="4" xfId="0" applyNumberFormat="1" applyFont="1" applyBorder="1" applyAlignment="1" applyProtection="1">
      <alignment vertical="center"/>
    </xf>
    <xf numFmtId="0" fontId="12" fillId="0" borderId="4" xfId="56" applyFont="1" applyBorder="1" applyAlignment="1" applyProtection="1">
      <alignment horizontal="right" vertical="center" wrapText="1"/>
    </xf>
    <xf numFmtId="0" fontId="12" fillId="4" borderId="4" xfId="56" applyFont="1" applyFill="1" applyBorder="1" applyAlignment="1" applyProtection="1">
      <alignment horizontal="center" vertical="center" wrapText="1"/>
    </xf>
    <xf numFmtId="189" fontId="12" fillId="4" borderId="4" xfId="56" applyNumberFormat="1" applyFont="1" applyFill="1" applyBorder="1" applyAlignment="1" applyProtection="1">
      <alignment horizontal="center" vertical="center"/>
    </xf>
    <xf numFmtId="0" fontId="10" fillId="0" borderId="4" xfId="56" applyFont="1" applyBorder="1" applyAlignment="1" applyProtection="1">
      <alignment horizontal="right" vertical="center"/>
    </xf>
    <xf numFmtId="0" fontId="10" fillId="0" borderId="4" xfId="56" applyFont="1" applyBorder="1" applyAlignment="1" applyProtection="1">
      <alignment horizontal="right" vertical="center" wrapText="1"/>
    </xf>
    <xf numFmtId="0" fontId="16" fillId="16" borderId="4" xfId="56" applyFont="1" applyFill="1" applyBorder="1" applyAlignment="1" applyProtection="1">
      <alignment horizontal="center" vertical="center"/>
    </xf>
    <xf numFmtId="189" fontId="12" fillId="4" borderId="4" xfId="0" applyNumberFormat="1" applyFont="1" applyFill="1" applyBorder="1" applyAlignment="1" applyProtection="1">
      <alignment horizontal="center" vertical="center"/>
    </xf>
    <xf numFmtId="0" fontId="17" fillId="17" borderId="22" xfId="0" applyFont="1" applyFill="1" applyBorder="1" applyAlignment="1" applyProtection="1">
      <alignment vertical="center"/>
    </xf>
    <xf numFmtId="0" fontId="17" fillId="17" borderId="23" xfId="0" applyFont="1" applyFill="1" applyBorder="1" applyAlignment="1" applyProtection="1">
      <alignment vertical="center"/>
    </xf>
    <xf numFmtId="4" fontId="14" fillId="17" borderId="24" xfId="0" applyNumberFormat="1" applyFont="1" applyFill="1" applyBorder="1" applyAlignment="1" applyProtection="1">
      <alignment vertical="center"/>
    </xf>
    <xf numFmtId="4" fontId="14" fillId="17" borderId="25" xfId="0" applyNumberFormat="1" applyFont="1" applyFill="1" applyBorder="1" applyAlignment="1" applyProtection="1">
      <alignment vertical="center"/>
    </xf>
    <xf numFmtId="0" fontId="14" fillId="18" borderId="26" xfId="0" applyFont="1" applyFill="1" applyBorder="1" applyAlignment="1" applyProtection="1">
      <alignment horizontal="left" vertical="center"/>
    </xf>
    <xf numFmtId="4" fontId="14" fillId="18" borderId="26" xfId="0" applyNumberFormat="1" applyFont="1" applyFill="1" applyBorder="1" applyAlignment="1" applyProtection="1">
      <alignment horizontal="center" vertical="center"/>
    </xf>
    <xf numFmtId="0" fontId="18" fillId="0" borderId="4" xfId="0" applyFont="1" applyBorder="1" applyAlignment="1" applyProtection="1">
      <alignment horizontal="center" vertical="center"/>
    </xf>
    <xf numFmtId="0" fontId="18" fillId="0" borderId="4" xfId="57" applyFont="1" applyBorder="1" applyAlignment="1" applyProtection="1">
      <alignment horizontal="center" vertical="center" wrapText="1"/>
    </xf>
    <xf numFmtId="4" fontId="14" fillId="17" borderId="27" xfId="0" applyNumberFormat="1" applyFont="1" applyFill="1" applyBorder="1" applyAlignment="1" applyProtection="1">
      <alignment vertical="center"/>
    </xf>
    <xf numFmtId="4" fontId="14" fillId="17" borderId="28" xfId="0" applyNumberFormat="1" applyFont="1" applyFill="1" applyBorder="1" applyAlignment="1" applyProtection="1">
      <alignment vertical="center"/>
    </xf>
    <xf numFmtId="0" fontId="12" fillId="4" borderId="4" xfId="0" applyFont="1" applyFill="1" applyBorder="1" applyAlignment="1" applyProtection="1">
      <alignment horizontal="center" vertical="center" wrapText="1"/>
    </xf>
    <xf numFmtId="0" fontId="12" fillId="4" borderId="4" xfId="57" applyFont="1" applyFill="1" applyBorder="1" applyAlignment="1" applyProtection="1">
      <alignment horizontal="center" vertical="center" wrapText="1"/>
    </xf>
    <xf numFmtId="0" fontId="12" fillId="0" borderId="4" xfId="57" applyFont="1" applyBorder="1" applyAlignment="1" applyProtection="1">
      <alignment horizontal="center" vertical="center" wrapText="1"/>
    </xf>
    <xf numFmtId="0" fontId="17" fillId="7" borderId="22" xfId="0" applyFont="1" applyFill="1" applyBorder="1" applyAlignment="1" applyProtection="1">
      <alignment horizontal="left" vertical="center"/>
    </xf>
    <xf numFmtId="10" fontId="17" fillId="7" borderId="23" xfId="3" applyNumberFormat="1" applyFont="1" applyFill="1" applyBorder="1" applyAlignment="1" applyProtection="1">
      <alignment horizontal="center" vertical="center"/>
    </xf>
    <xf numFmtId="0" fontId="10" fillId="4" borderId="1" xfId="0" applyFont="1" applyFill="1" applyBorder="1" applyAlignment="1" applyProtection="1">
      <alignment horizontal="center" vertical="center"/>
    </xf>
    <xf numFmtId="0" fontId="19" fillId="4" borderId="24" xfId="0" applyFont="1" applyFill="1" applyBorder="1" applyAlignment="1" applyProtection="1">
      <alignment horizontal="left" vertical="center"/>
    </xf>
    <xf numFmtId="2" fontId="12" fillId="4" borderId="25" xfId="0" applyNumberFormat="1" applyFont="1" applyFill="1" applyBorder="1" applyAlignment="1" applyProtection="1">
      <alignment horizontal="center" vertical="center"/>
    </xf>
    <xf numFmtId="0" fontId="12" fillId="4" borderId="24" xfId="0" applyFont="1" applyFill="1" applyBorder="1" applyAlignment="1" applyProtection="1">
      <alignment horizontal="left" vertical="center"/>
    </xf>
    <xf numFmtId="0" fontId="20" fillId="4" borderId="24" xfId="0" applyFont="1" applyFill="1" applyBorder="1" applyAlignment="1" applyProtection="1">
      <alignment horizontal="left" vertical="center"/>
    </xf>
    <xf numFmtId="0" fontId="14" fillId="19" borderId="4" xfId="53" applyFont="1" applyFill="1" applyBorder="1" applyAlignment="1" applyProtection="1">
      <alignment horizontal="center" vertical="center" wrapText="1"/>
    </xf>
    <xf numFmtId="4" fontId="14" fillId="19" borderId="4" xfId="53" applyNumberFormat="1" applyFont="1" applyFill="1" applyBorder="1" applyAlignment="1" applyProtection="1">
      <alignment horizontal="center" vertical="center" wrapText="1"/>
    </xf>
    <xf numFmtId="0" fontId="21" fillId="4" borderId="24" xfId="0" applyFont="1" applyFill="1" applyBorder="1" applyAlignment="1" applyProtection="1">
      <alignment horizontal="left" vertical="center"/>
    </xf>
    <xf numFmtId="4" fontId="21" fillId="4" borderId="25" xfId="0" applyNumberFormat="1" applyFont="1" applyFill="1" applyBorder="1" applyAlignment="1" applyProtection="1">
      <alignment horizontal="center" vertical="center"/>
    </xf>
    <xf numFmtId="0" fontId="12" fillId="0" borderId="4" xfId="57" applyFont="1" applyBorder="1" applyAlignment="1" applyProtection="1">
      <alignment horizontal="left" vertical="center" wrapText="1"/>
    </xf>
    <xf numFmtId="4" fontId="12" fillId="4" borderId="25" xfId="0" applyNumberFormat="1" applyFont="1" applyFill="1" applyBorder="1" applyAlignment="1" applyProtection="1">
      <alignment horizontal="center" vertical="center"/>
    </xf>
    <xf numFmtId="0" fontId="10" fillId="4" borderId="24" xfId="0" applyFont="1" applyFill="1" applyBorder="1" applyAlignment="1" applyProtection="1">
      <alignment horizontal="left" vertical="center"/>
    </xf>
    <xf numFmtId="4" fontId="10" fillId="4" borderId="25" xfId="0" applyNumberFormat="1" applyFont="1" applyFill="1" applyBorder="1" applyAlignment="1" applyProtection="1">
      <alignment horizontal="center" vertical="center"/>
    </xf>
    <xf numFmtId="4" fontId="12" fillId="4" borderId="4" xfId="57" applyNumberFormat="1" applyFont="1" applyFill="1" applyBorder="1" applyAlignment="1" applyProtection="1">
      <alignment horizontal="center" vertical="center"/>
    </xf>
    <xf numFmtId="0" fontId="10" fillId="4" borderId="27" xfId="0" applyFont="1" applyFill="1" applyBorder="1" applyAlignment="1" applyProtection="1">
      <alignment horizontal="left" vertical="center"/>
    </xf>
    <xf numFmtId="4" fontId="14" fillId="4" borderId="28" xfId="0" applyNumberFormat="1" applyFont="1" applyFill="1" applyBorder="1" applyAlignment="1" applyProtection="1">
      <alignment horizontal="center" vertical="center"/>
    </xf>
    <xf numFmtId="0" fontId="17" fillId="7" borderId="23" xfId="0" applyFont="1" applyFill="1" applyBorder="1" applyAlignment="1" applyProtection="1">
      <alignment horizontal="left" vertical="center"/>
    </xf>
    <xf numFmtId="0" fontId="12" fillId="0" borderId="4" xfId="0" applyFont="1" applyBorder="1" applyAlignment="1" applyProtection="1">
      <alignment horizontal="left" vertical="center"/>
    </xf>
    <xf numFmtId="190" fontId="12" fillId="4" borderId="4" xfId="0" applyNumberFormat="1" applyFont="1" applyFill="1" applyBorder="1" applyAlignment="1" applyProtection="1">
      <alignment horizontal="center" vertical="center"/>
    </xf>
    <xf numFmtId="0" fontId="11" fillId="4" borderId="22" xfId="0" applyFont="1" applyFill="1" applyBorder="1" applyAlignment="1" applyProtection="1">
      <alignment horizontal="left" vertical="center"/>
    </xf>
    <xf numFmtId="10" fontId="12" fillId="4" borderId="23" xfId="3" applyNumberFormat="1" applyFont="1" applyFill="1" applyBorder="1" applyAlignment="1" applyProtection="1">
      <alignment horizontal="center" vertical="center"/>
    </xf>
    <xf numFmtId="0" fontId="16" fillId="20" borderId="4" xfId="53" applyFont="1" applyFill="1" applyBorder="1" applyAlignment="1" applyProtection="1">
      <alignment horizontal="center" vertical="center"/>
    </xf>
    <xf numFmtId="4" fontId="10" fillId="20" borderId="4" xfId="0" applyNumberFormat="1" applyFont="1" applyFill="1" applyBorder="1" applyAlignment="1" applyProtection="1">
      <alignment vertical="center"/>
    </xf>
    <xf numFmtId="10" fontId="12" fillId="4" borderId="25" xfId="3" applyNumberFormat="1" applyFont="1" applyFill="1" applyBorder="1" applyAlignment="1" applyProtection="1">
      <alignment horizontal="center" vertical="center"/>
    </xf>
    <xf numFmtId="0" fontId="10" fillId="0" borderId="4" xfId="53" applyFont="1" applyBorder="1" applyAlignment="1" applyProtection="1">
      <alignment horizontal="center" vertical="center" wrapText="1"/>
    </xf>
    <xf numFmtId="0" fontId="10" fillId="19" borderId="4" xfId="53" applyFont="1" applyFill="1" applyBorder="1" applyAlignment="1" applyProtection="1">
      <alignment horizontal="center" vertical="center" wrapText="1"/>
    </xf>
    <xf numFmtId="188" fontId="10" fillId="18" borderId="4" xfId="3" applyNumberFormat="1" applyFont="1" applyFill="1" applyBorder="1" applyAlignment="1" applyProtection="1">
      <alignment horizontal="center" vertical="center"/>
    </xf>
    <xf numFmtId="0" fontId="12" fillId="0" borderId="4" xfId="0" applyFont="1" applyBorder="1" applyAlignment="1" applyProtection="1">
      <alignment horizontal="center" vertical="center" wrapText="1"/>
    </xf>
    <xf numFmtId="0" fontId="12" fillId="0" borderId="4" xfId="0" applyFont="1" applyBorder="1" applyAlignment="1" applyProtection="1">
      <alignment vertical="center"/>
    </xf>
    <xf numFmtId="0" fontId="12" fillId="0" borderId="4" xfId="0" applyFont="1" applyBorder="1" applyAlignment="1" applyProtection="1">
      <alignment horizontal="justify" vertical="center"/>
    </xf>
    <xf numFmtId="4" fontId="10" fillId="0" borderId="4" xfId="0" applyNumberFormat="1" applyFont="1" applyBorder="1" applyAlignment="1" applyProtection="1">
      <alignment vertical="center"/>
    </xf>
    <xf numFmtId="0" fontId="22" fillId="4" borderId="27" xfId="0" applyFont="1" applyFill="1" applyBorder="1" applyAlignment="1" applyProtection="1">
      <alignment horizontal="left" vertical="center"/>
    </xf>
    <xf numFmtId="188" fontId="23" fillId="0" borderId="4" xfId="3" applyNumberFormat="1" applyFont="1" applyBorder="1" applyAlignment="1" applyProtection="1">
      <alignment horizontal="justify" vertical="center"/>
    </xf>
    <xf numFmtId="2" fontId="10" fillId="4" borderId="4" xfId="0" applyNumberFormat="1" applyFont="1" applyFill="1" applyBorder="1" applyAlignment="1" applyProtection="1">
      <alignment vertical="center"/>
    </xf>
    <xf numFmtId="188" fontId="10" fillId="4" borderId="4" xfId="3" applyNumberFormat="1" applyFont="1" applyFill="1" applyBorder="1" applyAlignment="1" applyProtection="1">
      <alignment horizontal="justify" vertical="center"/>
    </xf>
    <xf numFmtId="2" fontId="10" fillId="0" borderId="4" xfId="0" applyNumberFormat="1" applyFont="1" applyBorder="1" applyAlignment="1" applyProtection="1">
      <alignment horizontal="right" vertical="center"/>
    </xf>
    <xf numFmtId="0" fontId="10" fillId="15" borderId="0" xfId="0" applyFont="1" applyFill="1" applyBorder="1" applyAlignment="1" applyProtection="1">
      <alignment vertical="center"/>
    </xf>
    <xf numFmtId="188" fontId="10" fillId="0" borderId="4" xfId="3" applyNumberFormat="1" applyFont="1" applyBorder="1" applyAlignment="1" applyProtection="1">
      <alignment horizontal="justify" vertical="center"/>
    </xf>
    <xf numFmtId="0" fontId="12" fillId="0" borderId="4" xfId="53" applyFont="1" applyBorder="1" applyAlignment="1" applyProtection="1">
      <alignment vertical="center" wrapText="1"/>
    </xf>
    <xf numFmtId="4" fontId="10" fillId="15" borderId="0" xfId="0" applyNumberFormat="1" applyFont="1" applyFill="1" applyBorder="1" applyAlignment="1" applyProtection="1">
      <alignment vertical="center"/>
    </xf>
    <xf numFmtId="188" fontId="10" fillId="9" borderId="4" xfId="3" applyNumberFormat="1" applyFont="1" applyFill="1" applyBorder="1" applyAlignment="1" applyProtection="1">
      <alignment horizontal="right" vertical="center"/>
    </xf>
    <xf numFmtId="4" fontId="10" fillId="4" borderId="4" xfId="0" applyNumberFormat="1" applyFont="1" applyFill="1" applyBorder="1" applyAlignment="1" applyProtection="1">
      <alignment vertical="center"/>
    </xf>
    <xf numFmtId="0" fontId="14" fillId="3" borderId="4" xfId="53" applyFont="1" applyFill="1" applyBorder="1" applyAlignment="1" applyProtection="1">
      <alignment horizontal="right" vertical="center" wrapText="1"/>
    </xf>
    <xf numFmtId="4" fontId="10" fillId="18" borderId="0" xfId="0" applyNumberFormat="1" applyFont="1" applyFill="1" applyAlignment="1" applyProtection="1">
      <alignment vertical="center"/>
    </xf>
    <xf numFmtId="0" fontId="10" fillId="7" borderId="4" xfId="53" applyFont="1" applyFill="1" applyBorder="1" applyAlignment="1" applyProtection="1">
      <alignment vertical="center"/>
    </xf>
    <xf numFmtId="0" fontId="10" fillId="7" borderId="4" xfId="53" applyFont="1" applyFill="1" applyBorder="1" applyAlignment="1" applyProtection="1">
      <alignment horizontal="left" vertical="center"/>
    </xf>
    <xf numFmtId="177" fontId="10" fillId="15" borderId="0" xfId="2" applyFont="1" applyFill="1" applyBorder="1" applyAlignment="1" applyProtection="1">
      <alignment vertical="center"/>
    </xf>
    <xf numFmtId="0" fontId="10" fillId="18" borderId="4" xfId="53" applyFont="1" applyFill="1" applyBorder="1" applyAlignment="1" applyProtection="1">
      <alignment horizontal="center" vertical="center"/>
    </xf>
    <xf numFmtId="177" fontId="10" fillId="15" borderId="0" xfId="0" applyNumberFormat="1" applyFont="1" applyFill="1" applyAlignment="1" applyProtection="1">
      <alignment vertical="center"/>
    </xf>
    <xf numFmtId="0" fontId="10" fillId="4" borderId="4" xfId="53" applyFont="1" applyFill="1" applyBorder="1" applyAlignment="1" applyProtection="1">
      <alignment horizontal="center" vertical="center"/>
    </xf>
    <xf numFmtId="0" fontId="10" fillId="4" borderId="4" xfId="53" applyFont="1" applyFill="1" applyBorder="1" applyAlignment="1" applyProtection="1">
      <alignment horizontal="left" vertical="center"/>
    </xf>
    <xf numFmtId="188" fontId="10" fillId="4" borderId="4" xfId="3" applyNumberFormat="1" applyFont="1" applyFill="1" applyBorder="1" applyAlignment="1" applyProtection="1">
      <alignment vertical="center"/>
    </xf>
    <xf numFmtId="0" fontId="14" fillId="18" borderId="29" xfId="0" applyFont="1" applyFill="1" applyBorder="1" applyAlignment="1" applyProtection="1">
      <alignment horizontal="left" vertical="center"/>
    </xf>
    <xf numFmtId="4" fontId="14" fillId="18" borderId="30" xfId="0" applyNumberFormat="1" applyFont="1" applyFill="1" applyBorder="1" applyAlignment="1" applyProtection="1">
      <alignment horizontal="center" vertical="center"/>
    </xf>
    <xf numFmtId="0" fontId="10" fillId="21" borderId="4" xfId="53" applyFont="1" applyFill="1" applyBorder="1" applyAlignment="1" applyProtection="1">
      <alignment horizontal="right" vertical="center"/>
    </xf>
    <xf numFmtId="188" fontId="10" fillId="4" borderId="4" xfId="53" applyNumberFormat="1" applyFont="1" applyFill="1" applyBorder="1" applyAlignment="1" applyProtection="1">
      <alignment horizontal="right" vertical="center"/>
    </xf>
    <xf numFmtId="4" fontId="10" fillId="15" borderId="0" xfId="0" applyNumberFormat="1" applyFont="1" applyFill="1" applyAlignment="1" applyProtection="1">
      <alignment vertical="center"/>
    </xf>
    <xf numFmtId="0" fontId="24" fillId="17" borderId="22" xfId="0" applyFont="1" applyFill="1" applyBorder="1" applyAlignment="1" applyProtection="1">
      <alignment horizontal="left" vertical="center"/>
    </xf>
    <xf numFmtId="0" fontId="17" fillId="17" borderId="23" xfId="0" applyFont="1" applyFill="1" applyBorder="1" applyAlignment="1" applyProtection="1">
      <alignment horizontal="left" vertical="center"/>
    </xf>
    <xf numFmtId="0" fontId="16" fillId="22" borderId="4" xfId="0" applyFont="1" applyFill="1" applyBorder="1" applyAlignment="1" applyProtection="1">
      <alignment horizontal="center" vertical="center"/>
    </xf>
    <xf numFmtId="0" fontId="16" fillId="22" borderId="4" xfId="53" applyFont="1" applyFill="1" applyBorder="1" applyAlignment="1" applyProtection="1">
      <alignment horizontal="center" vertical="center" wrapText="1"/>
    </xf>
    <xf numFmtId="4" fontId="16" fillId="22" borderId="4" xfId="0" applyNumberFormat="1" applyFont="1" applyFill="1" applyBorder="1" applyAlignment="1" applyProtection="1">
      <alignment vertical="center"/>
    </xf>
    <xf numFmtId="0" fontId="14" fillId="18" borderId="24" xfId="0" applyFont="1" applyFill="1" applyBorder="1" applyAlignment="1" applyProtection="1">
      <alignment vertical="center"/>
    </xf>
    <xf numFmtId="0" fontId="17" fillId="18" borderId="25" xfId="0" applyFont="1" applyFill="1" applyBorder="1" applyAlignment="1" applyProtection="1">
      <alignment vertical="center"/>
    </xf>
    <xf numFmtId="4" fontId="16" fillId="22" borderId="4" xfId="53" applyNumberFormat="1" applyFont="1" applyFill="1" applyBorder="1" applyAlignment="1" applyProtection="1">
      <alignment vertical="center"/>
    </xf>
    <xf numFmtId="4" fontId="14" fillId="18" borderId="27" xfId="49" applyNumberFormat="1" applyFont="1" applyFill="1" applyBorder="1" applyAlignment="1" applyProtection="1">
      <alignment vertical="center"/>
    </xf>
    <xf numFmtId="4" fontId="17" fillId="18" borderId="28" xfId="49" applyNumberFormat="1" applyFont="1" applyFill="1" applyBorder="1" applyAlignment="1" applyProtection="1">
      <alignment vertical="center"/>
    </xf>
    <xf numFmtId="0" fontId="17" fillId="4" borderId="0" xfId="0" applyFont="1" applyFill="1" applyAlignment="1" applyProtection="1">
      <alignment vertical="center"/>
    </xf>
    <xf numFmtId="0" fontId="12" fillId="7" borderId="4" xfId="53" applyFont="1" applyFill="1" applyBorder="1" applyAlignment="1" applyProtection="1">
      <alignment vertical="center"/>
    </xf>
    <xf numFmtId="0" fontId="10" fillId="7" borderId="4" xfId="53" applyFont="1" applyFill="1" applyBorder="1" applyAlignment="1" applyProtection="1">
      <alignment horizontal="justify" vertical="center"/>
    </xf>
    <xf numFmtId="4" fontId="10" fillId="23" borderId="4" xfId="0" applyNumberFormat="1" applyFont="1" applyFill="1" applyBorder="1" applyAlignment="1" applyProtection="1">
      <alignment horizontal="center" vertical="center"/>
    </xf>
    <xf numFmtId="0" fontId="12" fillId="0" borderId="4" xfId="53" applyFont="1" applyBorder="1" applyAlignment="1" applyProtection="1">
      <alignment horizontal="center" vertical="center" wrapText="1"/>
    </xf>
    <xf numFmtId="0" fontId="10" fillId="0" borderId="4" xfId="0" applyFont="1" applyBorder="1" applyAlignment="1" applyProtection="1">
      <alignment horizontal="left" vertical="center"/>
    </xf>
    <xf numFmtId="10" fontId="10" fillId="0" borderId="4" xfId="3" applyNumberFormat="1" applyFont="1" applyBorder="1" applyAlignment="1" applyProtection="1">
      <alignment vertical="center"/>
    </xf>
    <xf numFmtId="0" fontId="10" fillId="24" borderId="0" xfId="0" applyFont="1" applyFill="1" applyAlignment="1" applyProtection="1">
      <alignment vertical="center"/>
    </xf>
    <xf numFmtId="10" fontId="10" fillId="0" borderId="4" xfId="3" applyNumberFormat="1" applyFont="1" applyBorder="1" applyAlignment="1" applyProtection="1">
      <alignment horizontal="right" vertical="center"/>
    </xf>
    <xf numFmtId="0" fontId="17" fillId="17" borderId="26" xfId="0" applyFont="1" applyFill="1" applyBorder="1" applyAlignment="1" applyProtection="1">
      <alignment horizontal="center" vertical="center"/>
    </xf>
    <xf numFmtId="0" fontId="17" fillId="17" borderId="31" xfId="0" applyFont="1" applyFill="1" applyBorder="1" applyAlignment="1" applyProtection="1">
      <alignment horizontal="center" vertical="center"/>
    </xf>
    <xf numFmtId="177" fontId="10" fillId="0" borderId="4" xfId="49" applyFont="1" applyBorder="1" applyAlignment="1" applyProtection="1">
      <alignment vertical="center"/>
    </xf>
    <xf numFmtId="3" fontId="10" fillId="0" borderId="4" xfId="0" applyNumberFormat="1" applyFont="1" applyBorder="1" applyAlignment="1" applyProtection="1">
      <alignment horizontal="center" vertical="center"/>
    </xf>
    <xf numFmtId="0" fontId="25" fillId="0" borderId="4" xfId="0" applyFont="1" applyBorder="1" applyAlignment="1" applyProtection="1">
      <alignment horizontal="left" vertical="center"/>
    </xf>
    <xf numFmtId="177" fontId="26" fillId="0" borderId="4" xfId="49" applyFont="1" applyBorder="1" applyAlignment="1" applyProtection="1">
      <alignment horizontal="justify" vertical="center"/>
    </xf>
    <xf numFmtId="4" fontId="10" fillId="0" borderId="4" xfId="0" applyNumberFormat="1" applyFont="1" applyBorder="1" applyAlignment="1" applyProtection="1">
      <alignment horizontal="center" vertical="center"/>
    </xf>
    <xf numFmtId="0" fontId="10" fillId="3" borderId="4" xfId="53" applyFont="1" applyFill="1" applyBorder="1" applyAlignment="1" applyProtection="1">
      <alignment horizontal="right" vertical="center" wrapText="1"/>
    </xf>
    <xf numFmtId="188" fontId="10" fillId="25" borderId="4" xfId="3" applyNumberFormat="1" applyFont="1" applyFill="1" applyBorder="1" applyAlignment="1" applyProtection="1">
      <alignment vertical="center"/>
    </xf>
    <xf numFmtId="4" fontId="10" fillId="3" borderId="4" xfId="0" applyNumberFormat="1" applyFont="1" applyFill="1" applyBorder="1" applyAlignment="1" applyProtection="1">
      <alignment vertical="center"/>
    </xf>
    <xf numFmtId="0" fontId="10" fillId="0" borderId="4" xfId="0" applyFont="1" applyBorder="1" applyAlignment="1" applyProtection="1">
      <alignment vertical="center"/>
    </xf>
    <xf numFmtId="0" fontId="26" fillId="4" borderId="7" xfId="0" applyFont="1" applyFill="1" applyBorder="1" applyAlignment="1" applyProtection="1">
      <alignment vertical="center"/>
    </xf>
    <xf numFmtId="4" fontId="10" fillId="0" borderId="7" xfId="0" applyNumberFormat="1" applyFont="1" applyBorder="1" applyAlignment="1" applyProtection="1">
      <alignment horizontal="center" vertical="center"/>
    </xf>
    <xf numFmtId="0" fontId="17" fillId="18" borderId="4" xfId="0" applyFont="1" applyFill="1" applyBorder="1" applyAlignment="1" applyProtection="1">
      <alignment vertical="center"/>
    </xf>
    <xf numFmtId="4" fontId="17" fillId="18" borderId="4" xfId="0" applyNumberFormat="1" applyFont="1" applyFill="1" applyBorder="1" applyAlignment="1" applyProtection="1">
      <alignment horizontal="center" vertical="center"/>
    </xf>
    <xf numFmtId="0" fontId="10" fillId="0" borderId="4" xfId="53" applyFont="1" applyBorder="1" applyAlignment="1" applyProtection="1">
      <alignment horizontal="left" vertical="center" wrapText="1"/>
    </xf>
    <xf numFmtId="0" fontId="10" fillId="0" borderId="4" xfId="0" applyFont="1" applyBorder="1" applyAlignment="1" applyProtection="1">
      <alignment horizontal="center" vertical="center"/>
    </xf>
    <xf numFmtId="0" fontId="10" fillId="4" borderId="4" xfId="0" applyFont="1" applyFill="1" applyBorder="1" applyAlignment="1" applyProtection="1">
      <alignment vertical="center"/>
    </xf>
    <xf numFmtId="188" fontId="10" fillId="0" borderId="4" xfId="3" applyNumberFormat="1" applyFont="1" applyBorder="1" applyAlignment="1" applyProtection="1">
      <alignment horizontal="center" vertical="center"/>
    </xf>
    <xf numFmtId="4" fontId="10" fillId="4" borderId="4" xfId="0" applyNumberFormat="1" applyFont="1" applyFill="1" applyBorder="1" applyAlignment="1" applyProtection="1">
      <alignment horizontal="right" vertical="center"/>
    </xf>
    <xf numFmtId="191" fontId="10" fillId="4" borderId="0" xfId="0" applyNumberFormat="1" applyFont="1" applyFill="1" applyAlignment="1" applyProtection="1">
      <alignment vertical="center"/>
    </xf>
    <xf numFmtId="0" fontId="26" fillId="0" borderId="26" xfId="0" applyFont="1" applyBorder="1" applyAlignment="1" applyProtection="1">
      <alignment horizontal="justify" vertical="center"/>
    </xf>
    <xf numFmtId="188" fontId="10" fillId="0" borderId="4" xfId="3" applyNumberFormat="1" applyFont="1" applyBorder="1" applyAlignment="1" applyProtection="1">
      <alignment vertical="center"/>
    </xf>
    <xf numFmtId="0" fontId="10" fillId="10" borderId="0" xfId="0" applyFont="1" applyFill="1" applyBorder="1" applyAlignment="1" applyProtection="1">
      <alignment horizontal="center" textRotation="255"/>
    </xf>
    <xf numFmtId="0" fontId="27" fillId="0" borderId="0" xfId="0" applyFont="1" applyAlignment="1" applyProtection="1"/>
    <xf numFmtId="0" fontId="16" fillId="4" borderId="0" xfId="0" applyFont="1" applyFill="1" applyAlignment="1" applyProtection="1">
      <alignment vertical="center"/>
    </xf>
    <xf numFmtId="4" fontId="13" fillId="4" borderId="0" xfId="0" applyNumberFormat="1" applyFont="1" applyFill="1" applyAlignment="1" applyProtection="1">
      <alignment vertical="center"/>
    </xf>
    <xf numFmtId="0" fontId="10" fillId="10" borderId="0" xfId="0" applyFont="1" applyFill="1" applyAlignment="1" applyProtection="1">
      <alignment vertical="center"/>
    </xf>
    <xf numFmtId="4" fontId="12" fillId="4" borderId="0" xfId="0" applyNumberFormat="1" applyFont="1" applyFill="1" applyAlignment="1" applyProtection="1">
      <alignment vertical="center"/>
    </xf>
    <xf numFmtId="0" fontId="28" fillId="4" borderId="0" xfId="0" applyFont="1" applyFill="1" applyAlignment="1" applyProtection="1"/>
    <xf numFmtId="192" fontId="10" fillId="10" borderId="0" xfId="0" applyNumberFormat="1" applyFont="1" applyFill="1" applyAlignment="1" applyProtection="1">
      <alignment vertical="center"/>
    </xf>
    <xf numFmtId="4" fontId="10" fillId="4" borderId="0" xfId="0" applyNumberFormat="1" applyFont="1" applyFill="1" applyAlignment="1" applyProtection="1">
      <alignment vertical="center"/>
    </xf>
    <xf numFmtId="4" fontId="10" fillId="10" borderId="0" xfId="0" applyNumberFormat="1" applyFont="1" applyFill="1" applyAlignment="1" applyProtection="1">
      <alignment vertical="center"/>
    </xf>
    <xf numFmtId="188" fontId="10" fillId="4" borderId="0" xfId="3" applyNumberFormat="1" applyFont="1" applyFill="1" applyBorder="1" applyAlignment="1" applyProtection="1">
      <alignment vertical="center"/>
    </xf>
    <xf numFmtId="193" fontId="10" fillId="4" borderId="0" xfId="0" applyNumberFormat="1" applyFont="1" applyFill="1" applyAlignment="1" applyProtection="1">
      <alignment vertical="center"/>
    </xf>
    <xf numFmtId="194" fontId="10" fillId="4" borderId="0" xfId="0" applyNumberFormat="1" applyFont="1" applyFill="1" applyAlignment="1" applyProtection="1">
      <alignment vertical="center"/>
    </xf>
    <xf numFmtId="195" fontId="10" fillId="4" borderId="0" xfId="0" applyNumberFormat="1" applyFont="1" applyFill="1" applyAlignment="1" applyProtection="1">
      <alignment vertical="center"/>
    </xf>
    <xf numFmtId="4" fontId="10" fillId="0" borderId="0" xfId="0" applyNumberFormat="1" applyFont="1" applyAlignment="1" applyProtection="1">
      <alignment vertical="center"/>
    </xf>
    <xf numFmtId="196" fontId="10" fillId="4" borderId="0" xfId="0" applyNumberFormat="1" applyFont="1" applyFill="1" applyAlignment="1" applyProtection="1">
      <alignment vertical="center"/>
    </xf>
    <xf numFmtId="192" fontId="10" fillId="4" borderId="0" xfId="0" applyNumberFormat="1" applyFont="1" applyFill="1" applyAlignment="1" applyProtection="1">
      <alignment vertical="center"/>
    </xf>
    <xf numFmtId="2" fontId="10" fillId="4" borderId="0" xfId="0" applyNumberFormat="1" applyFont="1" applyFill="1" applyAlignment="1" applyProtection="1">
      <alignment vertical="center"/>
    </xf>
    <xf numFmtId="194" fontId="12" fillId="4" borderId="0" xfId="0" applyNumberFormat="1" applyFont="1" applyFill="1" applyAlignment="1" applyProtection="1">
      <alignment vertical="center"/>
    </xf>
    <xf numFmtId="9" fontId="12" fillId="4" borderId="0" xfId="0" applyNumberFormat="1" applyFont="1" applyFill="1" applyAlignment="1" applyProtection="1">
      <alignment vertical="center"/>
    </xf>
    <xf numFmtId="10" fontId="12" fillId="4" borderId="0" xfId="3" applyNumberFormat="1" applyFont="1" applyFill="1" applyBorder="1" applyAlignment="1" applyProtection="1">
      <alignment vertical="center"/>
    </xf>
    <xf numFmtId="9" fontId="10" fillId="4" borderId="0" xfId="0" applyNumberFormat="1" applyFont="1" applyFill="1" applyAlignment="1" applyProtection="1">
      <alignment vertical="center"/>
    </xf>
    <xf numFmtId="0" fontId="10" fillId="12" borderId="4" xfId="53" applyFont="1" applyFill="1" applyBorder="1" applyAlignment="1" applyProtection="1">
      <alignment horizontal="center" vertical="center"/>
    </xf>
    <xf numFmtId="0" fontId="10" fillId="21" borderId="4" xfId="53" applyFont="1" applyFill="1" applyBorder="1" applyAlignment="1" applyProtection="1">
      <alignment horizontal="center" vertical="center"/>
    </xf>
    <xf numFmtId="0" fontId="10" fillId="21" borderId="4" xfId="53" applyFont="1" applyFill="1" applyBorder="1" applyAlignment="1" applyProtection="1">
      <alignment horizontal="center" vertical="center" wrapText="1"/>
    </xf>
    <xf numFmtId="4" fontId="10" fillId="21" borderId="4" xfId="53" applyNumberFormat="1" applyFont="1" applyFill="1" applyBorder="1" applyAlignment="1" applyProtection="1">
      <alignment horizontal="center" vertical="center" wrapText="1"/>
    </xf>
    <xf numFmtId="0" fontId="10" fillId="21" borderId="4" xfId="53" applyFont="1" applyFill="1" applyBorder="1" applyAlignment="1" applyProtection="1">
      <alignment horizontal="left" vertical="center" wrapText="1"/>
    </xf>
    <xf numFmtId="4" fontId="10" fillId="21" borderId="4" xfId="0" applyNumberFormat="1" applyFont="1" applyFill="1" applyBorder="1" applyAlignment="1" applyProtection="1">
      <alignment vertical="center"/>
    </xf>
    <xf numFmtId="0" fontId="14" fillId="26" borderId="4" xfId="53" applyFont="1" applyFill="1" applyBorder="1" applyAlignment="1" applyProtection="1">
      <alignment horizontal="right" vertical="center"/>
    </xf>
    <xf numFmtId="0" fontId="10" fillId="26" borderId="4" xfId="53" applyFont="1" applyFill="1" applyBorder="1" applyAlignment="1" applyProtection="1">
      <alignment horizontal="right" vertical="center" wrapText="1"/>
    </xf>
    <xf numFmtId="4" fontId="10" fillId="26" borderId="4" xfId="0" applyNumberFormat="1" applyFont="1" applyFill="1" applyBorder="1" applyAlignment="1" applyProtection="1">
      <alignment vertical="center"/>
    </xf>
    <xf numFmtId="4" fontId="10" fillId="19" borderId="4" xfId="53" applyNumberFormat="1" applyFont="1" applyFill="1" applyBorder="1" applyAlignment="1" applyProtection="1">
      <alignment vertical="center" wrapText="1"/>
    </xf>
    <xf numFmtId="0" fontId="12" fillId="0" borderId="4" xfId="53" applyFont="1" applyBorder="1" applyAlignment="1" applyProtection="1">
      <alignment horizontal="left" vertical="center" wrapText="1"/>
    </xf>
    <xf numFmtId="0" fontId="23" fillId="0" borderId="4" xfId="53" applyFont="1" applyBorder="1" applyAlignment="1" applyProtection="1">
      <alignment horizontal="left" vertical="center" wrapText="1"/>
    </xf>
    <xf numFmtId="4" fontId="10" fillId="18" borderId="0" xfId="0" applyNumberFormat="1" applyFont="1" applyFill="1" applyBorder="1" applyAlignment="1" applyProtection="1">
      <alignment vertical="center"/>
    </xf>
    <xf numFmtId="0" fontId="1" fillId="0" borderId="4" xfId="6" applyFont="1" applyBorder="1" applyAlignment="1" applyProtection="1">
      <alignment horizontal="left" vertical="center"/>
    </xf>
    <xf numFmtId="0" fontId="1" fillId="4" borderId="4" xfId="53" applyFont="1" applyFill="1" applyBorder="1" applyAlignment="1" applyProtection="1">
      <alignment horizontal="left" vertical="center" wrapText="1"/>
    </xf>
    <xf numFmtId="193" fontId="10" fillId="4" borderId="0" xfId="3" applyNumberFormat="1" applyFont="1" applyFill="1" applyBorder="1" applyAlignment="1" applyProtection="1">
      <alignment vertical="center"/>
    </xf>
    <xf numFmtId="188" fontId="10" fillId="4" borderId="0" xfId="0" applyNumberFormat="1" applyFont="1" applyFill="1" applyAlignment="1" applyProtection="1">
      <alignment vertical="center"/>
    </xf>
    <xf numFmtId="0" fontId="10" fillId="19" borderId="4" xfId="53" applyFont="1" applyFill="1" applyBorder="1" applyAlignment="1" applyProtection="1">
      <alignment vertical="center"/>
    </xf>
    <xf numFmtId="0" fontId="14" fillId="19" borderId="4" xfId="53" applyFont="1" applyFill="1" applyBorder="1" applyAlignment="1" applyProtection="1">
      <alignment vertical="center"/>
    </xf>
    <xf numFmtId="0" fontId="12" fillId="4" borderId="4" xfId="53" applyFont="1" applyFill="1" applyBorder="1" applyAlignment="1" applyProtection="1">
      <alignment horizontal="center" vertical="center" wrapText="1"/>
    </xf>
    <xf numFmtId="0" fontId="29" fillId="4" borderId="4" xfId="0" applyFont="1" applyFill="1" applyBorder="1" applyAlignment="1" applyProtection="1">
      <alignment horizontal="left" vertical="center" wrapText="1"/>
    </xf>
    <xf numFmtId="188" fontId="16" fillId="3" borderId="4" xfId="53" applyNumberFormat="1" applyFont="1" applyFill="1" applyBorder="1" applyAlignment="1" applyProtection="1">
      <alignment vertical="center"/>
    </xf>
    <xf numFmtId="0" fontId="10" fillId="7" borderId="4" xfId="53" applyFont="1" applyFill="1" applyBorder="1" applyAlignment="1" applyProtection="1">
      <alignment horizontal="left" vertical="center" wrapText="1"/>
    </xf>
    <xf numFmtId="0" fontId="12" fillId="18" borderId="4" xfId="53" applyFont="1" applyFill="1" applyBorder="1" applyAlignment="1" applyProtection="1">
      <alignment horizontal="center" vertical="center" wrapText="1"/>
    </xf>
    <xf numFmtId="0" fontId="23" fillId="0" borderId="4" xfId="53" applyFont="1" applyBorder="1" applyAlignment="1" applyProtection="1">
      <alignment horizontal="justify" vertical="center" wrapText="1"/>
    </xf>
    <xf numFmtId="4" fontId="10" fillId="0" borderId="4" xfId="0" applyNumberFormat="1" applyFont="1" applyBorder="1" applyAlignment="1" applyProtection="1">
      <alignment horizontal="right" vertical="center"/>
    </xf>
    <xf numFmtId="0" fontId="12" fillId="21" borderId="4" xfId="53" applyFont="1" applyFill="1" applyBorder="1" applyAlignment="1" applyProtection="1">
      <alignment horizontal="center" vertical="center" wrapText="1"/>
    </xf>
    <xf numFmtId="0" fontId="12" fillId="0" borderId="4" xfId="0" applyFont="1" applyBorder="1" applyAlignment="1" applyProtection="1">
      <alignment horizontal="center"/>
    </xf>
    <xf numFmtId="4" fontId="1" fillId="4" borderId="4" xfId="0" applyNumberFormat="1" applyFont="1" applyFill="1" applyBorder="1" applyAlignment="1" applyProtection="1">
      <alignment vertical="center"/>
    </xf>
    <xf numFmtId="4" fontId="12" fillId="4" borderId="4" xfId="0" applyNumberFormat="1" applyFont="1" applyFill="1" applyBorder="1" applyAlignment="1" applyProtection="1">
      <alignment vertical="center"/>
    </xf>
    <xf numFmtId="0" fontId="12" fillId="4" borderId="0" xfId="0" applyFont="1" applyFill="1" applyAlignment="1" applyProtection="1">
      <alignment horizontal="center" vertical="center"/>
    </xf>
    <xf numFmtId="4" fontId="1" fillId="0" borderId="4" xfId="0" applyNumberFormat="1" applyFont="1" applyBorder="1" applyAlignment="1" applyProtection="1">
      <alignment vertical="center"/>
    </xf>
    <xf numFmtId="0" fontId="10" fillId="0" borderId="4" xfId="53" applyFont="1" applyBorder="1" applyAlignment="1" applyProtection="1">
      <alignment vertical="center" wrapText="1"/>
    </xf>
    <xf numFmtId="188" fontId="10" fillId="0" borderId="4" xfId="3" applyNumberFormat="1" applyFont="1" applyBorder="1" applyAlignment="1" applyProtection="1">
      <alignment horizontal="right" vertical="center"/>
    </xf>
    <xf numFmtId="0" fontId="16" fillId="10" borderId="4" xfId="53" applyFont="1" applyFill="1" applyBorder="1" applyAlignment="1" applyProtection="1">
      <alignment vertical="center"/>
    </xf>
    <xf numFmtId="0" fontId="10" fillId="10" borderId="4" xfId="53" applyFont="1" applyFill="1" applyBorder="1" applyAlignment="1" applyProtection="1">
      <alignment vertical="center" wrapText="1"/>
    </xf>
    <xf numFmtId="0" fontId="10" fillId="27" borderId="4" xfId="0" applyFont="1" applyFill="1" applyBorder="1" applyAlignment="1" applyProtection="1">
      <alignment horizontal="center" vertical="center"/>
    </xf>
    <xf numFmtId="4" fontId="10" fillId="10" borderId="4" xfId="0" applyNumberFormat="1" applyFont="1" applyFill="1" applyBorder="1" applyAlignment="1" applyProtection="1">
      <alignment vertical="center"/>
    </xf>
    <xf numFmtId="194" fontId="10" fillId="27" borderId="4" xfId="0" applyNumberFormat="1" applyFont="1" applyFill="1" applyBorder="1" applyAlignment="1" applyProtection="1">
      <alignment vertical="center"/>
    </xf>
    <xf numFmtId="193" fontId="10" fillId="27" borderId="4" xfId="0" applyNumberFormat="1" applyFont="1" applyFill="1" applyBorder="1" applyAlignment="1" applyProtection="1">
      <alignment vertical="center"/>
    </xf>
    <xf numFmtId="4" fontId="10" fillId="27" borderId="4" xfId="2" applyNumberFormat="1" applyFont="1" applyFill="1" applyBorder="1" applyAlignment="1" applyProtection="1">
      <alignment horizontal="right" vertical="center"/>
    </xf>
    <xf numFmtId="0" fontId="10" fillId="0" borderId="4" xfId="0" applyFont="1" applyBorder="1" applyAlignment="1" applyProtection="1">
      <alignment horizontal="justify" vertical="center"/>
    </xf>
    <xf numFmtId="0" fontId="10" fillId="0" borderId="4" xfId="53" applyFont="1" applyBorder="1" applyAlignment="1" applyProtection="1">
      <alignment vertical="center"/>
    </xf>
    <xf numFmtId="0" fontId="12" fillId="0" borderId="4" xfId="53" applyFont="1" applyBorder="1" applyAlignment="1" applyProtection="1">
      <alignment vertical="center"/>
    </xf>
    <xf numFmtId="9" fontId="10" fillId="4" borderId="0" xfId="3" applyFont="1" applyFill="1" applyBorder="1" applyAlignment="1" applyProtection="1">
      <alignment vertical="center"/>
    </xf>
    <xf numFmtId="1" fontId="10" fillId="4" borderId="0" xfId="3" applyNumberFormat="1" applyFont="1" applyFill="1" applyBorder="1" applyAlignment="1" applyProtection="1">
      <alignment vertical="center"/>
    </xf>
    <xf numFmtId="0" fontId="30" fillId="10" borderId="0" xfId="6" applyFont="1" applyFill="1" applyBorder="1" applyAlignment="1" applyProtection="1">
      <alignment vertical="center"/>
    </xf>
    <xf numFmtId="197" fontId="10" fillId="4" borderId="0" xfId="0" applyNumberFormat="1" applyFont="1" applyFill="1" applyAlignment="1" applyProtection="1">
      <alignment vertical="center"/>
    </xf>
    <xf numFmtId="10" fontId="10" fillId="4" borderId="0" xfId="3" applyNumberFormat="1" applyFont="1" applyFill="1" applyBorder="1" applyAlignment="1" applyProtection="1">
      <alignment vertical="center"/>
    </xf>
    <xf numFmtId="0" fontId="10" fillId="4" borderId="0" xfId="0" applyFont="1" applyFill="1" applyBorder="1" applyAlignment="1" applyProtection="1">
      <alignment horizontal="center" vertical="center"/>
    </xf>
    <xf numFmtId="0" fontId="10" fillId="7" borderId="0" xfId="0" applyFont="1" applyFill="1" applyAlignment="1" applyProtection="1">
      <alignment vertical="center"/>
    </xf>
    <xf numFmtId="193" fontId="14" fillId="4" borderId="0" xfId="0" applyNumberFormat="1" applyFont="1" applyFill="1" applyAlignment="1" applyProtection="1">
      <alignment vertical="center"/>
    </xf>
    <xf numFmtId="10" fontId="10" fillId="4" borderId="0" xfId="0" applyNumberFormat="1" applyFont="1" applyFill="1" applyAlignment="1" applyProtection="1">
      <alignment vertical="center"/>
    </xf>
    <xf numFmtId="0" fontId="10" fillId="28" borderId="4" xfId="0" applyFont="1" applyFill="1" applyBorder="1" applyAlignment="1" applyProtection="1">
      <alignment vertical="center"/>
    </xf>
    <xf numFmtId="188" fontId="10" fillId="28" borderId="4" xfId="0" applyNumberFormat="1" applyFont="1" applyFill="1" applyBorder="1" applyAlignment="1" applyProtection="1">
      <alignment vertical="center"/>
    </xf>
    <xf numFmtId="4" fontId="10" fillId="28" borderId="4" xfId="0" applyNumberFormat="1" applyFont="1" applyFill="1" applyBorder="1" applyAlignment="1" applyProtection="1">
      <alignment vertical="center"/>
    </xf>
    <xf numFmtId="0" fontId="14" fillId="3" borderId="4" xfId="53" applyFont="1" applyFill="1" applyBorder="1" applyAlignment="1" applyProtection="1">
      <alignment horizontal="center" vertical="center" wrapText="1"/>
    </xf>
    <xf numFmtId="4" fontId="10" fillId="3" borderId="4" xfId="53" applyNumberFormat="1" applyFont="1" applyFill="1" applyBorder="1" applyAlignment="1" applyProtection="1">
      <alignment horizontal="center" vertical="center" wrapText="1"/>
    </xf>
    <xf numFmtId="188" fontId="10" fillId="3" borderId="4" xfId="3" applyNumberFormat="1" applyFont="1" applyFill="1" applyBorder="1" applyAlignment="1" applyProtection="1">
      <alignment vertical="center"/>
    </xf>
    <xf numFmtId="4" fontId="10" fillId="27" borderId="4" xfId="0" applyNumberFormat="1" applyFont="1" applyFill="1" applyBorder="1" applyAlignment="1" applyProtection="1">
      <alignment vertical="center"/>
    </xf>
    <xf numFmtId="176" fontId="10" fillId="18" borderId="0" xfId="1" applyFont="1" applyFill="1" applyBorder="1" applyAlignment="1" applyProtection="1">
      <alignment vertical="center"/>
    </xf>
    <xf numFmtId="0" fontId="12" fillId="4" borderId="0" xfId="0" applyFont="1" applyFill="1" applyAlignment="1" applyProtection="1">
      <alignment horizontal="justify" vertical="center"/>
    </xf>
    <xf numFmtId="0" fontId="12" fillId="7" borderId="4" xfId="0" applyFont="1" applyFill="1" applyBorder="1" applyAlignment="1" applyProtection="1">
      <alignment horizontal="center" vertical="center" wrapText="1"/>
    </xf>
    <xf numFmtId="0" fontId="12" fillId="0" borderId="0" xfId="0" applyFont="1" applyBorder="1" applyAlignment="1" applyProtection="1">
      <alignment horizontal="center" vertical="center"/>
    </xf>
    <xf numFmtId="4" fontId="10" fillId="0" borderId="0" xfId="0" applyNumberFormat="1" applyFont="1" applyBorder="1" applyAlignment="1" applyProtection="1">
      <alignment vertical="center"/>
    </xf>
    <xf numFmtId="177" fontId="10" fillId="4" borderId="0" xfId="2" applyFont="1" applyFill="1" applyBorder="1" applyAlignment="1" applyProtection="1">
      <alignment vertical="center"/>
    </xf>
    <xf numFmtId="177" fontId="10" fillId="4" borderId="0" xfId="0" applyNumberFormat="1" applyFont="1" applyFill="1" applyAlignment="1" applyProtection="1">
      <alignment vertical="center"/>
    </xf>
    <xf numFmtId="0" fontId="17" fillId="4" borderId="0" xfId="0" applyFont="1" applyFill="1" applyBorder="1" applyAlignment="1" applyProtection="1">
      <alignment horizontal="center" vertical="center"/>
    </xf>
    <xf numFmtId="177" fontId="14" fillId="4" borderId="0" xfId="0" applyNumberFormat="1" applyFont="1" applyFill="1" applyAlignment="1" applyProtection="1">
      <alignment vertical="center"/>
    </xf>
    <xf numFmtId="9" fontId="14" fillId="4" borderId="0" xfId="3" applyFont="1" applyFill="1" applyBorder="1" applyAlignment="1" applyProtection="1">
      <alignment vertical="center"/>
    </xf>
    <xf numFmtId="2" fontId="10" fillId="4" borderId="4" xfId="0" applyNumberFormat="1" applyFont="1" applyFill="1" applyBorder="1" applyAlignment="1" applyProtection="1">
      <alignment horizontal="right" vertical="center"/>
    </xf>
    <xf numFmtId="0" fontId="16" fillId="4" borderId="4" xfId="53" applyFont="1" applyFill="1" applyBorder="1" applyAlignment="1" applyProtection="1">
      <alignment horizontal="center" vertical="center"/>
    </xf>
    <xf numFmtId="0" fontId="14" fillId="21" borderId="4" xfId="53" applyFont="1" applyFill="1" applyBorder="1" applyAlignment="1" applyProtection="1">
      <alignment horizontal="center" vertical="center" wrapText="1"/>
    </xf>
    <xf numFmtId="0" fontId="10" fillId="0" borderId="4" xfId="53" applyFont="1" applyBorder="1" applyAlignment="1" applyProtection="1">
      <alignment horizontal="right" vertical="center" wrapText="1"/>
    </xf>
    <xf numFmtId="0" fontId="10" fillId="19" borderId="4" xfId="53" applyFont="1" applyFill="1" applyBorder="1" applyAlignment="1" applyProtection="1">
      <alignment horizontal="left" vertical="center"/>
    </xf>
    <xf numFmtId="0" fontId="23" fillId="4" borderId="0" xfId="0" applyFont="1" applyFill="1" applyAlignment="1" applyProtection="1">
      <alignment vertical="center"/>
    </xf>
    <xf numFmtId="0" fontId="31" fillId="4" borderId="0" xfId="0" applyFont="1" applyFill="1" applyAlignment="1" applyProtection="1">
      <alignment vertical="center"/>
    </xf>
    <xf numFmtId="0" fontId="32" fillId="4" borderId="0" xfId="0" applyFont="1" applyFill="1" applyAlignment="1" applyProtection="1">
      <alignment vertical="center"/>
    </xf>
    <xf numFmtId="0" fontId="33" fillId="4" borderId="0" xfId="0" applyFont="1" applyFill="1" applyAlignment="1" applyProtection="1">
      <alignment vertical="center"/>
    </xf>
    <xf numFmtId="0" fontId="23" fillId="0" borderId="0" xfId="0" applyFont="1" applyAlignment="1" applyProtection="1">
      <alignment vertical="center"/>
    </xf>
    <xf numFmtId="0" fontId="23" fillId="0" borderId="0" xfId="0" applyFont="1" applyAlignment="1" applyProtection="1">
      <alignment horizontal="justify" vertical="center"/>
    </xf>
    <xf numFmtId="188" fontId="32" fillId="0" borderId="0" xfId="3" applyNumberFormat="1" applyFont="1" applyBorder="1" applyAlignment="1" applyProtection="1">
      <alignment vertical="center"/>
    </xf>
    <xf numFmtId="4" fontId="23" fillId="0" borderId="0" xfId="0" applyNumberFormat="1" applyFont="1" applyAlignment="1" applyProtection="1">
      <alignment vertical="center"/>
    </xf>
    <xf numFmtId="0" fontId="32" fillId="15" borderId="0" xfId="0" applyFont="1" applyFill="1" applyAlignment="1" applyProtection="1">
      <alignment vertical="center"/>
    </xf>
    <xf numFmtId="0" fontId="33" fillId="7" borderId="4" xfId="56" applyFont="1" applyFill="1" applyBorder="1" applyAlignment="1" applyProtection="1">
      <alignment horizontal="center" vertical="center" wrapText="1"/>
    </xf>
    <xf numFmtId="0" fontId="34" fillId="15" borderId="0" xfId="0" applyFont="1" applyFill="1" applyBorder="1" applyAlignment="1" applyProtection="1">
      <alignment horizontal="center" textRotation="255"/>
    </xf>
    <xf numFmtId="0" fontId="0" fillId="4" borderId="0" xfId="0" applyFill="1" applyAlignment="1" applyProtection="1"/>
    <xf numFmtId="0" fontId="23" fillId="0" borderId="4" xfId="0" applyFont="1" applyBorder="1" applyAlignment="1" applyProtection="1">
      <alignment horizontal="center" vertical="center"/>
    </xf>
    <xf numFmtId="188" fontId="23" fillId="0" borderId="4" xfId="3" applyNumberFormat="1" applyFont="1" applyBorder="1" applyAlignment="1" applyProtection="1">
      <alignment vertical="center"/>
    </xf>
    <xf numFmtId="4" fontId="23" fillId="0" borderId="4" xfId="0" applyNumberFormat="1" applyFont="1" applyBorder="1" applyAlignment="1" applyProtection="1">
      <alignment vertical="center"/>
    </xf>
    <xf numFmtId="0" fontId="23" fillId="0" borderId="4" xfId="56" applyFont="1" applyBorder="1" applyAlignment="1" applyProtection="1">
      <alignment horizontal="right" vertical="center" wrapText="1"/>
    </xf>
    <xf numFmtId="0" fontId="23" fillId="4" borderId="4" xfId="56" applyFont="1" applyFill="1" applyBorder="1" applyAlignment="1" applyProtection="1">
      <alignment horizontal="center" vertical="center" wrapText="1"/>
    </xf>
    <xf numFmtId="189" fontId="23" fillId="4" borderId="4" xfId="56" applyNumberFormat="1" applyFont="1" applyFill="1" applyBorder="1" applyAlignment="1" applyProtection="1">
      <alignment horizontal="center" vertical="center"/>
    </xf>
    <xf numFmtId="0" fontId="32" fillId="0" borderId="4" xfId="56" applyFont="1" applyBorder="1" applyAlignment="1" applyProtection="1">
      <alignment horizontal="right" vertical="center"/>
    </xf>
    <xf numFmtId="0" fontId="32" fillId="0" borderId="4" xfId="56" applyFont="1" applyBorder="1" applyAlignment="1" applyProtection="1">
      <alignment horizontal="right" vertical="center" wrapText="1"/>
    </xf>
    <xf numFmtId="0" fontId="35" fillId="16" borderId="4" xfId="56" applyFont="1" applyFill="1" applyBorder="1" applyAlignment="1" applyProtection="1">
      <alignment horizontal="center" vertical="center"/>
    </xf>
    <xf numFmtId="189" fontId="23" fillId="4" borderId="4" xfId="0" applyNumberFormat="1" applyFont="1" applyFill="1" applyBorder="1" applyAlignment="1" applyProtection="1">
      <alignment horizontal="center" vertical="center"/>
    </xf>
    <xf numFmtId="0" fontId="36" fillId="17" borderId="22" xfId="0" applyFont="1" applyFill="1" applyBorder="1" applyAlignment="1" applyProtection="1">
      <alignment vertical="center"/>
    </xf>
    <xf numFmtId="0" fontId="36" fillId="17" borderId="23" xfId="0" applyFont="1" applyFill="1" applyBorder="1" applyAlignment="1" applyProtection="1">
      <alignment vertical="center"/>
    </xf>
    <xf numFmtId="4" fontId="37" fillId="17" borderId="24" xfId="0" applyNumberFormat="1" applyFont="1" applyFill="1" applyBorder="1" applyAlignment="1" applyProtection="1">
      <alignment vertical="center"/>
    </xf>
    <xf numFmtId="4" fontId="37" fillId="17" borderId="25" xfId="0" applyNumberFormat="1" applyFont="1" applyFill="1" applyBorder="1" applyAlignment="1" applyProtection="1">
      <alignment vertical="center"/>
    </xf>
    <xf numFmtId="0" fontId="37" fillId="18" borderId="26" xfId="0" applyFont="1" applyFill="1" applyBorder="1" applyAlignment="1" applyProtection="1">
      <alignment horizontal="left" vertical="center"/>
    </xf>
    <xf numFmtId="4" fontId="37" fillId="18" borderId="26" xfId="0" applyNumberFormat="1" applyFont="1" applyFill="1" applyBorder="1" applyAlignment="1" applyProtection="1">
      <alignment horizontal="center" vertical="center"/>
    </xf>
    <xf numFmtId="0" fontId="38" fillId="0" borderId="4" xfId="0" applyFont="1" applyBorder="1" applyAlignment="1" applyProtection="1">
      <alignment horizontal="center" vertical="center"/>
    </xf>
    <xf numFmtId="0" fontId="38" fillId="0" borderId="4" xfId="57" applyFont="1" applyBorder="1" applyAlignment="1" applyProtection="1">
      <alignment horizontal="center" vertical="center" wrapText="1"/>
    </xf>
    <xf numFmtId="4" fontId="37" fillId="17" borderId="27" xfId="0" applyNumberFormat="1" applyFont="1" applyFill="1" applyBorder="1" applyAlignment="1" applyProtection="1">
      <alignment vertical="center"/>
    </xf>
    <xf numFmtId="4" fontId="37" fillId="17" borderId="28" xfId="0" applyNumberFormat="1" applyFont="1" applyFill="1" applyBorder="1" applyAlignment="1" applyProtection="1">
      <alignment vertical="center"/>
    </xf>
    <xf numFmtId="0" fontId="23" fillId="4" borderId="4" xfId="0" applyFont="1" applyFill="1" applyBorder="1" applyAlignment="1" applyProtection="1">
      <alignment horizontal="center" vertical="center" wrapText="1"/>
    </xf>
    <xf numFmtId="0" fontId="23" fillId="4" borderId="4" xfId="57" applyFont="1" applyFill="1" applyBorder="1" applyAlignment="1" applyProtection="1">
      <alignment horizontal="center" vertical="center" wrapText="1"/>
    </xf>
    <xf numFmtId="0" fontId="23" fillId="0" borderId="4" xfId="57" applyFont="1" applyBorder="1" applyAlignment="1" applyProtection="1">
      <alignment horizontal="center" vertical="center" wrapText="1"/>
    </xf>
    <xf numFmtId="0" fontId="36" fillId="7" borderId="22" xfId="0" applyFont="1" applyFill="1" applyBorder="1" applyAlignment="1" applyProtection="1">
      <alignment horizontal="left" vertical="center"/>
    </xf>
    <xf numFmtId="10" fontId="36" fillId="7" borderId="23" xfId="3" applyNumberFormat="1" applyFont="1" applyFill="1" applyBorder="1" applyAlignment="1" applyProtection="1">
      <alignment horizontal="center" vertical="center"/>
    </xf>
    <xf numFmtId="0" fontId="39" fillId="4" borderId="1" xfId="0" applyFont="1" applyFill="1" applyBorder="1" applyAlignment="1" applyProtection="1">
      <alignment horizontal="center" vertical="center"/>
    </xf>
    <xf numFmtId="0" fontId="40" fillId="4" borderId="24" xfId="0" applyFont="1" applyFill="1" applyBorder="1" applyAlignment="1" applyProtection="1">
      <alignment horizontal="left" vertical="center"/>
    </xf>
    <xf numFmtId="2" fontId="20" fillId="4" borderId="25" xfId="0" applyNumberFormat="1" applyFont="1" applyFill="1" applyBorder="1" applyAlignment="1" applyProtection="1">
      <alignment horizontal="center" vertical="center"/>
    </xf>
    <xf numFmtId="0" fontId="33" fillId="19" borderId="4" xfId="53" applyFont="1" applyFill="1" applyBorder="1" applyAlignment="1" applyProtection="1">
      <alignment horizontal="center" vertical="center" wrapText="1"/>
    </xf>
    <xf numFmtId="4" fontId="33" fillId="19" borderId="4" xfId="53" applyNumberFormat="1" applyFont="1" applyFill="1" applyBorder="1" applyAlignment="1" applyProtection="1">
      <alignment horizontal="center" vertical="center" wrapText="1"/>
    </xf>
    <xf numFmtId="0" fontId="41" fillId="4" borderId="24" xfId="0" applyFont="1" applyFill="1" applyBorder="1" applyAlignment="1" applyProtection="1">
      <alignment horizontal="left" vertical="center"/>
    </xf>
    <xf numFmtId="4" fontId="41" fillId="4" borderId="25" xfId="0" applyNumberFormat="1" applyFont="1" applyFill="1" applyBorder="1" applyAlignment="1" applyProtection="1">
      <alignment horizontal="center" vertical="center"/>
    </xf>
    <xf numFmtId="0" fontId="23" fillId="0" borderId="4" xfId="57" applyFont="1" applyBorder="1" applyAlignment="1" applyProtection="1">
      <alignment horizontal="left" vertical="center" wrapText="1"/>
    </xf>
    <xf numFmtId="4" fontId="20" fillId="4" borderId="25" xfId="0" applyNumberFormat="1" applyFont="1" applyFill="1" applyBorder="1" applyAlignment="1" applyProtection="1">
      <alignment horizontal="center" vertical="center"/>
    </xf>
    <xf numFmtId="0" fontId="39" fillId="4" borderId="24" xfId="0" applyFont="1" applyFill="1" applyBorder="1" applyAlignment="1" applyProtection="1">
      <alignment horizontal="left" vertical="center"/>
    </xf>
    <xf numFmtId="4" fontId="39" fillId="4" borderId="25" xfId="0" applyNumberFormat="1" applyFont="1" applyFill="1" applyBorder="1" applyAlignment="1" applyProtection="1">
      <alignment horizontal="center" vertical="center"/>
    </xf>
    <xf numFmtId="4" fontId="23" fillId="4" borderId="4" xfId="57" applyNumberFormat="1" applyFont="1" applyFill="1" applyBorder="1" applyAlignment="1" applyProtection="1">
      <alignment horizontal="center" vertical="center"/>
    </xf>
    <xf numFmtId="0" fontId="42" fillId="4" borderId="27" xfId="0" applyFont="1" applyFill="1" applyBorder="1" applyAlignment="1" applyProtection="1">
      <alignment horizontal="left" vertical="center"/>
    </xf>
    <xf numFmtId="4" fontId="37" fillId="4" borderId="28" xfId="0" applyNumberFormat="1" applyFont="1" applyFill="1" applyBorder="1" applyAlignment="1" applyProtection="1">
      <alignment horizontal="center" vertical="center"/>
    </xf>
    <xf numFmtId="0" fontId="36" fillId="7" borderId="23" xfId="0" applyFont="1" applyFill="1" applyBorder="1" applyAlignment="1" applyProtection="1">
      <alignment horizontal="left" vertical="center"/>
    </xf>
    <xf numFmtId="0" fontId="23" fillId="0" borderId="4" xfId="0" applyFont="1" applyBorder="1" applyAlignment="1" applyProtection="1">
      <alignment horizontal="left" vertical="center"/>
    </xf>
    <xf numFmtId="190" fontId="23" fillId="4" borderId="4" xfId="0" applyNumberFormat="1" applyFont="1" applyFill="1" applyBorder="1" applyAlignment="1" applyProtection="1">
      <alignment horizontal="center" vertical="center"/>
    </xf>
    <xf numFmtId="0" fontId="43" fillId="4" borderId="22" xfId="0" applyFont="1" applyFill="1" applyBorder="1" applyAlignment="1" applyProtection="1">
      <alignment horizontal="left" vertical="center"/>
    </xf>
    <xf numFmtId="10" fontId="20" fillId="4" borderId="23" xfId="3" applyNumberFormat="1" applyFont="1" applyFill="1" applyBorder="1" applyAlignment="1" applyProtection="1">
      <alignment horizontal="center" vertical="center"/>
    </xf>
    <xf numFmtId="0" fontId="35" fillId="20" borderId="4" xfId="53" applyFont="1" applyFill="1" applyBorder="1" applyAlignment="1" applyProtection="1">
      <alignment horizontal="center" vertical="center"/>
    </xf>
    <xf numFmtId="4" fontId="32" fillId="20" borderId="4" xfId="0" applyNumberFormat="1" applyFont="1" applyFill="1" applyBorder="1" applyAlignment="1" applyProtection="1">
      <alignment vertical="center"/>
    </xf>
    <xf numFmtId="10" fontId="20" fillId="4" borderId="25" xfId="3" applyNumberFormat="1" applyFont="1" applyFill="1" applyBorder="1" applyAlignment="1" applyProtection="1">
      <alignment horizontal="center" vertical="center"/>
    </xf>
    <xf numFmtId="0" fontId="23" fillId="0" borderId="4" xfId="53" applyFont="1" applyBorder="1" applyAlignment="1" applyProtection="1">
      <alignment horizontal="center" vertical="center"/>
    </xf>
    <xf numFmtId="0" fontId="32" fillId="19" borderId="4" xfId="53" applyFont="1" applyFill="1" applyBorder="1" applyAlignment="1" applyProtection="1">
      <alignment horizontal="center" vertical="center" wrapText="1"/>
    </xf>
    <xf numFmtId="188" fontId="32" fillId="18" borderId="4" xfId="3" applyNumberFormat="1" applyFont="1" applyFill="1" applyBorder="1" applyAlignment="1" applyProtection="1">
      <alignment horizontal="center" vertical="center"/>
    </xf>
    <xf numFmtId="0" fontId="23" fillId="0" borderId="4" xfId="0" applyFont="1" applyBorder="1" applyAlignment="1" applyProtection="1">
      <alignment horizontal="center" vertical="center" wrapText="1"/>
    </xf>
    <xf numFmtId="0" fontId="23" fillId="0" borderId="4" xfId="0" applyFont="1" applyBorder="1" applyAlignment="1" applyProtection="1">
      <alignment vertical="center"/>
    </xf>
    <xf numFmtId="0" fontId="23" fillId="0" borderId="4" xfId="0" applyFont="1" applyBorder="1" applyAlignment="1" applyProtection="1">
      <alignment horizontal="justify" vertical="center"/>
    </xf>
    <xf numFmtId="4" fontId="32" fillId="0" borderId="4" xfId="0" applyNumberFormat="1" applyFont="1" applyBorder="1" applyAlignment="1" applyProtection="1">
      <alignment vertical="center"/>
    </xf>
    <xf numFmtId="2" fontId="32" fillId="4" borderId="4" xfId="0" applyNumberFormat="1" applyFont="1" applyFill="1" applyBorder="1" applyAlignment="1" applyProtection="1">
      <alignment vertical="center"/>
    </xf>
    <xf numFmtId="188" fontId="32" fillId="4" borderId="4" xfId="3" applyNumberFormat="1" applyFont="1" applyFill="1" applyBorder="1" applyAlignment="1" applyProtection="1">
      <alignment horizontal="justify" vertical="center"/>
    </xf>
    <xf numFmtId="2" fontId="32" fillId="4" borderId="4" xfId="0" applyNumberFormat="1" applyFont="1" applyFill="1" applyBorder="1" applyAlignment="1" applyProtection="1">
      <alignment horizontal="right" vertical="center"/>
    </xf>
    <xf numFmtId="0" fontId="32" fillId="15" borderId="0" xfId="0" applyFont="1" applyFill="1" applyBorder="1" applyAlignment="1" applyProtection="1">
      <alignment vertical="center"/>
    </xf>
    <xf numFmtId="188" fontId="32" fillId="0" borderId="4" xfId="3" applyNumberFormat="1" applyFont="1" applyBorder="1" applyAlignment="1" applyProtection="1">
      <alignment horizontal="justify" vertical="center"/>
    </xf>
    <xf numFmtId="188" fontId="23" fillId="0" borderId="4" xfId="3" applyNumberFormat="1" applyFont="1" applyBorder="1" applyAlignment="1" applyProtection="1">
      <alignment horizontal="justify" vertical="center" wrapText="1"/>
    </xf>
    <xf numFmtId="0" fontId="23" fillId="0" borderId="4" xfId="53" applyFont="1" applyBorder="1" applyAlignment="1" applyProtection="1">
      <alignment vertical="center" wrapText="1"/>
    </xf>
    <xf numFmtId="4" fontId="32" fillId="15" borderId="0" xfId="0" applyNumberFormat="1" applyFont="1" applyFill="1" applyBorder="1" applyAlignment="1" applyProtection="1">
      <alignment vertical="center"/>
    </xf>
    <xf numFmtId="188" fontId="32" fillId="9" borderId="4" xfId="3" applyNumberFormat="1" applyFont="1" applyFill="1" applyBorder="1" applyAlignment="1" applyProtection="1">
      <alignment horizontal="right" vertical="center"/>
    </xf>
    <xf numFmtId="4" fontId="32" fillId="4" borderId="4" xfId="0" applyNumberFormat="1" applyFont="1" applyFill="1" applyBorder="1" applyAlignment="1" applyProtection="1">
      <alignment vertical="center"/>
    </xf>
    <xf numFmtId="0" fontId="33" fillId="3" borderId="4" xfId="53" applyFont="1" applyFill="1" applyBorder="1" applyAlignment="1" applyProtection="1">
      <alignment horizontal="right" vertical="center" wrapText="1"/>
    </xf>
    <xf numFmtId="4" fontId="39" fillId="18" borderId="0" xfId="0" applyNumberFormat="1" applyFont="1" applyFill="1" applyAlignment="1" applyProtection="1">
      <alignment vertical="center"/>
    </xf>
    <xf numFmtId="0" fontId="39" fillId="15" borderId="0" xfId="0" applyFont="1" applyFill="1" applyAlignment="1" applyProtection="1">
      <alignment vertical="center"/>
    </xf>
    <xf numFmtId="0" fontId="32" fillId="7" borderId="4" xfId="53" applyFont="1" applyFill="1" applyBorder="1" applyAlignment="1" applyProtection="1">
      <alignment vertical="center"/>
    </xf>
    <xf numFmtId="0" fontId="32" fillId="7" borderId="4" xfId="53" applyFont="1" applyFill="1" applyBorder="1" applyAlignment="1" applyProtection="1">
      <alignment horizontal="left" vertical="center"/>
    </xf>
    <xf numFmtId="177" fontId="39" fillId="15" borderId="0" xfId="2" applyFont="1" applyFill="1" applyBorder="1" applyAlignment="1" applyProtection="1">
      <alignment vertical="center"/>
    </xf>
    <xf numFmtId="0" fontId="32" fillId="0" borderId="4" xfId="53" applyFont="1" applyBorder="1" applyAlignment="1" applyProtection="1">
      <alignment vertical="center" wrapText="1"/>
    </xf>
    <xf numFmtId="0" fontId="32" fillId="18" borderId="4" xfId="53" applyFont="1" applyFill="1" applyBorder="1" applyAlignment="1" applyProtection="1">
      <alignment horizontal="center" vertical="center"/>
    </xf>
    <xf numFmtId="177" fontId="39" fillId="15" borderId="0" xfId="0" applyNumberFormat="1" applyFont="1" applyFill="1" applyAlignment="1" applyProtection="1">
      <alignment vertical="center"/>
    </xf>
    <xf numFmtId="0" fontId="32" fillId="4" borderId="4" xfId="53" applyFont="1" applyFill="1" applyBorder="1" applyAlignment="1" applyProtection="1">
      <alignment horizontal="center" vertical="center"/>
    </xf>
    <xf numFmtId="0" fontId="32" fillId="4" borderId="4" xfId="53" applyFont="1" applyFill="1" applyBorder="1" applyAlignment="1" applyProtection="1">
      <alignment horizontal="left" vertical="center"/>
    </xf>
    <xf numFmtId="0" fontId="35" fillId="4" borderId="4" xfId="53" applyFont="1" applyFill="1" applyBorder="1" applyAlignment="1" applyProtection="1">
      <alignment horizontal="center" vertical="center"/>
    </xf>
    <xf numFmtId="188" fontId="32" fillId="4" borderId="4" xfId="3" applyNumberFormat="1" applyFont="1" applyFill="1" applyBorder="1" applyAlignment="1" applyProtection="1">
      <alignment vertical="center"/>
    </xf>
    <xf numFmtId="0" fontId="37" fillId="18" borderId="29" xfId="0" applyFont="1" applyFill="1" applyBorder="1" applyAlignment="1" applyProtection="1">
      <alignment horizontal="left" vertical="center"/>
    </xf>
    <xf numFmtId="4" fontId="37" fillId="18" borderId="30" xfId="0" applyNumberFormat="1" applyFont="1" applyFill="1" applyBorder="1" applyAlignment="1" applyProtection="1">
      <alignment horizontal="center" vertical="center"/>
    </xf>
    <xf numFmtId="0" fontId="32" fillId="21" borderId="4" xfId="53" applyFont="1" applyFill="1" applyBorder="1" applyAlignment="1" applyProtection="1">
      <alignment horizontal="right" vertical="center"/>
    </xf>
    <xf numFmtId="188" fontId="32" fillId="4" borderId="4" xfId="53" applyNumberFormat="1" applyFont="1" applyFill="1" applyBorder="1" applyAlignment="1" applyProtection="1">
      <alignment horizontal="right" vertical="center"/>
    </xf>
    <xf numFmtId="4" fontId="39" fillId="15" borderId="0" xfId="0" applyNumberFormat="1" applyFont="1" applyFill="1" applyAlignment="1" applyProtection="1">
      <alignment vertical="center"/>
    </xf>
    <xf numFmtId="0" fontId="36" fillId="17" borderId="23" xfId="0" applyFont="1" applyFill="1" applyBorder="1" applyAlignment="1" applyProtection="1">
      <alignment horizontal="left" vertical="center"/>
    </xf>
    <xf numFmtId="0" fontId="35" fillId="22" borderId="4" xfId="0" applyFont="1" applyFill="1" applyBorder="1" applyAlignment="1" applyProtection="1">
      <alignment horizontal="center" vertical="center"/>
    </xf>
    <xf numFmtId="0" fontId="35" fillId="22" borderId="4" xfId="53" applyFont="1" applyFill="1" applyBorder="1" applyAlignment="1" applyProtection="1">
      <alignment horizontal="center" vertical="center" wrapText="1"/>
    </xf>
    <xf numFmtId="4" fontId="35" fillId="22" borderId="4" xfId="0" applyNumberFormat="1" applyFont="1" applyFill="1" applyBorder="1" applyAlignment="1" applyProtection="1">
      <alignment vertical="center"/>
    </xf>
    <xf numFmtId="0" fontId="44" fillId="18" borderId="24" xfId="0" applyFont="1" applyFill="1" applyBorder="1" applyAlignment="1" applyProtection="1">
      <alignment vertical="center"/>
    </xf>
    <xf numFmtId="0" fontId="45" fillId="18" borderId="25" xfId="0" applyFont="1" applyFill="1" applyBorder="1" applyAlignment="1" applyProtection="1">
      <alignment vertical="center"/>
    </xf>
    <xf numFmtId="4" fontId="35" fillId="22" borderId="4" xfId="53" applyNumberFormat="1" applyFont="1" applyFill="1" applyBorder="1" applyAlignment="1" applyProtection="1">
      <alignment vertical="center"/>
    </xf>
    <xf numFmtId="4" fontId="44" fillId="18" borderId="27" xfId="49" applyNumberFormat="1" applyFont="1" applyFill="1" applyBorder="1" applyAlignment="1" applyProtection="1">
      <alignment vertical="center"/>
    </xf>
    <xf numFmtId="4" fontId="45" fillId="18" borderId="28" xfId="49" applyNumberFormat="1" applyFont="1" applyFill="1" applyBorder="1" applyAlignment="1" applyProtection="1">
      <alignment vertical="center"/>
    </xf>
    <xf numFmtId="0" fontId="36" fillId="4" borderId="0" xfId="0" applyFont="1" applyFill="1" applyAlignment="1" applyProtection="1">
      <alignment vertical="center"/>
    </xf>
    <xf numFmtId="0" fontId="23" fillId="7" borderId="4" xfId="53" applyFont="1" applyFill="1" applyBorder="1" applyAlignment="1" applyProtection="1">
      <alignment vertical="center"/>
    </xf>
    <xf numFmtId="0" fontId="32" fillId="7" borderId="4" xfId="53" applyFont="1" applyFill="1" applyBorder="1" applyAlignment="1" applyProtection="1">
      <alignment horizontal="justify" vertical="center"/>
    </xf>
    <xf numFmtId="4" fontId="32" fillId="23" borderId="4" xfId="0" applyNumberFormat="1" applyFont="1" applyFill="1" applyBorder="1" applyAlignment="1" applyProtection="1">
      <alignment horizontal="center" vertical="center"/>
    </xf>
    <xf numFmtId="0" fontId="32" fillId="0" borderId="4" xfId="53" applyFont="1" applyBorder="1" applyAlignment="1" applyProtection="1">
      <alignment horizontal="center" vertical="center" wrapText="1"/>
    </xf>
    <xf numFmtId="0" fontId="23" fillId="0" borderId="4" xfId="53" applyFont="1" applyBorder="1" applyAlignment="1" applyProtection="1">
      <alignment horizontal="center" vertical="center" wrapText="1"/>
    </xf>
    <xf numFmtId="0" fontId="32" fillId="0" borderId="4" xfId="0" applyFont="1" applyBorder="1" applyAlignment="1" applyProtection="1">
      <alignment horizontal="left" vertical="center"/>
    </xf>
    <xf numFmtId="10" fontId="32" fillId="0" borderId="4" xfId="3" applyNumberFormat="1" applyFont="1" applyBorder="1" applyAlignment="1" applyProtection="1">
      <alignment vertical="center"/>
    </xf>
    <xf numFmtId="0" fontId="39" fillId="24" borderId="0" xfId="0" applyFont="1" applyFill="1" applyAlignment="1" applyProtection="1">
      <alignment vertical="center"/>
    </xf>
    <xf numFmtId="10" fontId="32" fillId="0" borderId="4" xfId="3" applyNumberFormat="1" applyFont="1" applyBorder="1" applyAlignment="1" applyProtection="1">
      <alignment horizontal="right" vertical="center"/>
    </xf>
    <xf numFmtId="0" fontId="36" fillId="17" borderId="26" xfId="0" applyFont="1" applyFill="1" applyBorder="1" applyAlignment="1" applyProtection="1">
      <alignment horizontal="center" vertical="center"/>
    </xf>
    <xf numFmtId="0" fontId="36" fillId="17" borderId="31" xfId="0" applyFont="1" applyFill="1" applyBorder="1" applyAlignment="1" applyProtection="1">
      <alignment horizontal="center" vertical="center"/>
    </xf>
    <xf numFmtId="177" fontId="46" fillId="0" borderId="4" xfId="49" applyFont="1" applyBorder="1" applyAlignment="1" applyProtection="1">
      <alignment vertical="center"/>
    </xf>
    <xf numFmtId="3" fontId="46" fillId="0" borderId="4" xfId="0" applyNumberFormat="1" applyFont="1" applyBorder="1" applyAlignment="1" applyProtection="1">
      <alignment horizontal="center" vertical="center"/>
    </xf>
    <xf numFmtId="0" fontId="47" fillId="0" borderId="4" xfId="0" applyFont="1" applyBorder="1" applyAlignment="1" applyProtection="1">
      <alignment horizontal="left" vertical="center"/>
    </xf>
    <xf numFmtId="4" fontId="46" fillId="0" borderId="4" xfId="0" applyNumberFormat="1" applyFont="1" applyBorder="1" applyAlignment="1" applyProtection="1">
      <alignment horizontal="center" vertical="center"/>
    </xf>
    <xf numFmtId="0" fontId="32" fillId="3" borderId="4" xfId="53" applyFont="1" applyFill="1" applyBorder="1" applyAlignment="1" applyProtection="1">
      <alignment horizontal="right" vertical="center" wrapText="1"/>
    </xf>
    <xf numFmtId="188" fontId="32" fillId="25" borderId="4" xfId="3" applyNumberFormat="1" applyFont="1" applyFill="1" applyBorder="1" applyAlignment="1" applyProtection="1">
      <alignment vertical="center"/>
    </xf>
    <xf numFmtId="4" fontId="32" fillId="3" borderId="4" xfId="0" applyNumberFormat="1" applyFont="1" applyFill="1" applyBorder="1" applyAlignment="1" applyProtection="1">
      <alignment vertical="center"/>
    </xf>
    <xf numFmtId="0" fontId="46" fillId="0" borderId="4" xfId="0" applyFont="1" applyBorder="1" applyAlignment="1" applyProtection="1">
      <alignment vertical="center"/>
    </xf>
    <xf numFmtId="4" fontId="46" fillId="0" borderId="7" xfId="0" applyNumberFormat="1" applyFont="1" applyBorder="1" applyAlignment="1" applyProtection="1">
      <alignment horizontal="center" vertical="center"/>
    </xf>
    <xf numFmtId="0" fontId="36" fillId="18" borderId="4" xfId="0" applyFont="1" applyFill="1" applyBorder="1" applyAlignment="1" applyProtection="1">
      <alignment vertical="center"/>
    </xf>
    <xf numFmtId="4" fontId="36" fillId="18" borderId="4" xfId="0" applyNumberFormat="1" applyFont="1" applyFill="1" applyBorder="1" applyAlignment="1" applyProtection="1">
      <alignment horizontal="center" vertical="center"/>
    </xf>
    <xf numFmtId="0" fontId="32" fillId="0" borderId="4" xfId="53" applyFont="1" applyBorder="1" applyAlignment="1" applyProtection="1">
      <alignment horizontal="left" vertical="center" wrapText="1"/>
    </xf>
    <xf numFmtId="188" fontId="32" fillId="0" borderId="4" xfId="3" applyNumberFormat="1" applyFont="1" applyBorder="1" applyAlignment="1" applyProtection="1">
      <alignment horizontal="center" vertical="center"/>
    </xf>
    <xf numFmtId="0" fontId="32" fillId="4" borderId="4" xfId="0" applyFont="1" applyFill="1" applyBorder="1" applyAlignment="1" applyProtection="1">
      <alignment vertical="center"/>
    </xf>
    <xf numFmtId="4" fontId="32" fillId="4" borderId="4" xfId="0" applyNumberFormat="1" applyFont="1" applyFill="1" applyBorder="1" applyAlignment="1" applyProtection="1">
      <alignment horizontal="right" vertical="center"/>
    </xf>
    <xf numFmtId="191" fontId="32" fillId="4" borderId="0" xfId="0" applyNumberFormat="1" applyFont="1" applyFill="1" applyAlignment="1" applyProtection="1">
      <alignment vertical="center"/>
    </xf>
    <xf numFmtId="188" fontId="32" fillId="0" borderId="4" xfId="3" applyNumberFormat="1" applyFont="1" applyBorder="1" applyAlignment="1" applyProtection="1">
      <alignment vertical="center"/>
    </xf>
    <xf numFmtId="0" fontId="32" fillId="0" borderId="4" xfId="53" applyFont="1" applyBorder="1" applyAlignment="1" applyProtection="1">
      <alignment horizontal="left" vertical="top" wrapText="1"/>
    </xf>
    <xf numFmtId="0" fontId="48" fillId="10" borderId="0" xfId="0" applyFont="1" applyFill="1" applyBorder="1" applyAlignment="1" applyProtection="1">
      <alignment horizontal="center" textRotation="255"/>
    </xf>
    <xf numFmtId="0" fontId="49" fillId="0" borderId="0" xfId="0" applyFont="1" applyAlignment="1" applyProtection="1"/>
    <xf numFmtId="0" fontId="35" fillId="4" borderId="0" xfId="0" applyFont="1" applyFill="1" applyAlignment="1" applyProtection="1">
      <alignment vertical="center"/>
    </xf>
    <xf numFmtId="4" fontId="31" fillId="4" borderId="0" xfId="0" applyNumberFormat="1" applyFont="1" applyFill="1" applyAlignment="1" applyProtection="1">
      <alignment vertical="center"/>
    </xf>
    <xf numFmtId="0" fontId="46" fillId="10" borderId="0" xfId="0" applyFont="1" applyFill="1" applyAlignment="1" applyProtection="1">
      <alignment vertical="center"/>
    </xf>
    <xf numFmtId="4" fontId="23" fillId="4" borderId="0" xfId="0" applyNumberFormat="1" applyFont="1" applyFill="1" applyAlignment="1" applyProtection="1">
      <alignment vertical="center"/>
    </xf>
    <xf numFmtId="192" fontId="46" fillId="10" borderId="0" xfId="0" applyNumberFormat="1" applyFont="1" applyFill="1" applyAlignment="1" applyProtection="1">
      <alignment vertical="center"/>
    </xf>
    <xf numFmtId="4" fontId="32" fillId="4" borderId="0" xfId="0" applyNumberFormat="1" applyFont="1" applyFill="1" applyAlignment="1" applyProtection="1">
      <alignment vertical="center"/>
    </xf>
    <xf numFmtId="4" fontId="46" fillId="10" borderId="0" xfId="0" applyNumberFormat="1" applyFont="1" applyFill="1" applyAlignment="1" applyProtection="1">
      <alignment vertical="center"/>
    </xf>
    <xf numFmtId="188" fontId="32" fillId="4" borderId="0" xfId="3" applyNumberFormat="1" applyFont="1" applyFill="1" applyBorder="1" applyAlignment="1" applyProtection="1">
      <alignment vertical="center"/>
    </xf>
    <xf numFmtId="193" fontId="32" fillId="4" borderId="0" xfId="0" applyNumberFormat="1" applyFont="1" applyFill="1" applyAlignment="1" applyProtection="1">
      <alignment vertical="center"/>
    </xf>
    <xf numFmtId="194" fontId="32" fillId="4" borderId="0" xfId="0" applyNumberFormat="1" applyFont="1" applyFill="1" applyAlignment="1" applyProtection="1">
      <alignment vertical="center"/>
    </xf>
    <xf numFmtId="195" fontId="32" fillId="4" borderId="0" xfId="0" applyNumberFormat="1" applyFont="1" applyFill="1" applyAlignment="1" applyProtection="1">
      <alignment vertical="center"/>
    </xf>
    <xf numFmtId="4" fontId="32" fillId="0" borderId="0" xfId="0" applyNumberFormat="1" applyFont="1" applyAlignment="1" applyProtection="1">
      <alignment vertical="center"/>
    </xf>
    <xf numFmtId="196" fontId="32" fillId="4" borderId="0" xfId="0" applyNumberFormat="1" applyFont="1" applyFill="1" applyAlignment="1" applyProtection="1">
      <alignment vertical="center"/>
    </xf>
    <xf numFmtId="192" fontId="32" fillId="4" borderId="0" xfId="0" applyNumberFormat="1" applyFont="1" applyFill="1" applyAlignment="1" applyProtection="1">
      <alignment vertical="center"/>
    </xf>
    <xf numFmtId="2" fontId="32" fillId="4" borderId="0" xfId="0" applyNumberFormat="1" applyFont="1" applyFill="1" applyAlignment="1" applyProtection="1">
      <alignment vertical="center"/>
    </xf>
    <xf numFmtId="194" fontId="23" fillId="4" borderId="0" xfId="0" applyNumberFormat="1" applyFont="1" applyFill="1" applyAlignment="1" applyProtection="1">
      <alignment vertical="center"/>
    </xf>
    <xf numFmtId="9" fontId="23" fillId="4" borderId="0" xfId="0" applyNumberFormat="1" applyFont="1" applyFill="1" applyAlignment="1" applyProtection="1">
      <alignment vertical="center"/>
    </xf>
    <xf numFmtId="10" fontId="23" fillId="4" borderId="0" xfId="3" applyNumberFormat="1" applyFont="1" applyFill="1" applyBorder="1" applyAlignment="1" applyProtection="1">
      <alignment vertical="center"/>
    </xf>
    <xf numFmtId="9" fontId="32" fillId="4" borderId="0" xfId="0" applyNumberFormat="1" applyFont="1" applyFill="1" applyAlignment="1" applyProtection="1">
      <alignment vertical="center"/>
    </xf>
    <xf numFmtId="0" fontId="32" fillId="12" borderId="4" xfId="53" applyFont="1" applyFill="1" applyBorder="1" applyAlignment="1" applyProtection="1">
      <alignment horizontal="center" vertical="center"/>
    </xf>
    <xf numFmtId="0" fontId="32" fillId="21" borderId="4" xfId="53" applyFont="1" applyFill="1" applyBorder="1" applyAlignment="1" applyProtection="1">
      <alignment horizontal="center" vertical="center"/>
    </xf>
    <xf numFmtId="0" fontId="32" fillId="21" borderId="4" xfId="53" applyFont="1" applyFill="1" applyBorder="1" applyAlignment="1" applyProtection="1">
      <alignment horizontal="center" vertical="center" wrapText="1"/>
    </xf>
    <xf numFmtId="4" fontId="32" fillId="21" borderId="4" xfId="53" applyNumberFormat="1" applyFont="1" applyFill="1" applyBorder="1" applyAlignment="1" applyProtection="1">
      <alignment horizontal="center" vertical="center" wrapText="1"/>
    </xf>
    <xf numFmtId="0" fontId="33" fillId="21" borderId="4" xfId="53" applyFont="1" applyFill="1" applyBorder="1" applyAlignment="1" applyProtection="1">
      <alignment horizontal="center" vertical="center" wrapText="1"/>
    </xf>
    <xf numFmtId="0" fontId="32" fillId="21" borderId="4" xfId="53" applyFont="1" applyFill="1" applyBorder="1" applyAlignment="1" applyProtection="1">
      <alignment horizontal="left" vertical="center" wrapText="1"/>
    </xf>
    <xf numFmtId="4" fontId="32" fillId="21" borderId="4" xfId="0" applyNumberFormat="1" applyFont="1" applyFill="1" applyBorder="1" applyAlignment="1" applyProtection="1">
      <alignment vertical="center"/>
    </xf>
    <xf numFmtId="0" fontId="33" fillId="26" borderId="4" xfId="53" applyFont="1" applyFill="1" applyBorder="1" applyAlignment="1" applyProtection="1">
      <alignment horizontal="right" vertical="center"/>
    </xf>
    <xf numFmtId="0" fontId="32" fillId="26" borderId="4" xfId="53" applyFont="1" applyFill="1" applyBorder="1" applyAlignment="1" applyProtection="1">
      <alignment horizontal="right" vertical="center" wrapText="1"/>
    </xf>
    <xf numFmtId="4" fontId="32" fillId="26" borderId="4" xfId="0" applyNumberFormat="1" applyFont="1" applyFill="1" applyBorder="1" applyAlignment="1" applyProtection="1">
      <alignment vertical="center"/>
    </xf>
    <xf numFmtId="4" fontId="32" fillId="19" borderId="4" xfId="53" applyNumberFormat="1" applyFont="1" applyFill="1" applyBorder="1" applyAlignment="1" applyProtection="1">
      <alignment vertical="center" wrapText="1"/>
    </xf>
    <xf numFmtId="0" fontId="39" fillId="15" borderId="0" xfId="0" applyFont="1" applyFill="1" applyBorder="1" applyAlignment="1" applyProtection="1">
      <alignment vertical="center"/>
    </xf>
    <xf numFmtId="4" fontId="39" fillId="18" borderId="0" xfId="0" applyNumberFormat="1" applyFont="1" applyFill="1" applyBorder="1" applyAlignment="1" applyProtection="1">
      <alignment vertical="center"/>
    </xf>
    <xf numFmtId="0" fontId="50" fillId="0" borderId="4" xfId="6" applyFont="1" applyBorder="1" applyAlignment="1" applyProtection="1">
      <alignment horizontal="left" vertical="center"/>
    </xf>
    <xf numFmtId="0" fontId="50" fillId="4" borderId="4" xfId="53" applyFont="1" applyFill="1" applyBorder="1" applyAlignment="1" applyProtection="1">
      <alignment horizontal="left" vertical="center" wrapText="1"/>
    </xf>
    <xf numFmtId="193" fontId="32" fillId="4" borderId="0" xfId="3" applyNumberFormat="1" applyFont="1" applyFill="1" applyBorder="1" applyAlignment="1" applyProtection="1">
      <alignment vertical="center"/>
    </xf>
    <xf numFmtId="188" fontId="32" fillId="4" borderId="0" xfId="0" applyNumberFormat="1" applyFont="1" applyFill="1" applyAlignment="1" applyProtection="1">
      <alignment vertical="center"/>
    </xf>
    <xf numFmtId="0" fontId="33" fillId="19" borderId="4" xfId="53" applyFont="1" applyFill="1" applyBorder="1" applyAlignment="1" applyProtection="1">
      <alignment horizontal="left" vertical="center"/>
    </xf>
    <xf numFmtId="0" fontId="23" fillId="4" borderId="4" xfId="53" applyFont="1" applyFill="1" applyBorder="1" applyAlignment="1" applyProtection="1">
      <alignment horizontal="center" vertical="center" wrapText="1"/>
    </xf>
    <xf numFmtId="0" fontId="51" fillId="4" borderId="4" xfId="0" applyFont="1" applyFill="1" applyBorder="1" applyAlignment="1" applyProtection="1">
      <alignment horizontal="left" vertical="center" wrapText="1"/>
    </xf>
    <xf numFmtId="188" fontId="32" fillId="3" borderId="4" xfId="53" applyNumberFormat="1" applyFont="1" applyFill="1" applyBorder="1" applyAlignment="1" applyProtection="1">
      <alignment vertical="center"/>
    </xf>
    <xf numFmtId="0" fontId="32" fillId="7" borderId="4" xfId="53" applyFont="1" applyFill="1" applyBorder="1" applyAlignment="1" applyProtection="1">
      <alignment horizontal="left" vertical="center" wrapText="1"/>
    </xf>
    <xf numFmtId="0" fontId="32" fillId="0" borderId="4" xfId="53" applyFont="1" applyBorder="1" applyAlignment="1" applyProtection="1">
      <alignment horizontal="right" vertical="center" wrapText="1"/>
    </xf>
    <xf numFmtId="0" fontId="32" fillId="19" borderId="4" xfId="53" applyFont="1" applyFill="1" applyBorder="1" applyAlignment="1" applyProtection="1">
      <alignment horizontal="left" vertical="center"/>
    </xf>
    <xf numFmtId="0" fontId="23" fillId="18" borderId="4" xfId="53" applyFont="1" applyFill="1" applyBorder="1" applyAlignment="1" applyProtection="1">
      <alignment horizontal="center" vertical="center" wrapText="1"/>
    </xf>
    <xf numFmtId="4" fontId="32" fillId="0" borderId="4" xfId="0" applyNumberFormat="1" applyFont="1" applyBorder="1" applyAlignment="1" applyProtection="1">
      <alignment horizontal="right" vertical="center"/>
    </xf>
    <xf numFmtId="188" fontId="35" fillId="3" borderId="4" xfId="53" applyNumberFormat="1" applyFont="1" applyFill="1" applyBorder="1" applyAlignment="1" applyProtection="1">
      <alignment vertical="center"/>
    </xf>
    <xf numFmtId="0" fontId="33" fillId="21" borderId="4" xfId="53" applyFont="1" applyFill="1" applyBorder="1" applyAlignment="1" applyProtection="1">
      <alignment horizontal="right" vertical="center"/>
    </xf>
    <xf numFmtId="0" fontId="32" fillId="26" borderId="4" xfId="53" applyFont="1" applyFill="1" applyBorder="1" applyAlignment="1" applyProtection="1">
      <alignment horizontal="right" vertical="center"/>
    </xf>
    <xf numFmtId="0" fontId="23" fillId="0" borderId="4" xfId="0" applyFont="1" applyBorder="1" applyAlignment="1" applyProtection="1">
      <alignment horizontal="center"/>
    </xf>
    <xf numFmtId="9" fontId="32" fillId="0" borderId="4" xfId="3" applyFont="1" applyBorder="1" applyAlignment="1" applyProtection="1">
      <alignment horizontal="right" vertical="center"/>
    </xf>
    <xf numFmtId="0" fontId="35" fillId="10" borderId="4" xfId="53" applyFont="1" applyFill="1" applyBorder="1" applyAlignment="1" applyProtection="1">
      <alignment vertical="center"/>
    </xf>
    <xf numFmtId="0" fontId="32" fillId="10" borderId="4" xfId="53" applyFont="1" applyFill="1" applyBorder="1" applyAlignment="1" applyProtection="1">
      <alignment vertical="center" wrapText="1"/>
    </xf>
    <xf numFmtId="0" fontId="32" fillId="27" borderId="4" xfId="0" applyFont="1" applyFill="1" applyBorder="1" applyAlignment="1" applyProtection="1">
      <alignment horizontal="center" vertical="center"/>
    </xf>
    <xf numFmtId="4" fontId="32" fillId="10" borderId="4" xfId="0" applyNumberFormat="1" applyFont="1" applyFill="1" applyBorder="1" applyAlignment="1" applyProtection="1">
      <alignment vertical="center"/>
    </xf>
    <xf numFmtId="194" fontId="32" fillId="27" borderId="4" xfId="0" applyNumberFormat="1" applyFont="1" applyFill="1" applyBorder="1" applyAlignment="1" applyProtection="1">
      <alignment vertical="center"/>
    </xf>
    <xf numFmtId="193" fontId="32" fillId="27" borderId="4" xfId="0" applyNumberFormat="1" applyFont="1" applyFill="1" applyBorder="1" applyAlignment="1" applyProtection="1">
      <alignment vertical="center"/>
    </xf>
    <xf numFmtId="4" fontId="32" fillId="27" borderId="4" xfId="2" applyNumberFormat="1" applyFont="1" applyFill="1" applyBorder="1" applyAlignment="1" applyProtection="1">
      <alignment horizontal="right" vertical="center"/>
    </xf>
    <xf numFmtId="0" fontId="32" fillId="0" borderId="4" xfId="0" applyFont="1" applyBorder="1" applyAlignment="1" applyProtection="1">
      <alignment horizontal="justify" vertical="center"/>
    </xf>
    <xf numFmtId="0" fontId="32" fillId="0" borderId="4" xfId="53" applyFont="1" applyBorder="1" applyAlignment="1" applyProtection="1">
      <alignment vertical="center"/>
    </xf>
    <xf numFmtId="0" fontId="23" fillId="0" borderId="4" xfId="53" applyFont="1" applyBorder="1" applyAlignment="1" applyProtection="1">
      <alignment vertical="center"/>
    </xf>
    <xf numFmtId="9" fontId="32" fillId="4" borderId="0" xfId="3" applyFont="1" applyFill="1" applyBorder="1" applyAlignment="1" applyProtection="1">
      <alignment vertical="center"/>
    </xf>
    <xf numFmtId="1" fontId="32" fillId="4" borderId="0" xfId="3" applyNumberFormat="1" applyFont="1" applyFill="1" applyBorder="1" applyAlignment="1" applyProtection="1">
      <alignment vertical="center"/>
    </xf>
    <xf numFmtId="0" fontId="52" fillId="10" borderId="0" xfId="6" applyFont="1" applyFill="1" applyBorder="1" applyAlignment="1" applyProtection="1">
      <alignment vertical="center"/>
    </xf>
    <xf numFmtId="197" fontId="32" fillId="4" borderId="0" xfId="0" applyNumberFormat="1" applyFont="1" applyFill="1" applyAlignment="1" applyProtection="1">
      <alignment vertical="center"/>
    </xf>
    <xf numFmtId="10" fontId="32" fillId="4" borderId="0" xfId="3" applyNumberFormat="1" applyFont="1" applyFill="1" applyBorder="1" applyAlignment="1" applyProtection="1">
      <alignment vertical="center"/>
    </xf>
    <xf numFmtId="0" fontId="32" fillId="4" borderId="0" xfId="0" applyFont="1" applyFill="1" applyBorder="1" applyAlignment="1" applyProtection="1">
      <alignment horizontal="center" vertical="center"/>
    </xf>
    <xf numFmtId="0" fontId="32" fillId="7" borderId="0" xfId="0" applyFont="1" applyFill="1" applyAlignment="1" applyProtection="1">
      <alignment vertical="center"/>
    </xf>
    <xf numFmtId="193" fontId="33" fillId="4" borderId="0" xfId="0" applyNumberFormat="1" applyFont="1" applyFill="1" applyAlignment="1" applyProtection="1">
      <alignment vertical="center"/>
    </xf>
    <xf numFmtId="10" fontId="32" fillId="4" borderId="0" xfId="0" applyNumberFormat="1" applyFont="1" applyFill="1" applyAlignment="1" applyProtection="1">
      <alignment vertical="center"/>
    </xf>
    <xf numFmtId="0" fontId="32" fillId="28" borderId="4" xfId="0" applyFont="1" applyFill="1" applyBorder="1" applyAlignment="1" applyProtection="1">
      <alignment vertical="center"/>
    </xf>
    <xf numFmtId="188" fontId="32" fillId="28" borderId="4" xfId="0" applyNumberFormat="1" applyFont="1" applyFill="1" applyBorder="1" applyAlignment="1" applyProtection="1">
      <alignment vertical="center"/>
    </xf>
    <xf numFmtId="4" fontId="32" fillId="28" borderId="4" xfId="0" applyNumberFormat="1" applyFont="1" applyFill="1" applyBorder="1" applyAlignment="1" applyProtection="1">
      <alignment vertical="center"/>
    </xf>
    <xf numFmtId="0" fontId="33" fillId="3" borderId="4" xfId="53" applyFont="1" applyFill="1" applyBorder="1" applyAlignment="1" applyProtection="1">
      <alignment horizontal="center" vertical="center" wrapText="1"/>
    </xf>
    <xf numFmtId="4" fontId="32" fillId="3" borderId="4" xfId="53" applyNumberFormat="1" applyFont="1" applyFill="1" applyBorder="1" applyAlignment="1" applyProtection="1">
      <alignment horizontal="center" vertical="center" wrapText="1"/>
    </xf>
    <xf numFmtId="4" fontId="32" fillId="27" borderId="4" xfId="0" applyNumberFormat="1" applyFont="1" applyFill="1" applyBorder="1" applyAlignment="1" applyProtection="1">
      <alignment vertical="center"/>
    </xf>
    <xf numFmtId="176" fontId="42" fillId="18" borderId="0" xfId="1" applyFont="1" applyFill="1" applyBorder="1" applyAlignment="1" applyProtection="1">
      <alignment vertical="center"/>
    </xf>
    <xf numFmtId="0" fontId="23" fillId="4" borderId="0" xfId="0" applyFont="1" applyFill="1" applyAlignment="1" applyProtection="1">
      <alignment horizontal="justify" vertical="center"/>
    </xf>
    <xf numFmtId="0" fontId="23" fillId="7" borderId="4" xfId="0" applyFont="1" applyFill="1" applyBorder="1" applyAlignment="1" applyProtection="1">
      <alignment horizontal="center" vertical="center" wrapText="1"/>
    </xf>
    <xf numFmtId="177" fontId="32" fillId="4" borderId="0" xfId="2" applyFont="1" applyFill="1" applyBorder="1" applyAlignment="1" applyProtection="1">
      <alignment vertical="center"/>
    </xf>
    <xf numFmtId="177" fontId="32" fillId="4" borderId="0" xfId="0" applyNumberFormat="1" applyFont="1" applyFill="1" applyAlignment="1" applyProtection="1">
      <alignment vertical="center"/>
    </xf>
    <xf numFmtId="0" fontId="53" fillId="4" borderId="0" xfId="0" applyFont="1" applyFill="1" applyBorder="1" applyAlignment="1" applyProtection="1">
      <alignment horizontal="center" vertical="center"/>
    </xf>
    <xf numFmtId="177" fontId="33" fillId="4" borderId="0" xfId="0" applyNumberFormat="1" applyFont="1" applyFill="1" applyAlignment="1" applyProtection="1">
      <alignment vertical="center"/>
    </xf>
    <xf numFmtId="9" fontId="33" fillId="4" borderId="0" xfId="3" applyFont="1" applyFill="1" applyBorder="1" applyAlignment="1" applyProtection="1">
      <alignment vertical="center"/>
    </xf>
    <xf numFmtId="0" fontId="54" fillId="0" borderId="0" xfId="0" applyFont="1"/>
    <xf numFmtId="0" fontId="54" fillId="0" borderId="0" xfId="0" applyFont="1" applyAlignment="1" applyProtection="1"/>
    <xf numFmtId="0" fontId="55" fillId="29" borderId="0" xfId="55" applyFont="1" applyFill="1" applyBorder="1" applyAlignment="1" applyProtection="1">
      <alignment horizontal="center" vertical="center"/>
    </xf>
    <xf numFmtId="0" fontId="56" fillId="4" borderId="12" xfId="55" applyFont="1" applyFill="1" applyBorder="1" applyAlignment="1" applyProtection="1">
      <alignment horizontal="center" vertical="center"/>
    </xf>
    <xf numFmtId="0" fontId="55" fillId="29" borderId="4" xfId="54" applyFont="1" applyFill="1" applyBorder="1" applyAlignment="1" applyProtection="1">
      <alignment horizontal="center" vertical="center" wrapText="1"/>
    </xf>
    <xf numFmtId="0" fontId="56" fillId="0" borderId="4" xfId="55" applyFont="1" applyBorder="1" applyAlignment="1" applyProtection="1">
      <alignment horizontal="center" vertical="center" wrapText="1"/>
    </xf>
    <xf numFmtId="198" fontId="56" fillId="0" borderId="4" xfId="55" applyNumberFormat="1" applyFont="1" applyBorder="1" applyAlignment="1" applyProtection="1">
      <alignment horizontal="center" vertical="center" wrapText="1"/>
    </xf>
    <xf numFmtId="199" fontId="56" fillId="0" borderId="4" xfId="50" applyNumberFormat="1" applyFont="1" applyBorder="1" applyAlignment="1" applyProtection="1">
      <alignment horizontal="center" vertical="center" wrapText="1"/>
    </xf>
    <xf numFmtId="180" fontId="56" fillId="0" borderId="4" xfId="50" applyNumberFormat="1" applyFont="1" applyBorder="1" applyAlignment="1" applyProtection="1">
      <alignment horizontal="center" vertical="center" wrapText="1"/>
    </xf>
    <xf numFmtId="0" fontId="54" fillId="0" borderId="4" xfId="55" applyFont="1" applyBorder="1" applyAlignment="1" applyProtection="1">
      <alignment horizontal="center" vertical="center"/>
    </xf>
    <xf numFmtId="0" fontId="54" fillId="0" borderId="4" xfId="55" applyFont="1" applyBorder="1" applyAlignment="1" applyProtection="1">
      <alignment horizontal="center" vertical="center" wrapText="1"/>
    </xf>
    <xf numFmtId="200" fontId="57" fillId="7" borderId="32" xfId="54" applyNumberFormat="1" applyFont="1" applyFill="1" applyBorder="1" applyAlignment="1" applyProtection="1">
      <alignment horizontal="center" vertical="center"/>
    </xf>
    <xf numFmtId="200" fontId="54" fillId="0" borderId="4" xfId="0" applyNumberFormat="1" applyFont="1" applyBorder="1" applyAlignment="1">
      <alignment horizontal="center" vertical="center"/>
    </xf>
    <xf numFmtId="0" fontId="56" fillId="0" borderId="4" xfId="55" applyFont="1" applyBorder="1" applyAlignment="1" applyProtection="1">
      <alignment horizontal="right"/>
    </xf>
    <xf numFmtId="200" fontId="56" fillId="0" borderId="4" xfId="50" applyNumberFormat="1" applyFont="1" applyBorder="1" applyAlignment="1" applyProtection="1">
      <alignment horizontal="center" vertical="center"/>
    </xf>
    <xf numFmtId="0" fontId="58" fillId="0" borderId="0" xfId="55" applyFont="1" applyAlignment="1" applyProtection="1">
      <alignment horizontal="justify" vertical="center"/>
    </xf>
    <xf numFmtId="200" fontId="56" fillId="7" borderId="4" xfId="50" applyNumberFormat="1" applyFont="1" applyFill="1" applyBorder="1" applyAlignment="1" applyProtection="1">
      <alignment horizontal="center" vertical="center"/>
    </xf>
    <xf numFmtId="0" fontId="55" fillId="29" borderId="4" xfId="54" applyFont="1" applyFill="1" applyBorder="1" applyAlignment="1" applyProtection="1">
      <alignment horizontal="center" vertical="center"/>
    </xf>
    <xf numFmtId="180" fontId="55" fillId="29" borderId="4" xfId="50" applyNumberFormat="1" applyFont="1" applyFill="1" applyBorder="1" applyAlignment="1" applyProtection="1">
      <alignment horizontal="center" vertical="center"/>
    </xf>
    <xf numFmtId="180" fontId="55" fillId="29" borderId="4" xfId="50" applyNumberFormat="1" applyFont="1" applyFill="1" applyBorder="1" applyAlignment="1" applyProtection="1">
      <alignment horizontal="center" vertical="center" wrapText="1"/>
    </xf>
    <xf numFmtId="201" fontId="56" fillId="7" borderId="4" xfId="2" applyNumberFormat="1" applyFont="1" applyFill="1" applyBorder="1" applyAlignment="1" applyProtection="1">
      <alignment horizontal="center" vertical="center" wrapText="1"/>
    </xf>
    <xf numFmtId="180" fontId="56" fillId="7" borderId="7" xfId="50" applyNumberFormat="1" applyFont="1" applyFill="1" applyBorder="1" applyAlignment="1" applyProtection="1">
      <alignment horizontal="center" vertical="center" wrapText="1"/>
    </xf>
    <xf numFmtId="180" fontId="56" fillId="7" borderId="4" xfId="50" applyNumberFormat="1" applyFont="1" applyFill="1" applyBorder="1" applyAlignment="1" applyProtection="1">
      <alignment horizontal="center" vertical="center" wrapText="1"/>
    </xf>
    <xf numFmtId="0" fontId="56" fillId="0" borderId="7" xfId="55" applyFont="1" applyBorder="1" applyAlignment="1" applyProtection="1">
      <alignment horizontal="center" vertical="center" wrapText="1"/>
    </xf>
    <xf numFmtId="202" fontId="54" fillId="7" borderId="4" xfId="0" applyNumberFormat="1" applyFont="1" applyFill="1" applyBorder="1" applyAlignment="1" applyProtection="1">
      <alignment horizontal="center" vertical="center"/>
    </xf>
    <xf numFmtId="9" fontId="57" fillId="7" borderId="4" xfId="59" applyFont="1" applyFill="1" applyBorder="1" applyAlignment="1" applyProtection="1">
      <alignment horizontal="center" vertical="center"/>
    </xf>
    <xf numFmtId="180" fontId="57" fillId="7" borderId="4" xfId="50" applyNumberFormat="1" applyFont="1" applyFill="1" applyBorder="1" applyAlignment="1" applyProtection="1">
      <alignment horizontal="center" vertical="center"/>
    </xf>
    <xf numFmtId="0" fontId="57" fillId="0" borderId="4" xfId="55" applyFont="1" applyBorder="1" applyAlignment="1" applyProtection="1">
      <alignment horizontal="center" vertical="center" wrapText="1"/>
    </xf>
    <xf numFmtId="200" fontId="58" fillId="0" borderId="0" xfId="55" applyNumberFormat="1" applyFont="1" applyAlignment="1" applyProtection="1">
      <alignment horizontal="justify" vertical="center"/>
    </xf>
    <xf numFmtId="0" fontId="57" fillId="0" borderId="4" xfId="0" applyFont="1" applyBorder="1" applyAlignment="1" applyProtection="1">
      <alignment horizontal="center" vertical="center" wrapText="1"/>
    </xf>
    <xf numFmtId="0" fontId="6" fillId="0" borderId="0" xfId="0" applyFont="1" applyAlignment="1" applyProtection="1">
      <alignment horizontal="center" vertical="center"/>
    </xf>
    <xf numFmtId="0" fontId="8" fillId="0" borderId="0" xfId="0" applyFont="1" applyAlignment="1" applyProtection="1">
      <alignment horizontal="justify" vertical="center"/>
    </xf>
    <xf numFmtId="0" fontId="6" fillId="4" borderId="0" xfId="0" applyFont="1" applyFill="1" applyAlignment="1" applyProtection="1">
      <alignment horizontal="center" vertical="center"/>
    </xf>
    <xf numFmtId="0" fontId="3" fillId="4" borderId="0" xfId="0" applyFont="1" applyFill="1" applyAlignment="1" applyProtection="1">
      <alignment horizontal="center" vertical="center"/>
    </xf>
    <xf numFmtId="0" fontId="6" fillId="4" borderId="0" xfId="0" applyFont="1" applyFill="1" applyAlignment="1" applyProtection="1">
      <alignment horizontal="justify" vertical="center"/>
    </xf>
    <xf numFmtId="0" fontId="6" fillId="4" borderId="0" xfId="0" applyFont="1" applyFill="1" applyAlignment="1" applyProtection="1"/>
    <xf numFmtId="199" fontId="6" fillId="0" borderId="0" xfId="0" applyNumberFormat="1" applyFont="1" applyAlignment="1" applyProtection="1"/>
    <xf numFmtId="199" fontId="6" fillId="4" borderId="0" xfId="0" applyNumberFormat="1" applyFont="1" applyFill="1" applyAlignment="1" applyProtection="1"/>
    <xf numFmtId="200" fontId="6" fillId="0" borderId="0" xfId="0" applyNumberFormat="1" applyFont="1" applyAlignment="1" applyProtection="1"/>
    <xf numFmtId="0" fontId="3" fillId="4" borderId="0" xfId="0" applyFont="1" applyFill="1" applyAlignment="1" applyProtection="1">
      <alignment vertical="center"/>
    </xf>
    <xf numFmtId="0" fontId="2" fillId="0" borderId="0" xfId="0" applyFont="1" applyBorder="1" applyAlignment="1" applyProtection="1">
      <alignment horizontal="center" wrapText="1"/>
    </xf>
    <xf numFmtId="0" fontId="3" fillId="4" borderId="0" xfId="0" applyFont="1" applyFill="1" applyAlignment="1" applyProtection="1">
      <alignment horizontal="justify" vertical="center"/>
    </xf>
    <xf numFmtId="199" fontId="6" fillId="0" borderId="0" xfId="0" applyNumberFormat="1" applyFont="1" applyAlignment="1" applyProtection="1">
      <alignment horizontal="center" vertical="center"/>
    </xf>
    <xf numFmtId="0" fontId="59" fillId="29" borderId="0" xfId="0" applyFont="1" applyFill="1" applyBorder="1" applyAlignment="1" applyProtection="1">
      <alignment horizontal="center" vertical="center"/>
    </xf>
    <xf numFmtId="0" fontId="3" fillId="4" borderId="12" xfId="0" applyFont="1" applyFill="1" applyBorder="1" applyAlignment="1" applyProtection="1">
      <alignment horizontal="center" vertical="center"/>
    </xf>
    <xf numFmtId="0" fontId="59" fillId="29" borderId="4" xfId="53" applyFont="1" applyFill="1" applyBorder="1" applyAlignment="1" applyProtection="1">
      <alignment horizontal="center" vertical="center" wrapText="1"/>
    </xf>
    <xf numFmtId="0" fontId="3" fillId="0" borderId="4" xfId="0" applyFont="1" applyBorder="1" applyAlignment="1" applyProtection="1">
      <alignment horizontal="center" vertical="center" wrapText="1"/>
    </xf>
    <xf numFmtId="198" fontId="3" fillId="0" borderId="4" xfId="0" applyNumberFormat="1" applyFont="1" applyBorder="1" applyAlignment="1" applyProtection="1">
      <alignment horizontal="center" vertical="center" wrapText="1"/>
    </xf>
    <xf numFmtId="199" fontId="3" fillId="0" borderId="4" xfId="2" applyNumberFormat="1" applyFont="1" applyBorder="1" applyAlignment="1" applyProtection="1">
      <alignment horizontal="center" vertical="center" wrapText="1"/>
    </xf>
    <xf numFmtId="0" fontId="59" fillId="29" borderId="4" xfId="0" applyFont="1" applyFill="1" applyBorder="1" applyAlignment="1" applyProtection="1">
      <alignment horizontal="center" vertical="center"/>
    </xf>
    <xf numFmtId="0" fontId="6" fillId="0" borderId="4"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60" fillId="4" borderId="4" xfId="0" applyFont="1" applyFill="1" applyBorder="1" applyAlignment="1" applyProtection="1">
      <alignment horizontal="center" vertical="center" wrapText="1"/>
    </xf>
    <xf numFmtId="200" fontId="6" fillId="7" borderId="4" xfId="54" applyNumberFormat="1"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1" fillId="0" borderId="4" xfId="0" applyFont="1" applyBorder="1" applyAlignment="1" applyProtection="1">
      <alignment horizontal="center" vertical="center"/>
    </xf>
    <xf numFmtId="0" fontId="60" fillId="0" borderId="4" xfId="0" applyFont="1" applyBorder="1" applyAlignment="1" applyProtection="1">
      <alignment horizontal="center" vertical="center" wrapText="1"/>
    </xf>
    <xf numFmtId="0" fontId="2" fillId="0" borderId="4" xfId="0" applyFont="1" applyBorder="1" applyAlignment="1" applyProtection="1">
      <alignment horizontal="right"/>
    </xf>
    <xf numFmtId="0" fontId="2" fillId="0" borderId="4" xfId="0" applyFont="1" applyBorder="1" applyAlignment="1" applyProtection="1">
      <alignment horizontal="right" vertical="center"/>
    </xf>
    <xf numFmtId="0" fontId="8" fillId="4" borderId="0" xfId="0" applyFont="1" applyFill="1" applyAlignment="1" applyProtection="1">
      <alignment horizontal="justify" vertical="center"/>
    </xf>
    <xf numFmtId="199" fontId="8" fillId="0" borderId="0" xfId="0" applyNumberFormat="1" applyFont="1" applyAlignment="1" applyProtection="1">
      <alignment horizontal="justify" vertical="center"/>
    </xf>
    <xf numFmtId="0" fontId="3" fillId="4" borderId="0" xfId="0" applyFont="1" applyFill="1" applyAlignment="1" applyProtection="1"/>
    <xf numFmtId="0" fontId="6" fillId="4" borderId="0" xfId="0" applyFont="1" applyFill="1" applyBorder="1" applyAlignment="1" applyProtection="1">
      <alignment horizontal="center"/>
    </xf>
    <xf numFmtId="0" fontId="6" fillId="4" borderId="4" xfId="0" applyFont="1" applyFill="1" applyBorder="1" applyAlignment="1" applyProtection="1">
      <alignment horizontal="center"/>
    </xf>
    <xf numFmtId="0" fontId="2" fillId="4" borderId="0" xfId="0" applyFont="1" applyFill="1" applyAlignment="1" applyProtection="1">
      <alignment horizontal="center"/>
    </xf>
    <xf numFmtId="0" fontId="6" fillId="0" borderId="0" xfId="0" applyFont="1" applyAlignment="1" applyProtection="1">
      <alignment vertical="center"/>
    </xf>
    <xf numFmtId="199" fontId="6" fillId="4" borderId="0" xfId="0" applyNumberFormat="1" applyFont="1" applyFill="1" applyAlignment="1" applyProtection="1">
      <alignment horizontal="center" vertical="center"/>
    </xf>
    <xf numFmtId="0" fontId="59" fillId="29" borderId="5" xfId="53" applyFont="1" applyFill="1" applyBorder="1" applyAlignment="1" applyProtection="1">
      <alignment horizontal="center" vertical="center"/>
    </xf>
    <xf numFmtId="0" fontId="59" fillId="29" borderId="4" xfId="53" applyFont="1" applyFill="1" applyBorder="1" applyAlignment="1" applyProtection="1">
      <alignment horizontal="center" vertical="center"/>
    </xf>
    <xf numFmtId="180" fontId="59" fillId="29" borderId="4" xfId="2" applyNumberFormat="1" applyFont="1" applyFill="1" applyBorder="1" applyAlignment="1" applyProtection="1">
      <alignment horizontal="center" vertical="center"/>
    </xf>
    <xf numFmtId="199" fontId="3" fillId="4" borderId="4" xfId="2" applyNumberFormat="1" applyFont="1" applyFill="1" applyBorder="1" applyAlignment="1" applyProtection="1">
      <alignment horizontal="center" vertical="center" wrapText="1"/>
    </xf>
    <xf numFmtId="180" fontId="3" fillId="0" borderId="4" xfId="2" applyNumberFormat="1" applyFont="1" applyBorder="1" applyAlignment="1" applyProtection="1">
      <alignment horizontal="center" vertical="center" wrapText="1"/>
    </xf>
    <xf numFmtId="203" fontId="4" fillId="0" borderId="19" xfId="0" applyNumberFormat="1" applyFont="1" applyBorder="1" applyAlignment="1">
      <alignment horizontal="center" vertical="center" wrapText="1"/>
    </xf>
    <xf numFmtId="9" fontId="6" fillId="7" borderId="4" xfId="3" applyFont="1" applyFill="1" applyBorder="1" applyAlignment="1" applyProtection="1">
      <alignment horizontal="center" vertical="center"/>
    </xf>
    <xf numFmtId="204" fontId="6" fillId="0" borderId="0" xfId="0" applyNumberFormat="1" applyFont="1" applyAlignment="1" applyProtection="1">
      <alignment horizontal="center" vertical="center"/>
    </xf>
    <xf numFmtId="202" fontId="4" fillId="0" borderId="4" xfId="0" applyNumberFormat="1" applyFont="1" applyBorder="1" applyAlignment="1" applyProtection="1">
      <alignment horizontal="center" vertical="center"/>
    </xf>
    <xf numFmtId="205" fontId="4" fillId="0" borderId="19" xfId="0" applyNumberFormat="1" applyFont="1" applyBorder="1" applyAlignment="1">
      <alignment horizontal="center" vertical="center"/>
    </xf>
    <xf numFmtId="200" fontId="6" fillId="0" borderId="4" xfId="0" applyNumberFormat="1" applyFont="1" applyBorder="1" applyAlignment="1" applyProtection="1">
      <alignment horizontal="center" vertical="center"/>
    </xf>
    <xf numFmtId="0" fontId="4" fillId="0" borderId="0" xfId="0" applyFont="1" applyBorder="1"/>
    <xf numFmtId="199" fontId="4" fillId="0" borderId="4" xfId="0" applyNumberFormat="1" applyFont="1" applyBorder="1" applyAlignment="1" applyProtection="1">
      <alignment vertical="center"/>
    </xf>
    <xf numFmtId="200" fontId="8" fillId="0" borderId="0" xfId="0" applyNumberFormat="1" applyFont="1" applyAlignment="1" applyProtection="1">
      <alignment horizontal="justify" vertical="center"/>
    </xf>
    <xf numFmtId="199" fontId="4" fillId="7" borderId="4" xfId="0" applyNumberFormat="1" applyFont="1" applyFill="1" applyBorder="1" applyAlignment="1" applyProtection="1">
      <alignment vertical="center"/>
    </xf>
    <xf numFmtId="199" fontId="8" fillId="4" borderId="0" xfId="0" applyNumberFormat="1" applyFont="1" applyFill="1" applyAlignment="1" applyProtection="1">
      <alignment horizontal="justify" vertical="center"/>
    </xf>
    <xf numFmtId="0" fontId="6" fillId="0" borderId="0" xfId="6" applyFont="1" applyBorder="1" applyAlignment="1" applyProtection="1">
      <alignment vertical="top"/>
    </xf>
    <xf numFmtId="180" fontId="59" fillId="29" borderId="4" xfId="2" applyNumberFormat="1" applyFont="1" applyFill="1" applyBorder="1" applyAlignment="1" applyProtection="1">
      <alignment horizontal="center" vertical="center" wrapText="1"/>
    </xf>
    <xf numFmtId="180" fontId="6" fillId="0" borderId="4" xfId="2" applyNumberFormat="1" applyFont="1" applyBorder="1" applyAlignment="1" applyProtection="1">
      <alignment horizontal="center" vertical="center"/>
    </xf>
    <xf numFmtId="0" fontId="4" fillId="0" borderId="0" xfId="0" applyFont="1"/>
    <xf numFmtId="0" fontId="4" fillId="0" borderId="4" xfId="0" applyFont="1" applyBorder="1" applyAlignment="1" applyProtection="1">
      <alignment horizontal="center" vertical="center" textRotation="90" wrapText="1"/>
    </xf>
    <xf numFmtId="0" fontId="2" fillId="0" borderId="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2" fillId="0" borderId="32" xfId="0" applyFont="1" applyBorder="1" applyAlignment="1" applyProtection="1">
      <alignment horizontal="right" vertical="center" wrapText="1"/>
    </xf>
    <xf numFmtId="0" fontId="2" fillId="0" borderId="4" xfId="0" applyFont="1" applyBorder="1" applyAlignment="1" applyProtection="1">
      <alignment horizontal="right" vertical="center" wrapText="1"/>
    </xf>
    <xf numFmtId="0" fontId="2" fillId="7" borderId="4" xfId="0" applyFont="1" applyFill="1" applyBorder="1" applyAlignment="1" applyProtection="1">
      <alignment horizontal="right" vertical="center" wrapText="1"/>
    </xf>
    <xf numFmtId="203" fontId="6" fillId="0" borderId="4" xfId="54" applyNumberFormat="1" applyFont="1" applyBorder="1" applyAlignment="1" applyProtection="1">
      <alignment horizontal="center" vertical="center"/>
    </xf>
    <xf numFmtId="205" fontId="6" fillId="0" borderId="4" xfId="54" applyNumberFormat="1" applyFont="1" applyBorder="1" applyAlignment="1" applyProtection="1">
      <alignment horizontal="center" vertical="center"/>
    </xf>
    <xf numFmtId="200" fontId="3" fillId="0" borderId="32" xfId="2" applyNumberFormat="1" applyFont="1" applyBorder="1" applyAlignment="1" applyProtection="1">
      <alignment horizontal="center" vertical="center"/>
    </xf>
    <xf numFmtId="206" fontId="4" fillId="0" borderId="0" xfId="2" applyNumberFormat="1" applyFont="1" applyBorder="1" applyAlignment="1" applyProtection="1">
      <alignment horizontal="center" vertical="center"/>
    </xf>
    <xf numFmtId="200" fontId="3" fillId="0" borderId="4" xfId="2" applyNumberFormat="1" applyFont="1" applyBorder="1" applyAlignment="1" applyProtection="1">
      <alignment horizontal="center" vertical="center"/>
    </xf>
    <xf numFmtId="200" fontId="3" fillId="7" borderId="4" xfId="2" applyNumberFormat="1" applyFont="1" applyFill="1" applyBorder="1" applyAlignment="1" applyProtection="1">
      <alignment horizontal="center" vertical="center"/>
    </xf>
    <xf numFmtId="0" fontId="56" fillId="4" borderId="0" xfId="0" applyFont="1" applyFill="1" applyAlignment="1" applyProtection="1">
      <alignment vertical="center"/>
    </xf>
    <xf numFmtId="0" fontId="56" fillId="4" borderId="0" xfId="0" applyFont="1" applyFill="1" applyAlignment="1" applyProtection="1">
      <alignment horizontal="center" vertical="center"/>
    </xf>
    <xf numFmtId="0" fontId="57" fillId="4" borderId="0" xfId="0" applyFont="1" applyFill="1" applyAlignment="1" applyProtection="1">
      <alignment horizontal="center" vertical="center"/>
    </xf>
    <xf numFmtId="0" fontId="60" fillId="0" borderId="0" xfId="0" applyFont="1" applyBorder="1" applyAlignment="1" applyProtection="1">
      <alignment horizontal="center" wrapText="1"/>
    </xf>
    <xf numFmtId="0" fontId="54" fillId="0" borderId="0" xfId="0" applyFont="1" applyAlignment="1" applyProtection="1">
      <alignment horizontal="left"/>
    </xf>
    <xf numFmtId="0" fontId="56" fillId="4" borderId="0" xfId="0" applyFont="1" applyFill="1" applyAlignment="1" applyProtection="1">
      <alignment horizontal="justify" vertical="center"/>
    </xf>
    <xf numFmtId="199" fontId="57" fillId="0" borderId="0" xfId="0" applyNumberFormat="1" applyFont="1" applyAlignment="1" applyProtection="1">
      <alignment horizontal="center" vertical="center"/>
    </xf>
    <xf numFmtId="0" fontId="55" fillId="29" borderId="0" xfId="0" applyFont="1" applyFill="1" applyBorder="1" applyAlignment="1" applyProtection="1">
      <alignment horizontal="center" vertical="center"/>
    </xf>
    <xf numFmtId="0" fontId="56" fillId="4" borderId="12" xfId="0" applyFont="1" applyFill="1" applyBorder="1" applyAlignment="1" applyProtection="1">
      <alignment horizontal="center" vertical="center"/>
    </xf>
    <xf numFmtId="0" fontId="55" fillId="29" borderId="4" xfId="53" applyFont="1" applyFill="1" applyBorder="1" applyAlignment="1" applyProtection="1">
      <alignment horizontal="center" vertical="center" wrapText="1"/>
    </xf>
    <xf numFmtId="0" fontId="57" fillId="0" borderId="0" xfId="0" applyFont="1" applyAlignment="1" applyProtection="1">
      <alignment horizontal="center" vertical="center"/>
    </xf>
    <xf numFmtId="0" fontId="56" fillId="0" borderId="4" xfId="0" applyFont="1" applyBorder="1" applyAlignment="1" applyProtection="1">
      <alignment horizontal="center" vertical="center" wrapText="1"/>
    </xf>
    <xf numFmtId="198" fontId="56" fillId="0" borderId="4" xfId="0" applyNumberFormat="1" applyFont="1" applyBorder="1" applyAlignment="1" applyProtection="1">
      <alignment horizontal="center" vertical="center" wrapText="1"/>
    </xf>
    <xf numFmtId="199" fontId="56" fillId="0" borderId="4" xfId="2" applyNumberFormat="1" applyFont="1" applyBorder="1" applyAlignment="1" applyProtection="1">
      <alignment horizontal="center" vertical="center" wrapText="1"/>
    </xf>
    <xf numFmtId="0" fontId="55" fillId="29" borderId="4" xfId="0" applyFont="1" applyFill="1" applyBorder="1" applyAlignment="1" applyProtection="1">
      <alignment horizontal="center" vertical="center"/>
    </xf>
    <xf numFmtId="0" fontId="57" fillId="0" borderId="4" xfId="0" applyFont="1" applyBorder="1" applyAlignment="1" applyProtection="1">
      <alignment horizontal="center" vertical="center"/>
    </xf>
    <xf numFmtId="0" fontId="54" fillId="0" borderId="4" xfId="0" applyFont="1" applyBorder="1" applyAlignment="1" applyProtection="1">
      <alignment horizontal="center" vertical="center"/>
    </xf>
    <xf numFmtId="0" fontId="54" fillId="0" borderId="4" xfId="0" applyFont="1" applyBorder="1" applyAlignment="1" applyProtection="1">
      <alignment horizontal="center" vertical="center" wrapText="1"/>
    </xf>
    <xf numFmtId="205" fontId="57" fillId="7" borderId="4" xfId="54" applyNumberFormat="1" applyFont="1" applyFill="1" applyBorder="1" applyAlignment="1" applyProtection="1">
      <alignment horizontal="center" vertical="center"/>
    </xf>
    <xf numFmtId="204" fontId="57" fillId="7" borderId="4" xfId="54" applyNumberFormat="1" applyFont="1" applyFill="1" applyBorder="1" applyAlignment="1" applyProtection="1">
      <alignment horizontal="center" vertical="center"/>
    </xf>
    <xf numFmtId="0" fontId="58" fillId="0" borderId="0" xfId="0" applyFont="1" applyAlignment="1" applyProtection="1">
      <alignment horizontal="justify" vertical="center"/>
    </xf>
    <xf numFmtId="204" fontId="57" fillId="7" borderId="5" xfId="54" applyNumberFormat="1" applyFont="1" applyFill="1" applyBorder="1" applyAlignment="1" applyProtection="1">
      <alignment horizontal="center" vertical="center"/>
    </xf>
    <xf numFmtId="0" fontId="54" fillId="4" borderId="4" xfId="0" applyFont="1" applyFill="1" applyBorder="1" applyAlignment="1" applyProtection="1">
      <alignment horizontal="center" vertical="center" wrapText="1"/>
    </xf>
    <xf numFmtId="0" fontId="54" fillId="0" borderId="0" xfId="0" applyFont="1" applyAlignment="1" applyProtection="1">
      <alignment horizontal="center" vertical="center"/>
    </xf>
    <xf numFmtId="0" fontId="54" fillId="30" borderId="4" xfId="0" applyFont="1" applyFill="1" applyBorder="1" applyAlignment="1" applyProtection="1">
      <alignment horizontal="center" vertical="center" wrapText="1"/>
    </xf>
    <xf numFmtId="204" fontId="57" fillId="30" borderId="4" xfId="54" applyNumberFormat="1" applyFont="1" applyFill="1" applyBorder="1" applyAlignment="1" applyProtection="1">
      <alignment horizontal="center" vertical="center"/>
    </xf>
    <xf numFmtId="200" fontId="57" fillId="7" borderId="4" xfId="54" applyNumberFormat="1" applyFont="1" applyFill="1" applyBorder="1" applyAlignment="1" applyProtection="1">
      <alignment horizontal="center" vertical="center"/>
    </xf>
    <xf numFmtId="200" fontId="57" fillId="7" borderId="5" xfId="54" applyNumberFormat="1" applyFont="1" applyFill="1" applyBorder="1" applyAlignment="1" applyProtection="1">
      <alignment horizontal="center" vertical="center"/>
    </xf>
    <xf numFmtId="0" fontId="62" fillId="0" borderId="0" xfId="0" applyFont="1" applyAlignment="1" applyProtection="1">
      <alignment horizontal="center" vertical="center"/>
    </xf>
    <xf numFmtId="0" fontId="57" fillId="4" borderId="4" xfId="0" applyFont="1" applyFill="1" applyBorder="1" applyAlignment="1" applyProtection="1">
      <alignment horizontal="center" vertical="center"/>
    </xf>
    <xf numFmtId="0" fontId="63" fillId="0" borderId="0" xfId="0" applyFont="1" applyAlignment="1">
      <alignment horizontal="center" vertical="center"/>
    </xf>
    <xf numFmtId="0" fontId="57" fillId="0" borderId="0" xfId="0" applyFont="1" applyAlignment="1" applyProtection="1">
      <alignment vertical="center"/>
    </xf>
    <xf numFmtId="0" fontId="57" fillId="0" borderId="0" xfId="0" applyFont="1" applyAlignment="1" applyProtection="1"/>
    <xf numFmtId="200" fontId="57" fillId="0" borderId="0" xfId="0" applyNumberFormat="1" applyFont="1" applyAlignment="1" applyProtection="1"/>
    <xf numFmtId="0" fontId="58" fillId="0" borderId="0" xfId="0" applyFont="1" applyAlignment="1" applyProtection="1">
      <alignment vertical="center"/>
    </xf>
    <xf numFmtId="0" fontId="55" fillId="29" borderId="4" xfId="53" applyFont="1" applyFill="1" applyBorder="1" applyAlignment="1" applyProtection="1">
      <alignment horizontal="center" vertical="center"/>
    </xf>
    <xf numFmtId="180" fontId="55" fillId="29" borderId="4" xfId="2" applyNumberFormat="1" applyFont="1" applyFill="1" applyBorder="1" applyAlignment="1" applyProtection="1">
      <alignment horizontal="center" vertical="center"/>
    </xf>
    <xf numFmtId="180" fontId="56" fillId="0" borderId="4" xfId="2" applyNumberFormat="1" applyFont="1" applyBorder="1" applyAlignment="1" applyProtection="1">
      <alignment horizontal="center" vertical="center" wrapText="1"/>
    </xf>
    <xf numFmtId="200" fontId="0" fillId="0" borderId="4" xfId="0" applyNumberFormat="1" applyBorder="1" applyAlignment="1">
      <alignment horizontal="center" vertical="center"/>
    </xf>
    <xf numFmtId="9" fontId="57" fillId="7" borderId="4" xfId="3" applyFont="1" applyFill="1" applyBorder="1" applyAlignment="1" applyProtection="1">
      <alignment horizontal="center" vertical="center"/>
    </xf>
    <xf numFmtId="180" fontId="57" fillId="0" borderId="4" xfId="2" applyNumberFormat="1" applyFont="1" applyBorder="1" applyAlignment="1" applyProtection="1">
      <alignment horizontal="center" vertical="center"/>
    </xf>
    <xf numFmtId="200" fontId="63" fillId="0" borderId="4" xfId="0" applyNumberFormat="1" applyFont="1" applyBorder="1" applyAlignment="1">
      <alignment horizontal="center" vertical="center"/>
    </xf>
    <xf numFmtId="200" fontId="57" fillId="0" borderId="4" xfId="54" applyNumberFormat="1" applyFont="1" applyBorder="1" applyAlignment="1" applyProtection="1">
      <alignment horizontal="center" vertical="center"/>
    </xf>
    <xf numFmtId="200" fontId="50" fillId="0" borderId="4" xfId="0" applyNumberFormat="1" applyFont="1" applyBorder="1" applyAlignment="1">
      <alignment horizontal="center" vertical="center"/>
    </xf>
    <xf numFmtId="202" fontId="63" fillId="0" borderId="7" xfId="0" applyNumberFormat="1" applyFont="1" applyBorder="1" applyAlignment="1">
      <alignment horizontal="center" vertical="center"/>
    </xf>
    <xf numFmtId="202" fontId="63" fillId="4" borderId="4" xfId="0" applyNumberFormat="1" applyFont="1" applyFill="1" applyBorder="1" applyAlignment="1">
      <alignment horizontal="center" vertical="center" wrapText="1"/>
    </xf>
    <xf numFmtId="202" fontId="63" fillId="0" borderId="4" xfId="0" applyNumberFormat="1" applyFont="1" applyBorder="1" applyAlignment="1">
      <alignment horizontal="center" vertical="center"/>
    </xf>
    <xf numFmtId="205" fontId="54" fillId="0" borderId="4" xfId="3" applyNumberFormat="1" applyFont="1" applyBorder="1" applyAlignment="1" applyProtection="1">
      <alignment horizontal="center" vertical="center"/>
    </xf>
    <xf numFmtId="199" fontId="54" fillId="0" borderId="4" xfId="3" applyNumberFormat="1" applyFont="1" applyBorder="1" applyAlignment="1" applyProtection="1">
      <alignment horizontal="center" vertical="center"/>
    </xf>
    <xf numFmtId="0" fontId="54" fillId="0" borderId="13" xfId="0" applyFont="1" applyBorder="1" applyAlignment="1" applyProtection="1"/>
    <xf numFmtId="203" fontId="54" fillId="0" borderId="0" xfId="0" applyNumberFormat="1" applyFont="1" applyBorder="1" applyAlignment="1" applyProtection="1">
      <alignment horizontal="center" vertical="center"/>
    </xf>
    <xf numFmtId="202" fontId="63" fillId="4" borderId="7" xfId="0" applyNumberFormat="1" applyFont="1" applyFill="1" applyBorder="1" applyAlignment="1">
      <alignment horizontal="center" vertical="center" wrapText="1"/>
    </xf>
    <xf numFmtId="200" fontId="50" fillId="0" borderId="7" xfId="0" applyNumberFormat="1" applyFont="1" applyBorder="1" applyAlignment="1">
      <alignment horizontal="center" vertical="center"/>
    </xf>
    <xf numFmtId="200" fontId="57" fillId="7" borderId="8" xfId="54" applyNumberFormat="1" applyFont="1" applyFill="1" applyBorder="1" applyAlignment="1" applyProtection="1">
      <alignment horizontal="center" vertical="center"/>
    </xf>
    <xf numFmtId="180" fontId="55" fillId="29" borderId="4" xfId="2" applyNumberFormat="1" applyFont="1" applyFill="1" applyBorder="1" applyAlignment="1" applyProtection="1">
      <alignment horizontal="center" vertical="center" wrapText="1"/>
    </xf>
    <xf numFmtId="0" fontId="57" fillId="4" borderId="4" xfId="0" applyFont="1" applyFill="1" applyBorder="1" applyAlignment="1" applyProtection="1">
      <alignment horizontal="center" vertical="center" wrapText="1"/>
    </xf>
    <xf numFmtId="0" fontId="57" fillId="30" borderId="32" xfId="0" applyFont="1" applyFill="1" applyBorder="1" applyAlignment="1" applyProtection="1">
      <alignment horizontal="center" vertical="center"/>
    </xf>
    <xf numFmtId="200" fontId="57" fillId="30" borderId="33" xfId="0" applyNumberFormat="1" applyFont="1" applyFill="1" applyBorder="1" applyAlignment="1" applyProtection="1">
      <alignment horizontal="center" vertical="center"/>
    </xf>
    <xf numFmtId="0" fontId="56" fillId="0" borderId="4" xfId="0" applyFont="1" applyBorder="1" applyAlignment="1" applyProtection="1">
      <alignment horizontal="right"/>
    </xf>
    <xf numFmtId="200" fontId="56" fillId="0" borderId="4" xfId="2" applyNumberFormat="1" applyFont="1" applyBorder="1" applyAlignment="1" applyProtection="1">
      <alignment horizontal="center" vertical="center"/>
    </xf>
    <xf numFmtId="0" fontId="56" fillId="0" borderId="4" xfId="0" applyFont="1" applyBorder="1" applyAlignment="1" applyProtection="1">
      <alignment horizontal="right" vertical="center"/>
    </xf>
    <xf numFmtId="199" fontId="60" fillId="0" borderId="4" xfId="0" applyNumberFormat="1" applyFont="1" applyBorder="1" applyAlignment="1" applyProtection="1">
      <alignment horizontal="justify" vertical="center"/>
    </xf>
    <xf numFmtId="0" fontId="56" fillId="7" borderId="4" xfId="0" applyFont="1" applyFill="1" applyBorder="1" applyAlignment="1" applyProtection="1">
      <alignment horizontal="right" vertical="center"/>
    </xf>
    <xf numFmtId="199" fontId="60" fillId="7" borderId="4" xfId="0" applyNumberFormat="1" applyFont="1" applyFill="1" applyBorder="1" applyAlignment="1" applyProtection="1">
      <alignment horizontal="justify" vertical="center"/>
    </xf>
    <xf numFmtId="0" fontId="57" fillId="4" borderId="0" xfId="0" applyFont="1" applyFill="1" applyAlignment="1" applyProtection="1"/>
    <xf numFmtId="0" fontId="56" fillId="4" borderId="0" xfId="0" applyFont="1" applyFill="1" applyAlignment="1" applyProtection="1"/>
    <xf numFmtId="0" fontId="57" fillId="4" borderId="0" xfId="0" applyFont="1" applyFill="1" applyBorder="1" applyAlignment="1" applyProtection="1">
      <alignment horizontal="center" vertical="center"/>
    </xf>
    <xf numFmtId="0" fontId="58" fillId="4" borderId="0" xfId="0" applyFont="1" applyFill="1" applyAlignment="1" applyProtection="1">
      <alignment horizontal="justify" vertical="center"/>
    </xf>
    <xf numFmtId="199" fontId="58" fillId="0" borderId="0" xfId="0" applyNumberFormat="1" applyFont="1" applyAlignment="1" applyProtection="1">
      <alignment horizontal="justify" vertical="center"/>
    </xf>
    <xf numFmtId="0" fontId="57" fillId="4" borderId="4" xfId="0" applyFont="1" applyFill="1" applyBorder="1" applyAlignment="1" applyProtection="1">
      <alignment horizontal="center"/>
    </xf>
    <xf numFmtId="202" fontId="54" fillId="0" borderId="4" xfId="0" applyNumberFormat="1" applyFont="1" applyBorder="1" applyAlignment="1" applyProtection="1">
      <alignment horizontal="center" vertical="center"/>
    </xf>
    <xf numFmtId="202" fontId="54" fillId="0" borderId="4" xfId="0" applyNumberFormat="1" applyFont="1" applyBorder="1" applyAlignment="1" applyProtection="1">
      <alignment horizontal="center" vertical="center" wrapText="1"/>
    </xf>
    <xf numFmtId="207" fontId="58" fillId="0" borderId="0" xfId="0" applyNumberFormat="1" applyFont="1" applyAlignment="1" applyProtection="1">
      <alignment horizontal="center" vertical="center"/>
    </xf>
    <xf numFmtId="200" fontId="58" fillId="0" borderId="0" xfId="0" applyNumberFormat="1" applyFont="1" applyAlignment="1" applyProtection="1">
      <alignment horizontal="center" vertical="center"/>
    </xf>
    <xf numFmtId="200" fontId="56" fillId="7" borderId="4" xfId="0" applyNumberFormat="1" applyFont="1" applyFill="1" applyBorder="1" applyAlignment="1" applyProtection="1">
      <alignment horizontal="center" vertical="center" wrapText="1"/>
    </xf>
    <xf numFmtId="0" fontId="58" fillId="0" borderId="0" xfId="0" applyFont="1" applyAlignment="1" applyProtection="1">
      <alignment horizontal="center" vertical="center"/>
    </xf>
    <xf numFmtId="200" fontId="58" fillId="0" borderId="0" xfId="0" applyNumberFormat="1" applyFont="1" applyAlignment="1" applyProtection="1">
      <alignment horizontal="justify" vertical="center"/>
    </xf>
    <xf numFmtId="0" fontId="57" fillId="4" borderId="0" xfId="0" applyFont="1" applyFill="1" applyAlignment="1" applyProtection="1">
      <alignment horizontal="justify" vertical="center"/>
    </xf>
    <xf numFmtId="199" fontId="57" fillId="0" borderId="0" xfId="0" applyNumberFormat="1" applyFont="1" applyAlignment="1" applyProtection="1"/>
    <xf numFmtId="0" fontId="60" fillId="4" borderId="12" xfId="0" applyFont="1" applyFill="1" applyBorder="1" applyAlignment="1" applyProtection="1">
      <alignment horizontal="center" vertical="center"/>
    </xf>
    <xf numFmtId="0" fontId="54" fillId="0" borderId="4" xfId="0" applyFont="1" applyBorder="1" applyAlignment="1" applyProtection="1">
      <alignment horizontal="center" vertical="center" textRotation="90" wrapText="1"/>
    </xf>
    <xf numFmtId="1" fontId="57" fillId="0" borderId="4" xfId="0" applyNumberFormat="1" applyFont="1" applyBorder="1" applyAlignment="1" applyProtection="1">
      <alignment horizontal="center" vertical="center"/>
    </xf>
    <xf numFmtId="0" fontId="60" fillId="0" borderId="4" xfId="0" applyFont="1" applyBorder="1" applyAlignment="1" applyProtection="1">
      <alignment horizontal="right" vertical="center" wrapText="1"/>
    </xf>
    <xf numFmtId="0" fontId="60" fillId="0" borderId="5" xfId="0" applyFont="1" applyBorder="1" applyAlignment="1" applyProtection="1">
      <alignment vertical="center"/>
    </xf>
    <xf numFmtId="0" fontId="60" fillId="0" borderId="6" xfId="0" applyFont="1" applyBorder="1" applyAlignment="1" applyProtection="1">
      <alignment vertical="center"/>
    </xf>
    <xf numFmtId="1" fontId="54" fillId="0" borderId="4" xfId="0" applyNumberFormat="1" applyFont="1" applyBorder="1" applyAlignment="1" applyProtection="1">
      <alignment horizontal="center" vertical="center"/>
    </xf>
    <xf numFmtId="0" fontId="64" fillId="0" borderId="0" xfId="0" applyFont="1" applyAlignment="1">
      <alignment horizontal="center" vertical="center"/>
    </xf>
    <xf numFmtId="0" fontId="56" fillId="7" borderId="26" xfId="0" applyFont="1" applyFill="1" applyBorder="1" applyAlignment="1" applyProtection="1">
      <alignment horizontal="center" vertical="center" wrapText="1"/>
    </xf>
    <xf numFmtId="0" fontId="54" fillId="0" borderId="0" xfId="0" applyFont="1" applyAlignment="1" applyProtection="1">
      <alignment horizontal="center"/>
    </xf>
    <xf numFmtId="206" fontId="54" fillId="0" borderId="4" xfId="2" applyNumberFormat="1" applyFont="1" applyBorder="1" applyAlignment="1" applyProtection="1">
      <alignment horizontal="center" vertical="center"/>
    </xf>
    <xf numFmtId="200" fontId="56" fillId="7" borderId="4" xfId="2" applyNumberFormat="1" applyFont="1" applyFill="1" applyBorder="1" applyAlignment="1" applyProtection="1">
      <alignment horizontal="center" vertical="center"/>
    </xf>
    <xf numFmtId="202" fontId="63" fillId="0" borderId="32" xfId="0" applyNumberFormat="1" applyFont="1" applyBorder="1" applyAlignment="1">
      <alignment horizontal="center" vertical="center"/>
    </xf>
    <xf numFmtId="206" fontId="54" fillId="0" borderId="0" xfId="2" applyNumberFormat="1" applyFont="1" applyBorder="1" applyAlignment="1" applyProtection="1">
      <alignment horizontal="center" vertical="center"/>
    </xf>
    <xf numFmtId="0" fontId="60" fillId="0" borderId="8" xfId="0" applyFont="1" applyBorder="1" applyAlignment="1" applyProtection="1">
      <alignment vertical="center"/>
    </xf>
    <xf numFmtId="0" fontId="3" fillId="0" borderId="0" xfId="0" applyFont="1" applyBorder="1" applyAlignment="1" applyProtection="1">
      <alignment horizontal="center"/>
    </xf>
    <xf numFmtId="0" fontId="4" fillId="0" borderId="0" xfId="53" applyFont="1" applyBorder="1" applyAlignment="1" applyProtection="1">
      <alignment horizontal="center" vertical="center"/>
    </xf>
    <xf numFmtId="0" fontId="4" fillId="0" borderId="0" xfId="53" applyFont="1" applyBorder="1" applyAlignment="1" applyProtection="1">
      <alignment vertical="center"/>
    </xf>
    <xf numFmtId="0" fontId="6" fillId="0" borderId="34" xfId="0" applyFont="1" applyBorder="1" applyAlignment="1" applyProtection="1">
      <alignment horizontal="center"/>
    </xf>
    <xf numFmtId="0" fontId="3" fillId="0" borderId="0" xfId="0" applyFont="1" applyBorder="1" applyAlignment="1" applyProtection="1">
      <alignment horizontal="center" vertical="center"/>
    </xf>
    <xf numFmtId="0" fontId="3" fillId="31" borderId="0" xfId="0" applyFont="1" applyFill="1" applyBorder="1" applyAlignment="1" applyProtection="1">
      <alignment horizontal="center" vertical="center"/>
    </xf>
    <xf numFmtId="0" fontId="3" fillId="31" borderId="19" xfId="0" applyFont="1" applyFill="1" applyBorder="1" applyAlignment="1" applyProtection="1">
      <alignment horizontal="center" vertical="center"/>
    </xf>
    <xf numFmtId="0" fontId="6" fillId="0" borderId="19" xfId="0" applyFont="1" applyBorder="1" applyAlignment="1" applyProtection="1">
      <alignment vertical="center"/>
    </xf>
    <xf numFmtId="205" fontId="4" fillId="0" borderId="0" xfId="0" applyNumberFormat="1" applyFont="1" applyAlignment="1">
      <alignment horizontal="center" wrapText="1"/>
    </xf>
    <xf numFmtId="176" fontId="6" fillId="0" borderId="19" xfId="1" applyFont="1" applyBorder="1" applyAlignment="1" applyProtection="1">
      <alignment vertical="center"/>
    </xf>
    <xf numFmtId="176" fontId="6" fillId="0" borderId="19" xfId="1" applyFont="1" applyBorder="1" applyAlignment="1" applyProtection="1">
      <alignment horizontal="center" vertical="center"/>
    </xf>
    <xf numFmtId="202" fontId="4" fillId="0" borderId="19" xfId="0" applyNumberFormat="1" applyFont="1" applyBorder="1" applyAlignment="1" applyProtection="1">
      <alignment horizontal="center"/>
    </xf>
    <xf numFmtId="202" fontId="4" fillId="0" borderId="19" xfId="0" applyNumberFormat="1" applyFont="1" applyBorder="1" applyAlignment="1" applyProtection="1"/>
    <xf numFmtId="0" fontId="3" fillId="31" borderId="19" xfId="0" applyFont="1" applyFill="1" applyBorder="1" applyAlignment="1" applyProtection="1">
      <alignment horizontal="justify" vertical="center"/>
    </xf>
    <xf numFmtId="202" fontId="0" fillId="0" borderId="4" xfId="0" applyNumberFormat="1" applyBorder="1" applyAlignment="1">
      <alignment horizontal="center" vertical="center"/>
    </xf>
    <xf numFmtId="205" fontId="0" fillId="0" borderId="19" xfId="0" applyNumberFormat="1" applyFont="1" applyBorder="1" applyAlignment="1">
      <alignment horizontal="center" vertical="center" wrapText="1"/>
    </xf>
    <xf numFmtId="0" fontId="57" fillId="7" borderId="4" xfId="0" applyFont="1" applyFill="1" applyBorder="1" applyAlignment="1" applyProtection="1">
      <alignment horizontal="center" vertical="center"/>
    </xf>
    <xf numFmtId="0" fontId="0" fillId="0" borderId="0" xfId="0" applyFont="1"/>
    <xf numFmtId="199" fontId="60" fillId="7" borderId="4" xfId="0" applyNumberFormat="1" applyFont="1" applyFill="1" applyBorder="1" applyAlignment="1" applyProtection="1">
      <alignment horizontal="center" vertical="center"/>
    </xf>
    <xf numFmtId="0" fontId="56" fillId="4" borderId="0" xfId="0" applyFont="1" applyFill="1" applyBorder="1" applyAlignment="1" applyProtection="1">
      <alignment horizontal="center" vertical="center"/>
    </xf>
    <xf numFmtId="0" fontId="54" fillId="4" borderId="0" xfId="0" applyFont="1" applyFill="1" applyBorder="1" applyAlignment="1" applyProtection="1">
      <alignment horizontal="center"/>
    </xf>
    <xf numFmtId="0" fontId="57" fillId="0" borderId="0" xfId="0" applyFont="1" applyBorder="1" applyAlignment="1" applyProtection="1">
      <alignment horizontal="center" vertical="center"/>
    </xf>
    <xf numFmtId="0" fontId="65" fillId="7" borderId="19" xfId="0" applyFont="1" applyFill="1" applyBorder="1" applyAlignment="1">
      <alignment horizontal="center" vertical="center" wrapText="1"/>
    </xf>
    <xf numFmtId="205" fontId="66" fillId="0" borderId="0" xfId="54" applyNumberFormat="1" applyFont="1" applyAlignment="1">
      <alignment horizontal="center" vertical="center"/>
    </xf>
    <xf numFmtId="9" fontId="57" fillId="0" borderId="4" xfId="3" applyFont="1" applyBorder="1" applyAlignment="1" applyProtection="1">
      <alignment horizontal="center" vertical="center"/>
    </xf>
    <xf numFmtId="200" fontId="57" fillId="4" borderId="4" xfId="54" applyNumberFormat="1" applyFont="1" applyFill="1" applyBorder="1" applyAlignment="1" applyProtection="1">
      <alignment horizontal="center" vertical="center"/>
    </xf>
    <xf numFmtId="205" fontId="66" fillId="0" borderId="19" xfId="54" applyNumberFormat="1" applyFont="1" applyBorder="1" applyAlignment="1">
      <alignment horizontal="center" vertical="center"/>
    </xf>
  </cellXfs>
  <cellStyles count="60">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Moeda 2" xfId="49"/>
    <cellStyle name="Moeda 2 2" xfId="50"/>
    <cellStyle name="Moeda 8" xfId="51"/>
    <cellStyle name="Moeda 8 2" xfId="52"/>
    <cellStyle name="Normal 2" xfId="53"/>
    <cellStyle name="Normal 2 2" xfId="54"/>
    <cellStyle name="Normal 3" xfId="55"/>
    <cellStyle name="Normal 4" xfId="56"/>
    <cellStyle name="Normal 5" xfId="57"/>
    <cellStyle name="Normal 8 1" xfId="58"/>
    <cellStyle name="Porcentagem 2" xfId="5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800000"/>
      <rgbColor rgb="00008000"/>
      <rgbColor rgb="00000080"/>
      <rgbColor rgb="00DDDDDD"/>
      <rgbColor rgb="00800080"/>
      <rgbColor rgb="00008080"/>
      <rgbColor rgb="00ADB9CA"/>
      <rgbColor rgb="00B4C7E7"/>
      <rgbColor rgb="0095B3D7"/>
      <rgbColor rgb="00993366"/>
      <rgbColor rgb="00FFF2CC"/>
      <rgbColor rgb="00DEEBF7"/>
      <rgbColor rgb="00660066"/>
      <rgbColor rgb="00D9D9D9"/>
      <rgbColor rgb="000066FF"/>
      <rgbColor rgb="00BDD7EE"/>
      <rgbColor rgb="00000080"/>
      <rgbColor rgb="00FF00FF"/>
      <rgbColor rgb="00FFD966"/>
      <rgbColor rgb="0000FFFF"/>
      <rgbColor rgb="00800080"/>
      <rgbColor rgb="00800000"/>
      <rgbColor rgb="00008080"/>
      <rgbColor rgb="000000FF"/>
      <rgbColor rgb="0000CCFF"/>
      <rgbColor rgb="00F2F2F2"/>
      <rgbColor rgb="00E2F0D9"/>
      <rgbColor rgb="00FFFF99"/>
      <rgbColor rgb="0093CDDD"/>
      <rgbColor rgb="00D0CECE"/>
      <rgbColor rgb="00A9BBD9"/>
      <rgbColor rgb="00FAC090"/>
      <rgbColor rgb="002E75B6"/>
      <rgbColor rgb="00B9CDE5"/>
      <rgbColor rgb="00C5E0B4"/>
      <rgbColor rgb="00F0CC60"/>
      <rgbColor rgb="00DBDBDB"/>
      <rgbColor rgb="00E7E6E6"/>
      <rgbColor rgb="00495057"/>
      <rgbColor rgb="00A9D18E"/>
      <rgbColor rgb="00162937"/>
      <rgbColor rgb="00D6DCE5"/>
      <rgbColor rgb="00122039"/>
      <rgbColor rgb="00333300"/>
      <rgbColor rgb="00993300"/>
      <rgbColor rgb="00993366"/>
      <rgbColor rgb="000033CC"/>
      <rgbColor rgb="00333F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view="pageBreakPreview" zoomScale="75" zoomScalePageLayoutView="75" zoomScaleNormal="100" workbookViewId="0">
      <selection activeCell="J16" sqref="J16"/>
    </sheetView>
  </sheetViews>
  <sheetFormatPr defaultColWidth="8.68571428571429" defaultRowHeight="15"/>
  <cols>
    <col min="1" max="1" width="3.41904761904762" customWidth="1"/>
    <col min="3" max="3" width="12.5714285714286" customWidth="1"/>
    <col min="5" max="5" width="15.4190476190476" customWidth="1"/>
    <col min="6" max="6" width="20.2" customWidth="1"/>
    <col min="7" max="7" width="13.4285714285714" customWidth="1"/>
    <col min="8" max="8" width="15.4190476190476" customWidth="1"/>
    <col min="9" max="9" width="14.1619047619048" customWidth="1"/>
    <col min="10" max="10" width="12.1428571428571" customWidth="1"/>
    <col min="11" max="11" width="12.5714285714286" customWidth="1"/>
    <col min="12" max="12" width="11.2857142857143" customWidth="1"/>
    <col min="14" max="14" width="19.4190476190476" customWidth="1"/>
  </cols>
  <sheetData>
    <row r="1" spans="1:14">
      <c r="A1" s="634"/>
      <c r="B1" s="733"/>
      <c r="C1" s="734"/>
      <c r="D1" s="735"/>
      <c r="E1" s="736"/>
      <c r="F1" s="736"/>
      <c r="G1" s="736"/>
      <c r="H1" s="764"/>
      <c r="I1" s="764"/>
      <c r="J1" s="764"/>
      <c r="K1" s="765"/>
      <c r="L1" s="765"/>
      <c r="M1" s="766"/>
      <c r="N1" s="766"/>
    </row>
    <row r="2" spans="1:14">
      <c r="A2" s="634"/>
      <c r="B2" s="733"/>
      <c r="C2" s="734"/>
      <c r="D2" s="735"/>
      <c r="E2" s="736"/>
      <c r="F2" s="736"/>
      <c r="G2" s="736"/>
      <c r="H2" s="764"/>
      <c r="I2" s="764"/>
      <c r="J2" s="764"/>
      <c r="K2" s="765"/>
      <c r="L2" s="765"/>
      <c r="M2" s="766"/>
      <c r="N2" s="766"/>
    </row>
    <row r="3" spans="1:14">
      <c r="A3" s="634"/>
      <c r="B3" s="733"/>
      <c r="C3" s="734"/>
      <c r="D3" s="735"/>
      <c r="E3" s="736"/>
      <c r="F3" s="736"/>
      <c r="G3" s="736"/>
      <c r="H3" s="764"/>
      <c r="I3" s="764"/>
      <c r="J3" s="764"/>
      <c r="K3" s="765"/>
      <c r="L3" s="765"/>
      <c r="M3" s="766"/>
      <c r="N3" s="766"/>
    </row>
    <row r="4" spans="1:14">
      <c r="A4" s="634"/>
      <c r="B4" s="733"/>
      <c r="C4" s="734"/>
      <c r="D4" s="735"/>
      <c r="E4" s="736"/>
      <c r="F4" s="736"/>
      <c r="G4" s="736"/>
      <c r="H4" s="821"/>
      <c r="I4" s="764"/>
      <c r="J4" s="764"/>
      <c r="K4" s="765"/>
      <c r="L4" s="765"/>
      <c r="M4" s="766"/>
      <c r="N4" s="766"/>
    </row>
    <row r="5" spans="1:14">
      <c r="A5" s="634"/>
      <c r="B5" s="734"/>
      <c r="C5" s="734"/>
      <c r="D5" s="735"/>
      <c r="E5" s="736"/>
      <c r="F5" s="736"/>
      <c r="G5" s="736"/>
      <c r="H5" s="821"/>
      <c r="I5" s="765"/>
      <c r="J5" s="765"/>
      <c r="K5" s="765"/>
      <c r="L5" s="765"/>
      <c r="M5" s="766"/>
      <c r="N5" s="766"/>
    </row>
    <row r="6" spans="1:14">
      <c r="A6" s="634"/>
      <c r="B6" s="734"/>
      <c r="C6" s="737"/>
      <c r="D6" s="735"/>
      <c r="E6" s="738"/>
      <c r="F6" s="735"/>
      <c r="G6" s="739"/>
      <c r="H6" s="765"/>
      <c r="I6" s="765"/>
      <c r="J6" s="765"/>
      <c r="K6" s="765"/>
      <c r="L6" s="765"/>
      <c r="M6" s="766"/>
      <c r="N6" s="766"/>
    </row>
    <row r="7" spans="1:14">
      <c r="A7" s="634"/>
      <c r="B7" s="740" t="s">
        <v>0</v>
      </c>
      <c r="C7" s="740"/>
      <c r="D7" s="740"/>
      <c r="E7" s="740"/>
      <c r="F7" s="740"/>
      <c r="G7" s="740"/>
      <c r="H7" s="740"/>
      <c r="I7" s="740"/>
      <c r="J7" s="740"/>
      <c r="K7" s="740"/>
      <c r="L7" s="740"/>
      <c r="M7" s="740"/>
      <c r="N7" s="740"/>
    </row>
    <row r="8" spans="1:14">
      <c r="A8" s="634"/>
      <c r="B8" s="741" t="s">
        <v>1</v>
      </c>
      <c r="C8" s="741"/>
      <c r="D8" s="741"/>
      <c r="E8" s="741"/>
      <c r="F8" s="741"/>
      <c r="G8" s="741"/>
      <c r="H8" s="741"/>
      <c r="I8" s="741"/>
      <c r="J8" s="741"/>
      <c r="K8" s="741"/>
      <c r="L8" s="741"/>
      <c r="M8" s="741"/>
      <c r="N8" s="741"/>
    </row>
    <row r="9" customHeight="1" spans="1:14">
      <c r="A9" s="634"/>
      <c r="B9" s="742" t="s">
        <v>2</v>
      </c>
      <c r="C9" s="742"/>
      <c r="D9" s="742"/>
      <c r="E9" s="742"/>
      <c r="F9" s="742"/>
      <c r="G9" s="742"/>
      <c r="H9" s="742" t="s">
        <v>3</v>
      </c>
      <c r="I9" s="742"/>
      <c r="J9" s="742"/>
      <c r="K9" s="769"/>
      <c r="L9" s="769"/>
      <c r="M9" s="769"/>
      <c r="N9" s="769"/>
    </row>
    <row r="10" ht="38.25" spans="1:14">
      <c r="A10" s="743"/>
      <c r="B10" s="744" t="s">
        <v>4</v>
      </c>
      <c r="C10" s="744" t="s">
        <v>5</v>
      </c>
      <c r="D10" s="744" t="s">
        <v>6</v>
      </c>
      <c r="E10" s="744" t="s">
        <v>7</v>
      </c>
      <c r="F10" s="745" t="s">
        <v>8</v>
      </c>
      <c r="G10" s="746" t="s">
        <v>9</v>
      </c>
      <c r="H10" s="749" t="s">
        <v>3</v>
      </c>
      <c r="I10" s="750" t="s">
        <v>3</v>
      </c>
      <c r="J10" s="750" t="s">
        <v>3</v>
      </c>
      <c r="K10" s="770" t="s">
        <v>10</v>
      </c>
      <c r="L10" s="770" t="s">
        <v>11</v>
      </c>
      <c r="M10" s="770" t="s">
        <v>12</v>
      </c>
      <c r="N10" s="770" t="s">
        <v>13</v>
      </c>
    </row>
    <row r="11" ht="27.75" customHeight="1" spans="1:14">
      <c r="A11" s="743"/>
      <c r="B11" s="749">
        <v>1</v>
      </c>
      <c r="C11" s="749">
        <v>1</v>
      </c>
      <c r="D11" s="750" t="s">
        <v>14</v>
      </c>
      <c r="E11" s="689" t="s">
        <v>15</v>
      </c>
      <c r="F11" s="775">
        <f>IF(N11="média",L11,M11)</f>
        <v>1941.82666666667</v>
      </c>
      <c r="G11" s="775">
        <f>TRUNC((C11*F11),2)</f>
        <v>1941.82</v>
      </c>
      <c r="H11" s="841">
        <v>1670.67</v>
      </c>
      <c r="I11" s="850">
        <v>2004.81</v>
      </c>
      <c r="J11" s="850">
        <v>2150</v>
      </c>
      <c r="K11" s="851">
        <f>IFERROR(_xlfn.STDEV.S(H11:J11)/AVERAGE(H11:J11),"")</f>
        <v>0.126578541363184</v>
      </c>
      <c r="L11" s="852">
        <f>IF(K11&lt;=25%,AVERAGE(H11:J11),"")</f>
        <v>1941.82666666667</v>
      </c>
      <c r="M11" s="852" t="str">
        <f>IFERROR(IF(K11&gt;25%,MEDIAN(H11:J11),""),"")</f>
        <v/>
      </c>
      <c r="N11" s="773" t="str">
        <f>IF(K11&gt;25%,"Mediana","Média")</f>
        <v>Média</v>
      </c>
    </row>
    <row r="12" ht="23.85" customHeight="1" spans="1:14">
      <c r="A12" s="743"/>
      <c r="B12" s="749">
        <v>2</v>
      </c>
      <c r="C12" s="749">
        <v>1</v>
      </c>
      <c r="D12" s="750" t="s">
        <v>14</v>
      </c>
      <c r="E12" s="689" t="s">
        <v>16</v>
      </c>
      <c r="F12" s="775">
        <f>IF(N12="média",L12,M12)</f>
        <v>2255.91666666667</v>
      </c>
      <c r="G12" s="775">
        <f>TRUNC((C12*F12),2)</f>
        <v>2255.91</v>
      </c>
      <c r="H12" s="842">
        <v>2004.81</v>
      </c>
      <c r="I12" s="853">
        <v>2150</v>
      </c>
      <c r="J12" s="853">
        <v>2612.94</v>
      </c>
      <c r="K12" s="851">
        <f>IFERROR(_xlfn.STDEV.S(H12:J12)/AVERAGE(H12:J12),"")</f>
        <v>0.140785006880936</v>
      </c>
      <c r="L12" s="852">
        <f>IF(K12&lt;=25%,AVERAGE(H12:J12),"")</f>
        <v>2255.91666666667</v>
      </c>
      <c r="M12" s="852" t="str">
        <f>IFERROR(IF(K12&gt;25%,MEDIAN(H12:J12),""),"")</f>
        <v/>
      </c>
      <c r="N12" s="773" t="str">
        <f>IF(K12&gt;25%,"Mediana","Média")</f>
        <v>Média</v>
      </c>
    </row>
    <row r="13" spans="1:14">
      <c r="A13" s="753"/>
      <c r="B13" s="843" t="s">
        <v>17</v>
      </c>
      <c r="C13" s="843"/>
      <c r="D13" s="843"/>
      <c r="E13" s="843"/>
      <c r="F13" s="843"/>
      <c r="G13" s="823">
        <f>TRUNC(SUM(G11:G11),2)</f>
        <v>1941.82</v>
      </c>
      <c r="H13" s="844"/>
      <c r="I13" s="844"/>
      <c r="J13" s="753"/>
      <c r="K13" s="753"/>
      <c r="L13" s="753"/>
      <c r="M13" s="809"/>
      <c r="N13" s="809"/>
    </row>
    <row r="14" spans="1:14">
      <c r="A14" s="753"/>
      <c r="B14" s="843" t="s">
        <v>18</v>
      </c>
      <c r="C14" s="843"/>
      <c r="D14" s="843"/>
      <c r="E14" s="843"/>
      <c r="F14" s="843"/>
      <c r="G14" s="845">
        <f>G12</f>
        <v>2255.91</v>
      </c>
      <c r="H14" s="753"/>
      <c r="I14" s="753"/>
      <c r="J14" s="753"/>
      <c r="K14" s="753"/>
      <c r="L14" s="753"/>
      <c r="M14" s="809"/>
      <c r="N14" s="809"/>
    </row>
    <row r="15" spans="1:14">
      <c r="A15" s="753"/>
      <c r="B15" s="753"/>
      <c r="C15" s="753"/>
      <c r="D15" s="753"/>
      <c r="E15" s="753"/>
      <c r="F15" s="800"/>
      <c r="G15" s="801"/>
      <c r="H15" s="753"/>
      <c r="I15" s="753"/>
      <c r="J15" s="753"/>
      <c r="K15" s="753"/>
      <c r="L15" s="753"/>
      <c r="M15" s="809"/>
      <c r="N15" s="809"/>
    </row>
    <row r="16" spans="1:14">
      <c r="A16" s="753"/>
      <c r="B16" s="798"/>
      <c r="C16" s="798"/>
      <c r="D16" s="846"/>
      <c r="E16" s="846"/>
      <c r="F16" s="800"/>
      <c r="G16" s="801"/>
      <c r="H16" s="753"/>
      <c r="I16" s="753"/>
      <c r="J16" s="753"/>
      <c r="K16" s="753"/>
      <c r="L16" s="753"/>
      <c r="M16" s="809"/>
      <c r="N16" s="809"/>
    </row>
    <row r="17" spans="1:14">
      <c r="A17" s="753"/>
      <c r="B17" s="847"/>
      <c r="C17" s="847"/>
      <c r="D17" s="847"/>
      <c r="E17" s="847"/>
      <c r="F17" s="800"/>
      <c r="G17" s="801"/>
      <c r="H17" s="753"/>
      <c r="I17" s="753"/>
      <c r="J17" s="753"/>
      <c r="K17" s="753"/>
      <c r="L17" s="753"/>
      <c r="M17" s="809"/>
      <c r="N17" s="809"/>
    </row>
    <row r="18" spans="1:14">
      <c r="A18" s="753"/>
      <c r="B18" s="753"/>
      <c r="C18" s="753"/>
      <c r="D18" s="848"/>
      <c r="E18" s="848"/>
      <c r="F18" s="800"/>
      <c r="G18" s="801"/>
      <c r="H18" s="753"/>
      <c r="I18" s="753"/>
      <c r="J18" s="753"/>
      <c r="K18" s="753"/>
      <c r="L18" s="753"/>
      <c r="M18" s="809"/>
      <c r="N18" s="809"/>
    </row>
    <row r="19" ht="13.8" customHeight="1" spans="2:9">
      <c r="B19" s="849" t="s">
        <v>19</v>
      </c>
      <c r="C19" s="849"/>
      <c r="D19" s="849"/>
      <c r="E19" s="849"/>
      <c r="F19" s="849"/>
      <c r="G19" s="849"/>
      <c r="H19" s="849"/>
      <c r="I19" s="849"/>
    </row>
    <row r="20" spans="2:9">
      <c r="B20" s="849"/>
      <c r="C20" s="849"/>
      <c r="D20" s="849"/>
      <c r="E20" s="849"/>
      <c r="F20" s="849"/>
      <c r="G20" s="849"/>
      <c r="H20" s="849"/>
      <c r="I20" s="849"/>
    </row>
  </sheetData>
  <mergeCells count="17">
    <mergeCell ref="E1:G1"/>
    <mergeCell ref="E2:G2"/>
    <mergeCell ref="E3:G3"/>
    <mergeCell ref="E4:G4"/>
    <mergeCell ref="E5:G5"/>
    <mergeCell ref="B7:N7"/>
    <mergeCell ref="B8:N8"/>
    <mergeCell ref="B9:G9"/>
    <mergeCell ref="H9:J9"/>
    <mergeCell ref="K9:N9"/>
    <mergeCell ref="B13:F13"/>
    <mergeCell ref="H13:I13"/>
    <mergeCell ref="B14:F14"/>
    <mergeCell ref="D16:E16"/>
    <mergeCell ref="B17:E17"/>
    <mergeCell ref="D18:E18"/>
    <mergeCell ref="B19:I20"/>
  </mergeCells>
  <pageMargins left="0.511805555555555" right="0.511805555555555" top="0.7875" bottom="0.7875" header="0.511805555555555" footer="0.511805555555555"/>
  <pageSetup paperSize="9" scale="78" firstPageNumber="0" orientation="landscape" useFirstPageNumber="1"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40"/>
  <sheetViews>
    <sheetView view="pageBreakPreview" zoomScale="75" zoomScalePageLayoutView="75" zoomScaleNormal="130" workbookViewId="0">
      <selection activeCell="N171" sqref="N171"/>
    </sheetView>
  </sheetViews>
  <sheetFormatPr defaultColWidth="9.30476190476191" defaultRowHeight="15.75"/>
  <cols>
    <col min="1" max="1" width="4.71428571428571" style="185" customWidth="1"/>
    <col min="2" max="2" width="33.4190476190476" style="186" customWidth="1"/>
    <col min="3" max="3" width="31.4285714285714" style="186" customWidth="1"/>
    <col min="4" max="4" width="23.152380952381" style="187" customWidth="1"/>
    <col min="5" max="5" width="31.2761904761905" style="188" customWidth="1"/>
    <col min="6" max="6" width="31.2761904761905" style="189" hidden="1" customWidth="1"/>
    <col min="7" max="7" width="49.2857142857143" style="189" hidden="1" customWidth="1"/>
    <col min="8" max="8" width="41.152380952381" style="189" hidden="1" customWidth="1"/>
    <col min="9" max="9" width="31.2761904761905" style="183" hidden="1" customWidth="1"/>
    <col min="10" max="11" width="31.2761904761905" style="181" hidden="1" customWidth="1"/>
    <col min="12" max="12" width="29.1428571428571" style="181" hidden="1" customWidth="1"/>
    <col min="13" max="13" width="31.2761904761905" style="181" hidden="1" customWidth="1"/>
    <col min="14" max="14" width="1.71428571428571" style="181" customWidth="1"/>
    <col min="15" max="16" width="31.2761904761905" style="181" customWidth="1"/>
    <col min="17" max="17" width="9.14285714285714" style="181" customWidth="1"/>
    <col min="18" max="18" width="15.8571428571429" style="181" customWidth="1"/>
    <col min="19" max="256" width="9.14285714285714" style="181" customWidth="1"/>
    <col min="257" max="1024" width="9.28571428571429" style="190"/>
  </cols>
  <sheetData>
    <row r="1" s="181" customFormat="1" ht="15" customHeight="1" spans="1:9">
      <c r="A1" s="191" t="s">
        <v>261</v>
      </c>
      <c r="B1" s="191"/>
      <c r="C1" s="191"/>
      <c r="D1" s="191"/>
      <c r="E1" s="191"/>
      <c r="F1" s="192" t="s">
        <v>262</v>
      </c>
      <c r="G1" s="193"/>
      <c r="H1" s="193"/>
      <c r="I1" s="318" t="s">
        <v>263</v>
      </c>
    </row>
    <row r="2" s="181" customFormat="1" ht="21.75" customHeight="1" spans="1:9">
      <c r="A2" s="191"/>
      <c r="B2" s="191"/>
      <c r="C2" s="191"/>
      <c r="D2" s="191"/>
      <c r="E2" s="191"/>
      <c r="F2" s="192"/>
      <c r="G2" s="193"/>
      <c r="H2" s="193"/>
      <c r="I2" s="318"/>
    </row>
    <row r="3" s="181" customFormat="1" spans="1:9">
      <c r="A3" s="194"/>
      <c r="B3" s="194"/>
      <c r="C3" s="194"/>
      <c r="D3" s="195" t="s">
        <v>264</v>
      </c>
      <c r="E3" s="196" t="s">
        <v>265</v>
      </c>
      <c r="F3" s="192"/>
      <c r="G3" s="193"/>
      <c r="H3" s="193"/>
      <c r="I3" s="318"/>
    </row>
    <row r="4" s="181" customFormat="1" ht="15" customHeight="1" spans="1:9">
      <c r="A4" s="197" t="s">
        <v>266</v>
      </c>
      <c r="B4" s="197"/>
      <c r="C4" s="197"/>
      <c r="D4" s="198" t="s">
        <v>267</v>
      </c>
      <c r="E4" s="198"/>
      <c r="F4" s="192"/>
      <c r="G4" s="193"/>
      <c r="H4" s="193"/>
      <c r="I4" s="318"/>
    </row>
    <row r="5" s="181" customFormat="1" ht="15" customHeight="1" spans="1:9">
      <c r="A5" s="197" t="s">
        <v>268</v>
      </c>
      <c r="B5" s="197"/>
      <c r="C5" s="197"/>
      <c r="D5" s="199"/>
      <c r="E5" s="199"/>
      <c r="F5" s="192"/>
      <c r="G5" s="193"/>
      <c r="H5" s="193"/>
      <c r="I5" s="318"/>
    </row>
    <row r="6" s="181" customFormat="1" ht="13.7" customHeight="1" spans="1:9">
      <c r="A6" s="200"/>
      <c r="B6" s="201" t="s">
        <v>269</v>
      </c>
      <c r="C6" s="201"/>
      <c r="D6" s="201"/>
      <c r="E6" s="201"/>
      <c r="F6" s="192"/>
      <c r="G6" s="182"/>
      <c r="H6" s="182"/>
      <c r="I6" s="318"/>
    </row>
    <row r="7" s="182" customFormat="1" ht="16.5" spans="1:9">
      <c r="A7" s="202" t="s">
        <v>270</v>
      </c>
      <c r="B7" s="202"/>
      <c r="C7" s="202"/>
      <c r="D7" s="202"/>
      <c r="E7" s="202"/>
      <c r="F7" s="192"/>
      <c r="G7" s="193"/>
      <c r="H7" s="193"/>
      <c r="I7" s="318"/>
    </row>
    <row r="8" s="181" customFormat="1" ht="31.5" customHeight="1" spans="1:9">
      <c r="A8" s="194" t="s">
        <v>271</v>
      </c>
      <c r="B8" s="197" t="s">
        <v>272</v>
      </c>
      <c r="C8" s="203"/>
      <c r="D8" s="203"/>
      <c r="E8" s="203"/>
      <c r="F8" s="192"/>
      <c r="G8" s="204" t="s">
        <v>273</v>
      </c>
      <c r="H8" s="205"/>
      <c r="I8" s="318"/>
    </row>
    <row r="9" s="181" customFormat="1" ht="23.25" customHeight="1" spans="1:9">
      <c r="A9" s="194" t="s">
        <v>274</v>
      </c>
      <c r="B9" s="197" t="s">
        <v>275</v>
      </c>
      <c r="C9" s="198" t="s">
        <v>467</v>
      </c>
      <c r="D9" s="198"/>
      <c r="E9" s="198"/>
      <c r="F9" s="192"/>
      <c r="G9" s="206" t="s">
        <v>277</v>
      </c>
      <c r="H9" s="207"/>
      <c r="I9" s="318"/>
    </row>
    <row r="10" s="181" customFormat="1" ht="30" customHeight="1" spans="1:11">
      <c r="A10" s="194" t="s">
        <v>278</v>
      </c>
      <c r="B10" s="197" t="s">
        <v>279</v>
      </c>
      <c r="C10" s="198"/>
      <c r="D10" s="198"/>
      <c r="E10" s="198"/>
      <c r="F10" s="192"/>
      <c r="G10" s="208" t="s">
        <v>280</v>
      </c>
      <c r="H10" s="209">
        <f>F143</f>
        <v>2683.24908</v>
      </c>
      <c r="I10" s="318"/>
      <c r="K10" s="319"/>
    </row>
    <row r="11" s="181" customFormat="1" ht="30" customHeight="1" spans="1:9">
      <c r="A11" s="194" t="s">
        <v>281</v>
      </c>
      <c r="B11" s="197" t="s">
        <v>282</v>
      </c>
      <c r="C11" s="198" t="s">
        <v>283</v>
      </c>
      <c r="D11" s="198"/>
      <c r="E11" s="198"/>
      <c r="F11" s="192"/>
      <c r="G11" s="183"/>
      <c r="H11" s="183"/>
      <c r="I11" s="318"/>
    </row>
    <row r="12" s="182" customFormat="1" spans="1:9">
      <c r="A12" s="202" t="s">
        <v>284</v>
      </c>
      <c r="B12" s="202"/>
      <c r="C12" s="202"/>
      <c r="D12" s="202"/>
      <c r="E12" s="202"/>
      <c r="F12" s="192"/>
      <c r="G12" s="204" t="s">
        <v>285</v>
      </c>
      <c r="H12" s="205"/>
      <c r="I12" s="318"/>
    </row>
    <row r="13" s="181" customFormat="1" ht="33.75" customHeight="1" spans="1:9">
      <c r="A13" s="210" t="s">
        <v>286</v>
      </c>
      <c r="B13" s="210"/>
      <c r="C13" s="211" t="s">
        <v>287</v>
      </c>
      <c r="D13" s="211" t="s">
        <v>288</v>
      </c>
      <c r="E13" s="211"/>
      <c r="F13" s="192"/>
      <c r="G13" s="212" t="s">
        <v>289</v>
      </c>
      <c r="H13" s="213"/>
      <c r="I13" s="318"/>
    </row>
    <row r="14" s="181" customFormat="1" ht="24.75" customHeight="1" spans="1:9">
      <c r="A14" s="214" t="s">
        <v>290</v>
      </c>
      <c r="B14" s="214"/>
      <c r="C14" s="215" t="s">
        <v>291</v>
      </c>
      <c r="D14" s="216" t="s">
        <v>480</v>
      </c>
      <c r="E14" s="216"/>
      <c r="F14" s="192"/>
      <c r="G14" s="217" t="s">
        <v>293</v>
      </c>
      <c r="H14" s="218">
        <v>0.11</v>
      </c>
      <c r="I14" s="318"/>
    </row>
    <row r="15" s="181" customFormat="1" ht="9.75" customHeight="1" spans="1:9">
      <c r="A15" s="214"/>
      <c r="B15" s="214"/>
      <c r="C15" s="215"/>
      <c r="D15" s="216"/>
      <c r="E15" s="216"/>
      <c r="F15" s="192"/>
      <c r="G15" s="219" t="s">
        <v>294</v>
      </c>
      <c r="H15" s="219"/>
      <c r="I15" s="318"/>
    </row>
    <row r="16" s="181" customFormat="1" ht="12" customHeight="1" spans="1:17">
      <c r="A16" s="214"/>
      <c r="B16" s="214"/>
      <c r="C16" s="215"/>
      <c r="D16" s="216"/>
      <c r="E16" s="216"/>
      <c r="F16" s="192"/>
      <c r="G16" s="220" t="s">
        <v>295</v>
      </c>
      <c r="H16" s="221">
        <f>E59</f>
        <v>0</v>
      </c>
      <c r="I16" s="318"/>
      <c r="Q16" s="337"/>
    </row>
    <row r="17" s="182" customFormat="1" spans="1:16">
      <c r="A17" s="202" t="s">
        <v>296</v>
      </c>
      <c r="B17" s="202"/>
      <c r="C17" s="202"/>
      <c r="D17" s="202"/>
      <c r="E17" s="202"/>
      <c r="F17" s="192"/>
      <c r="G17" s="222" t="s">
        <v>297</v>
      </c>
      <c r="H17" s="221">
        <f>E60</f>
        <v>0</v>
      </c>
      <c r="I17" s="318"/>
      <c r="P17" s="181"/>
    </row>
    <row r="18" s="182" customFormat="1" ht="18.75" spans="1:9">
      <c r="A18" s="202" t="s">
        <v>298</v>
      </c>
      <c r="B18" s="202"/>
      <c r="C18" s="202"/>
      <c r="D18" s="202"/>
      <c r="E18" s="202"/>
      <c r="F18" s="192"/>
      <c r="G18" s="223" t="s">
        <v>299</v>
      </c>
      <c r="H18" s="221" t="e">
        <f>E108+E109+E111</f>
        <v>#VALUE!</v>
      </c>
      <c r="I18" s="318"/>
    </row>
    <row r="19" s="181" customFormat="1" ht="27.75" customHeight="1" spans="1:17">
      <c r="A19" s="224" t="s">
        <v>300</v>
      </c>
      <c r="B19" s="224"/>
      <c r="C19" s="224"/>
      <c r="D19" s="224"/>
      <c r="E19" s="225" t="s">
        <v>301</v>
      </c>
      <c r="F19" s="192"/>
      <c r="G19" s="226" t="s">
        <v>302</v>
      </c>
      <c r="H19" s="227" t="e">
        <f>SUM(H16:H18)</f>
        <v>#VALUE!</v>
      </c>
      <c r="I19" s="318"/>
      <c r="J19" s="182"/>
      <c r="Q19" s="338"/>
    </row>
    <row r="20" s="181" customFormat="1" ht="31.5" customHeight="1" spans="1:10">
      <c r="A20" s="194">
        <v>1</v>
      </c>
      <c r="B20" s="228" t="s">
        <v>303</v>
      </c>
      <c r="C20" s="228"/>
      <c r="D20" s="215" t="s">
        <v>469</v>
      </c>
      <c r="E20" s="215"/>
      <c r="F20" s="192"/>
      <c r="G20" s="222" t="s">
        <v>305</v>
      </c>
      <c r="H20" s="229" t="e">
        <f>E143</f>
        <v>#VALUE!</v>
      </c>
      <c r="I20" s="318"/>
      <c r="J20" s="320"/>
    </row>
    <row r="21" s="181" customFormat="1" ht="31.5" customHeight="1" spans="1:10">
      <c r="A21" s="194">
        <v>2</v>
      </c>
      <c r="B21" s="228" t="s">
        <v>306</v>
      </c>
      <c r="C21" s="228"/>
      <c r="D21" s="215" t="s">
        <v>470</v>
      </c>
      <c r="E21" s="215"/>
      <c r="F21" s="192"/>
      <c r="G21" s="230" t="s">
        <v>308</v>
      </c>
      <c r="H21" s="231" t="e">
        <f>H20-H19</f>
        <v>#VALUE!</v>
      </c>
      <c r="I21" s="318"/>
      <c r="J21" s="320"/>
    </row>
    <row r="22" s="181" customFormat="1" ht="31.5" customHeight="1" spans="1:10">
      <c r="A22" s="194">
        <v>3</v>
      </c>
      <c r="B22" s="228" t="s">
        <v>309</v>
      </c>
      <c r="C22" s="228"/>
      <c r="D22" s="232">
        <f>'Informações iniciais'!B10</f>
        <v>1941.82</v>
      </c>
      <c r="E22" s="232"/>
      <c r="F22" s="192"/>
      <c r="G22" s="233" t="s">
        <v>310</v>
      </c>
      <c r="H22" s="234" t="e">
        <f>H21*11%</f>
        <v>#VALUE!</v>
      </c>
      <c r="I22" s="318"/>
      <c r="J22" s="321"/>
    </row>
    <row r="23" s="181" customFormat="1" ht="31.5" customHeight="1" spans="1:10">
      <c r="A23" s="194">
        <v>4</v>
      </c>
      <c r="B23" s="228" t="s">
        <v>311</v>
      </c>
      <c r="C23" s="228"/>
      <c r="D23" s="215"/>
      <c r="E23" s="215"/>
      <c r="F23" s="192"/>
      <c r="G23" s="217" t="s">
        <v>313</v>
      </c>
      <c r="H23" s="235"/>
      <c r="I23" s="318"/>
      <c r="J23" s="320"/>
    </row>
    <row r="24" s="181" customFormat="1" ht="33.75" customHeight="1" spans="1:10">
      <c r="A24" s="194">
        <v>5</v>
      </c>
      <c r="B24" s="236" t="s">
        <v>314</v>
      </c>
      <c r="C24" s="236"/>
      <c r="D24" s="237"/>
      <c r="E24" s="237"/>
      <c r="F24" s="192"/>
      <c r="G24" s="238" t="s">
        <v>315</v>
      </c>
      <c r="H24" s="239">
        <v>0.012</v>
      </c>
      <c r="I24" s="318"/>
      <c r="J24" s="320"/>
    </row>
    <row r="25" s="183" customFormat="1" spans="1:10">
      <c r="A25" s="240" t="s">
        <v>316</v>
      </c>
      <c r="B25" s="240"/>
      <c r="C25" s="240"/>
      <c r="D25" s="240"/>
      <c r="E25" s="241"/>
      <c r="F25" s="192"/>
      <c r="G25" s="222" t="s">
        <v>317</v>
      </c>
      <c r="H25" s="242">
        <v>0.048</v>
      </c>
      <c r="I25" s="318"/>
      <c r="J25" s="320"/>
    </row>
    <row r="26" s="183" customFormat="1" ht="22.5" customHeight="1" spans="1:10">
      <c r="A26" s="243">
        <v>1</v>
      </c>
      <c r="B26" s="244" t="s">
        <v>318</v>
      </c>
      <c r="C26" s="244"/>
      <c r="D26" s="245" t="s">
        <v>319</v>
      </c>
      <c r="E26" s="225" t="s">
        <v>301</v>
      </c>
      <c r="F26" s="192"/>
      <c r="G26" s="222" t="s">
        <v>320</v>
      </c>
      <c r="H26" s="229" t="e">
        <f>H20</f>
        <v>#VALUE!</v>
      </c>
      <c r="I26" s="318"/>
      <c r="J26" s="320"/>
    </row>
    <row r="27" s="181" customFormat="1" ht="24" spans="1:10">
      <c r="A27" s="246" t="s">
        <v>271</v>
      </c>
      <c r="B27" s="247" t="s">
        <v>321</v>
      </c>
      <c r="C27" s="248"/>
      <c r="D27" s="248"/>
      <c r="E27" s="249">
        <f>D22</f>
        <v>1941.82</v>
      </c>
      <c r="F27" s="189"/>
      <c r="G27" s="250" t="s">
        <v>322</v>
      </c>
      <c r="H27" s="234" t="e">
        <f>H26*H24</f>
        <v>#VALUE!</v>
      </c>
      <c r="I27" s="322" t="s">
        <v>323</v>
      </c>
      <c r="J27" s="182"/>
    </row>
    <row r="28" s="181" customFormat="1" spans="1:12">
      <c r="A28" s="246" t="s">
        <v>274</v>
      </c>
      <c r="B28" s="247" t="s">
        <v>324</v>
      </c>
      <c r="C28" s="251" t="s">
        <v>325</v>
      </c>
      <c r="D28" s="251"/>
      <c r="E28" s="252">
        <v>0</v>
      </c>
      <c r="F28" s="189"/>
      <c r="G28" s="217" t="s">
        <v>326</v>
      </c>
      <c r="H28" s="218">
        <v>0.01</v>
      </c>
      <c r="I28" s="322" t="s">
        <v>327</v>
      </c>
      <c r="J28" s="323"/>
      <c r="K28" s="323"/>
      <c r="L28" s="323"/>
    </row>
    <row r="29" s="181" customFormat="1" ht="41.25" customHeight="1" spans="1:12">
      <c r="A29" s="246" t="s">
        <v>278</v>
      </c>
      <c r="B29" s="247" t="s">
        <v>328</v>
      </c>
      <c r="C29" s="253" t="s">
        <v>481</v>
      </c>
      <c r="D29" s="253"/>
      <c r="E29" s="254"/>
      <c r="F29" s="189"/>
      <c r="G29" s="230" t="s">
        <v>305</v>
      </c>
      <c r="H29" s="231" t="e">
        <f>H20</f>
        <v>#VALUE!</v>
      </c>
      <c r="I29" s="322" t="s">
        <v>327</v>
      </c>
      <c r="J29" s="323"/>
      <c r="K29" s="323"/>
      <c r="L29" s="323"/>
    </row>
    <row r="30" s="181" customFormat="1" ht="46.7" customHeight="1" spans="1:18">
      <c r="A30" s="246" t="s">
        <v>281</v>
      </c>
      <c r="B30" s="247" t="s">
        <v>330</v>
      </c>
      <c r="C30" s="251" t="s">
        <v>331</v>
      </c>
      <c r="D30" s="251"/>
      <c r="E30" s="252">
        <v>0</v>
      </c>
      <c r="F30" s="255"/>
      <c r="G30" s="233" t="s">
        <v>310</v>
      </c>
      <c r="H30" s="234" t="e">
        <f>H29*H28</f>
        <v>#VALUE!</v>
      </c>
      <c r="I30" s="322" t="s">
        <v>327</v>
      </c>
      <c r="J30" s="323"/>
      <c r="K30" s="323"/>
      <c r="L30" s="323"/>
      <c r="R30" s="323"/>
    </row>
    <row r="31" s="181" customFormat="1" ht="34.5" customHeight="1" spans="1:16">
      <c r="A31" s="246" t="s">
        <v>332</v>
      </c>
      <c r="B31" s="247" t="s">
        <v>333</v>
      </c>
      <c r="C31" s="256" t="s">
        <v>334</v>
      </c>
      <c r="D31" s="256"/>
      <c r="E31" s="252">
        <v>0</v>
      </c>
      <c r="F31" s="255"/>
      <c r="G31" s="217" t="s">
        <v>335</v>
      </c>
      <c r="H31" s="218">
        <v>0.03</v>
      </c>
      <c r="I31" s="322" t="s">
        <v>327</v>
      </c>
      <c r="J31" s="323"/>
      <c r="K31" s="323"/>
      <c r="L31" s="323"/>
      <c r="P31" s="324"/>
    </row>
    <row r="32" s="181" customFormat="1" ht="47.65" customHeight="1" spans="1:12">
      <c r="A32" s="246" t="s">
        <v>336</v>
      </c>
      <c r="B32" s="248" t="s">
        <v>337</v>
      </c>
      <c r="C32" s="251" t="s">
        <v>338</v>
      </c>
      <c r="D32" s="251"/>
      <c r="E32" s="252">
        <v>0</v>
      </c>
      <c r="F32" s="255"/>
      <c r="G32" s="230" t="s">
        <v>305</v>
      </c>
      <c r="H32" s="231" t="e">
        <f>H20</f>
        <v>#VALUE!</v>
      </c>
      <c r="I32" s="322" t="s">
        <v>327</v>
      </c>
      <c r="K32" s="323"/>
      <c r="L32" s="323"/>
    </row>
    <row r="33" s="181" customFormat="1" ht="65.25" customHeight="1" spans="1:12">
      <c r="A33" s="246" t="s">
        <v>339</v>
      </c>
      <c r="B33" s="257" t="s">
        <v>340</v>
      </c>
      <c r="C33" s="251" t="s">
        <v>472</v>
      </c>
      <c r="D33" s="251"/>
      <c r="E33" s="252">
        <v>0</v>
      </c>
      <c r="F33" s="258"/>
      <c r="G33" s="233" t="s">
        <v>310</v>
      </c>
      <c r="H33" s="234" t="e">
        <f>H32*H31</f>
        <v>#VALUE!</v>
      </c>
      <c r="I33" s="322" t="s">
        <v>327</v>
      </c>
      <c r="K33" s="323"/>
      <c r="L33" s="323"/>
    </row>
    <row r="34" s="181" customFormat="1" spans="1:12">
      <c r="A34" s="259" t="s">
        <v>342</v>
      </c>
      <c r="B34" s="259"/>
      <c r="C34" s="259"/>
      <c r="D34" s="259"/>
      <c r="E34" s="260">
        <f>SUM(E27:E33)</f>
        <v>1941.82</v>
      </c>
      <c r="F34" s="189"/>
      <c r="G34" s="217" t="s">
        <v>343</v>
      </c>
      <c r="H34" s="218">
        <v>0.0065</v>
      </c>
      <c r="I34" s="322"/>
      <c r="K34" s="323"/>
      <c r="L34" s="323"/>
    </row>
    <row r="35" s="184" customFormat="1" ht="25.5" customHeight="1" spans="1:12">
      <c r="A35" s="261" t="s">
        <v>344</v>
      </c>
      <c r="B35" s="261"/>
      <c r="C35" s="261"/>
      <c r="D35" s="261"/>
      <c r="E35" s="260">
        <f>SUM(E34:E34)</f>
        <v>1941.82</v>
      </c>
      <c r="F35" s="262">
        <f>SUM(E27:E33)-(E27*6%)</f>
        <v>1825.3108</v>
      </c>
      <c r="G35" s="230" t="s">
        <v>305</v>
      </c>
      <c r="H35" s="231" t="e">
        <f>H20</f>
        <v>#VALUE!</v>
      </c>
      <c r="I35" s="325"/>
      <c r="K35" s="323"/>
      <c r="L35" s="323"/>
    </row>
    <row r="36" s="183" customFormat="1" ht="16.5" spans="1:12">
      <c r="A36" s="240" t="s">
        <v>345</v>
      </c>
      <c r="B36" s="240"/>
      <c r="C36" s="240"/>
      <c r="D36" s="240"/>
      <c r="E36" s="241"/>
      <c r="F36" s="189"/>
      <c r="G36" s="233" t="s">
        <v>310</v>
      </c>
      <c r="H36" s="234" t="e">
        <f>H35*H34</f>
        <v>#VALUE!</v>
      </c>
      <c r="I36" s="322"/>
      <c r="K36" s="323"/>
      <c r="L36" s="323"/>
    </row>
    <row r="37" s="183" customFormat="1" spans="1:12">
      <c r="A37" s="263"/>
      <c r="B37" s="264" t="s">
        <v>346</v>
      </c>
      <c r="C37" s="264"/>
      <c r="D37" s="264"/>
      <c r="E37" s="264"/>
      <c r="F37" s="265"/>
      <c r="G37" s="217" t="s">
        <v>347</v>
      </c>
      <c r="H37" s="218">
        <f>D130</f>
        <v>0.03</v>
      </c>
      <c r="I37" s="322"/>
      <c r="J37" s="326"/>
      <c r="K37" s="323"/>
      <c r="L37" s="323"/>
    </row>
    <row r="38" s="183" customFormat="1" ht="21" customHeight="1" spans="1:17">
      <c r="A38" s="243" t="s">
        <v>348</v>
      </c>
      <c r="B38" s="244" t="s">
        <v>349</v>
      </c>
      <c r="C38" s="244"/>
      <c r="D38" s="266" t="s">
        <v>319</v>
      </c>
      <c r="E38" s="225" t="s">
        <v>301</v>
      </c>
      <c r="F38" s="267"/>
      <c r="G38" s="230" t="s">
        <v>305</v>
      </c>
      <c r="H38" s="231" t="e">
        <f>H20</f>
        <v>#VALUE!</v>
      </c>
      <c r="I38" s="322"/>
      <c r="K38" s="323"/>
      <c r="L38" s="323"/>
      <c r="Q38" s="339"/>
    </row>
    <row r="39" s="183" customFormat="1" ht="16.5" spans="1:12">
      <c r="A39" s="268" t="s">
        <v>271</v>
      </c>
      <c r="B39" s="269" t="s">
        <v>350</v>
      </c>
      <c r="C39" s="269"/>
      <c r="D39" s="270">
        <f>1/12</f>
        <v>0.0833333333333333</v>
      </c>
      <c r="E39" s="260">
        <f>TRUNC($E$35*D39,2)</f>
        <v>161.81</v>
      </c>
      <c r="F39" s="262">
        <f>E39+(E39*$D$56)</f>
        <v>226.21038</v>
      </c>
      <c r="G39" s="233" t="s">
        <v>310</v>
      </c>
      <c r="H39" s="234" t="e">
        <f>H38*H37</f>
        <v>#VALUE!</v>
      </c>
      <c r="I39" s="327" t="s">
        <v>327</v>
      </c>
      <c r="K39" s="323"/>
      <c r="L39" s="323"/>
    </row>
    <row r="40" s="183" customFormat="1" ht="16.5" spans="1:12">
      <c r="A40" s="268" t="s">
        <v>274</v>
      </c>
      <c r="B40" s="269" t="s">
        <v>351</v>
      </c>
      <c r="C40" s="269"/>
      <c r="D40" s="270">
        <f>(((1+1/3)/12))</f>
        <v>0.111111111111111</v>
      </c>
      <c r="E40" s="260">
        <f>TRUNC($E$35*D40,2)</f>
        <v>215.75</v>
      </c>
      <c r="F40" s="262">
        <f>E40+(E40*$D$56)</f>
        <v>301.6185</v>
      </c>
      <c r="G40" s="271" t="s">
        <v>352</v>
      </c>
      <c r="H40" s="272" t="e">
        <f>H22+H27+H30+H33+H36+H39</f>
        <v>#VALUE!</v>
      </c>
      <c r="I40" s="322" t="s">
        <v>327</v>
      </c>
      <c r="J40" s="328"/>
      <c r="K40" s="323"/>
      <c r="L40" s="323"/>
    </row>
    <row r="41" s="183" customFormat="1" ht="16.5" spans="1:12">
      <c r="A41" s="273" t="s">
        <v>342</v>
      </c>
      <c r="B41" s="273"/>
      <c r="C41" s="273"/>
      <c r="D41" s="274">
        <f>SUM(D39:D40)</f>
        <v>0.194444444444444</v>
      </c>
      <c r="E41" s="260">
        <f>SUM(E39:E40)</f>
        <v>377.56</v>
      </c>
      <c r="F41" s="189"/>
      <c r="G41" s="184"/>
      <c r="H41" s="184"/>
      <c r="I41" s="322"/>
      <c r="K41" s="323"/>
      <c r="L41" s="323"/>
    </row>
    <row r="42" s="184" customFormat="1" ht="25.5" customHeight="1" spans="1:12">
      <c r="A42" s="261" t="s">
        <v>353</v>
      </c>
      <c r="B42" s="261"/>
      <c r="C42" s="261"/>
      <c r="D42" s="261"/>
      <c r="E42" s="260">
        <f>SUM(E41:E41)</f>
        <v>377.56</v>
      </c>
      <c r="F42" s="275"/>
      <c r="G42" s="276" t="s">
        <v>354</v>
      </c>
      <c r="H42" s="277"/>
      <c r="I42" s="325"/>
      <c r="K42" s="323"/>
      <c r="L42" s="323"/>
    </row>
    <row r="43" s="184" customFormat="1" ht="25.5" customHeight="1" spans="1:12">
      <c r="A43" s="278" t="s">
        <v>355</v>
      </c>
      <c r="B43" s="278"/>
      <c r="C43" s="278"/>
      <c r="D43" s="279" t="s">
        <v>356</v>
      </c>
      <c r="E43" s="280">
        <f>E35</f>
        <v>1941.82</v>
      </c>
      <c r="F43" s="275"/>
      <c r="G43" s="281" t="s">
        <v>357</v>
      </c>
      <c r="H43" s="282"/>
      <c r="I43" s="325"/>
      <c r="K43" s="323"/>
      <c r="L43" s="323"/>
    </row>
    <row r="44" s="183" customFormat="1" ht="22.5" customHeight="1" spans="1:9">
      <c r="A44" s="278"/>
      <c r="B44" s="278"/>
      <c r="C44" s="278"/>
      <c r="D44" s="279" t="s">
        <v>358</v>
      </c>
      <c r="E44" s="283">
        <f>E42</f>
        <v>377.56</v>
      </c>
      <c r="F44" s="189"/>
      <c r="G44" s="284" t="e">
        <f>H10+H40</f>
        <v>#VALUE!</v>
      </c>
      <c r="H44" s="285"/>
      <c r="I44" s="322"/>
    </row>
    <row r="45" s="183" customFormat="1" ht="22.5" customHeight="1" spans="1:9">
      <c r="A45" s="278"/>
      <c r="B45" s="278"/>
      <c r="C45" s="278"/>
      <c r="D45" s="279" t="s">
        <v>342</v>
      </c>
      <c r="E45" s="283">
        <f>SUM(E43:E44)</f>
        <v>2319.38</v>
      </c>
      <c r="F45" s="189"/>
      <c r="H45" s="286"/>
      <c r="I45" s="322"/>
    </row>
    <row r="46" s="183" customFormat="1" ht="30.75" customHeight="1" spans="1:16">
      <c r="A46" s="287"/>
      <c r="B46" s="288" t="s">
        <v>359</v>
      </c>
      <c r="C46" s="288"/>
      <c r="D46" s="288"/>
      <c r="E46" s="289"/>
      <c r="F46" s="189"/>
      <c r="H46" s="286"/>
      <c r="I46" s="322"/>
      <c r="L46" s="315"/>
      <c r="N46" s="329"/>
      <c r="P46" s="330"/>
    </row>
    <row r="47" s="183" customFormat="1" ht="23.25" customHeight="1" spans="1:16">
      <c r="A47" s="243" t="s">
        <v>360</v>
      </c>
      <c r="B47" s="244" t="s">
        <v>361</v>
      </c>
      <c r="C47" s="244"/>
      <c r="D47" s="266" t="s">
        <v>362</v>
      </c>
      <c r="E47" s="225" t="s">
        <v>301</v>
      </c>
      <c r="F47" s="189"/>
      <c r="H47" s="286"/>
      <c r="I47" s="322"/>
      <c r="L47" s="315"/>
      <c r="N47" s="329"/>
      <c r="P47" s="330"/>
    </row>
    <row r="48" s="183" customFormat="1" spans="1:16">
      <c r="A48" s="290" t="s">
        <v>271</v>
      </c>
      <c r="B48" s="291" t="s">
        <v>293</v>
      </c>
      <c r="C48" s="291"/>
      <c r="D48" s="292">
        <v>0.2</v>
      </c>
      <c r="E48" s="260">
        <f t="shared" ref="E48:E55" si="0">TRUNC($E$45*D48,2)</f>
        <v>463.87</v>
      </c>
      <c r="F48" s="293" t="s">
        <v>363</v>
      </c>
      <c r="H48" s="286"/>
      <c r="I48" s="327" t="s">
        <v>327</v>
      </c>
      <c r="L48" s="315"/>
      <c r="N48" s="329"/>
      <c r="P48" s="330"/>
    </row>
    <row r="49" s="183" customFormat="1" ht="16.5" spans="1:16">
      <c r="A49" s="290" t="s">
        <v>274</v>
      </c>
      <c r="B49" s="291" t="s">
        <v>364</v>
      </c>
      <c r="C49" s="291"/>
      <c r="D49" s="292">
        <v>0.025</v>
      </c>
      <c r="E49" s="260">
        <f t="shared" si="0"/>
        <v>57.98</v>
      </c>
      <c r="F49" s="262">
        <f>$E$35*D49</f>
        <v>48.5455</v>
      </c>
      <c r="H49" s="286"/>
      <c r="I49" s="327" t="s">
        <v>327</v>
      </c>
      <c r="L49" s="331"/>
      <c r="N49" s="332"/>
      <c r="O49" s="333"/>
      <c r="P49" s="332"/>
    </row>
    <row r="50" s="183" customFormat="1" ht="16.5" spans="1:12">
      <c r="A50" s="290" t="s">
        <v>278</v>
      </c>
      <c r="B50" s="236" t="s">
        <v>365</v>
      </c>
      <c r="C50" s="236"/>
      <c r="D50" s="294">
        <f>3%*2</f>
        <v>0.06</v>
      </c>
      <c r="E50" s="260">
        <f t="shared" si="0"/>
        <v>139.16</v>
      </c>
      <c r="F50" s="293" t="s">
        <v>363</v>
      </c>
      <c r="G50" s="295" t="s">
        <v>366</v>
      </c>
      <c r="H50" s="295"/>
      <c r="I50" s="327" t="s">
        <v>327</v>
      </c>
      <c r="L50" s="315"/>
    </row>
    <row r="51" s="183" customFormat="1" spans="1:16">
      <c r="A51" s="290" t="s">
        <v>281</v>
      </c>
      <c r="B51" s="291" t="s">
        <v>367</v>
      </c>
      <c r="C51" s="291"/>
      <c r="D51" s="292">
        <v>0.015</v>
      </c>
      <c r="E51" s="260">
        <f t="shared" si="0"/>
        <v>34.79</v>
      </c>
      <c r="F51" s="262">
        <f>$E$35*D51</f>
        <v>29.1273</v>
      </c>
      <c r="G51" s="296" t="s">
        <v>368</v>
      </c>
      <c r="H51" s="296"/>
      <c r="I51" s="327" t="s">
        <v>327</v>
      </c>
      <c r="L51" s="315"/>
      <c r="N51" s="329"/>
      <c r="P51" s="330"/>
    </row>
    <row r="52" s="183" customFormat="1" spans="1:16">
      <c r="A52" s="290" t="s">
        <v>332</v>
      </c>
      <c r="B52" s="291" t="s">
        <v>369</v>
      </c>
      <c r="C52" s="291"/>
      <c r="D52" s="292">
        <v>0.01</v>
      </c>
      <c r="E52" s="260">
        <f t="shared" si="0"/>
        <v>23.19</v>
      </c>
      <c r="F52" s="262">
        <f>$E$35*D52</f>
        <v>19.4182</v>
      </c>
      <c r="G52" s="297" t="s">
        <v>370</v>
      </c>
      <c r="H52" s="298">
        <v>1</v>
      </c>
      <c r="I52" s="327" t="s">
        <v>327</v>
      </c>
      <c r="L52" s="315"/>
      <c r="N52" s="334"/>
      <c r="P52" s="335"/>
    </row>
    <row r="53" s="183" customFormat="1" spans="1:12">
      <c r="A53" s="290" t="s">
        <v>336</v>
      </c>
      <c r="B53" s="299" t="s">
        <v>371</v>
      </c>
      <c r="C53" s="299"/>
      <c r="D53" s="292">
        <v>0.006</v>
      </c>
      <c r="E53" s="260">
        <f t="shared" si="0"/>
        <v>13.91</v>
      </c>
      <c r="F53" s="262">
        <f>$E$35*D53</f>
        <v>11.65092</v>
      </c>
      <c r="G53" s="300" t="s">
        <v>372</v>
      </c>
      <c r="H53" s="301" t="e">
        <f>G44</f>
        <v>#VALUE!</v>
      </c>
      <c r="I53" s="327" t="s">
        <v>327</v>
      </c>
      <c r="L53" s="315"/>
    </row>
    <row r="54" s="183" customFormat="1" spans="1:12">
      <c r="A54" s="290" t="s">
        <v>339</v>
      </c>
      <c r="B54" s="291" t="s">
        <v>373</v>
      </c>
      <c r="C54" s="291"/>
      <c r="D54" s="292">
        <v>0.002</v>
      </c>
      <c r="E54" s="260">
        <f t="shared" si="0"/>
        <v>4.63</v>
      </c>
      <c r="F54" s="262">
        <f>$E$35*D54</f>
        <v>3.88364</v>
      </c>
      <c r="G54" s="300"/>
      <c r="H54" s="301"/>
      <c r="I54" s="327" t="s">
        <v>327</v>
      </c>
      <c r="L54" s="315"/>
    </row>
    <row r="55" s="183" customFormat="1" spans="1:12">
      <c r="A55" s="290" t="s">
        <v>374</v>
      </c>
      <c r="B55" s="291" t="s">
        <v>375</v>
      </c>
      <c r="C55" s="291"/>
      <c r="D55" s="292">
        <v>0.08</v>
      </c>
      <c r="E55" s="260">
        <f t="shared" si="0"/>
        <v>185.55</v>
      </c>
      <c r="F55" s="262">
        <f>$E$35*D55</f>
        <v>155.3456</v>
      </c>
      <c r="G55" s="300"/>
      <c r="H55" s="301"/>
      <c r="I55" s="327" t="s">
        <v>327</v>
      </c>
      <c r="L55" s="315"/>
    </row>
    <row r="56" s="183" customFormat="1" ht="21" customHeight="1" spans="1:9">
      <c r="A56" s="302" t="s">
        <v>342</v>
      </c>
      <c r="B56" s="302"/>
      <c r="C56" s="302"/>
      <c r="D56" s="303">
        <f>SUM(D48:D55)</f>
        <v>0.398</v>
      </c>
      <c r="E56" s="304">
        <f>SUM(E48:E55)</f>
        <v>923.08</v>
      </c>
      <c r="F56" s="189"/>
      <c r="G56" s="305" t="s">
        <v>376</v>
      </c>
      <c r="H56" s="301" t="e">
        <f>E143</f>
        <v>#VALUE!</v>
      </c>
      <c r="I56" s="322"/>
    </row>
    <row r="57" s="183" customFormat="1" ht="21" spans="1:12">
      <c r="A57" s="263"/>
      <c r="B57" s="264" t="s">
        <v>377</v>
      </c>
      <c r="C57" s="264"/>
      <c r="D57" s="264"/>
      <c r="E57" s="264"/>
      <c r="F57" s="189"/>
      <c r="G57" s="306" t="s">
        <v>378</v>
      </c>
      <c r="H57" s="307" t="e">
        <f>G44</f>
        <v>#VALUE!</v>
      </c>
      <c r="I57" s="322"/>
      <c r="K57" s="323"/>
      <c r="L57" s="323"/>
    </row>
    <row r="58" s="181" customFormat="1" ht="23.25" customHeight="1" spans="1:12">
      <c r="A58" s="243" t="s">
        <v>379</v>
      </c>
      <c r="B58" s="244" t="s">
        <v>380</v>
      </c>
      <c r="C58" s="244"/>
      <c r="D58" s="266" t="s">
        <v>319</v>
      </c>
      <c r="E58" s="225" t="s">
        <v>301</v>
      </c>
      <c r="F58" s="189"/>
      <c r="G58" s="308" t="s">
        <v>381</v>
      </c>
      <c r="H58" s="309" t="e">
        <f>H56-H57</f>
        <v>#VALUE!</v>
      </c>
      <c r="I58" s="322"/>
      <c r="L58" s="323"/>
    </row>
    <row r="59" s="181" customFormat="1" ht="21" customHeight="1" spans="1:15">
      <c r="A59" s="290" t="s">
        <v>271</v>
      </c>
      <c r="B59" s="310" t="s">
        <v>382</v>
      </c>
      <c r="C59" s="310"/>
      <c r="D59" s="311" t="s">
        <v>385</v>
      </c>
      <c r="E59" s="312"/>
      <c r="F59" s="262">
        <f>+E59</f>
        <v>0</v>
      </c>
      <c r="G59" s="183"/>
      <c r="H59" s="183"/>
      <c r="I59" s="322" t="s">
        <v>383</v>
      </c>
      <c r="J59" s="181">
        <f>$E$59*2</f>
        <v>0</v>
      </c>
      <c r="L59" s="323"/>
      <c r="O59" s="323"/>
    </row>
    <row r="60" s="181" customFormat="1" ht="23.25" customHeight="1" spans="1:15">
      <c r="A60" s="290" t="s">
        <v>274</v>
      </c>
      <c r="B60" s="310" t="s">
        <v>384</v>
      </c>
      <c r="C60" s="310"/>
      <c r="D60" s="313" t="s">
        <v>385</v>
      </c>
      <c r="E60" s="314"/>
      <c r="F60" s="262">
        <f>+E60</f>
        <v>0</v>
      </c>
      <c r="G60" s="183"/>
      <c r="H60" s="315"/>
      <c r="I60" s="322" t="s">
        <v>323</v>
      </c>
      <c r="J60" s="181">
        <f>E60*2</f>
        <v>0</v>
      </c>
      <c r="L60" s="336"/>
      <c r="O60" s="323"/>
    </row>
    <row r="61" s="181" customFormat="1" ht="25.5" customHeight="1" spans="1:15">
      <c r="A61" s="290" t="s">
        <v>278</v>
      </c>
      <c r="B61" s="310" t="s">
        <v>473</v>
      </c>
      <c r="C61" s="310"/>
      <c r="D61" s="256"/>
      <c r="E61" s="260"/>
      <c r="F61" s="262">
        <f>+E61</f>
        <v>0</v>
      </c>
      <c r="G61" s="316" t="s">
        <v>474</v>
      </c>
      <c r="H61" s="316"/>
      <c r="I61" s="322" t="s">
        <v>323</v>
      </c>
      <c r="J61" s="181">
        <f>E61*2</f>
        <v>0</v>
      </c>
      <c r="K61" s="337"/>
      <c r="L61" s="323"/>
      <c r="O61" s="323"/>
    </row>
    <row r="62" s="181" customFormat="1" ht="21" customHeight="1" spans="1:15">
      <c r="A62" s="290" t="s">
        <v>281</v>
      </c>
      <c r="B62" s="310" t="s">
        <v>386</v>
      </c>
      <c r="C62" s="310"/>
      <c r="D62" s="256"/>
      <c r="E62" s="260"/>
      <c r="F62" s="262">
        <f>+E62</f>
        <v>0</v>
      </c>
      <c r="G62" s="316"/>
      <c r="H62" s="316"/>
      <c r="I62" s="322" t="s">
        <v>323</v>
      </c>
      <c r="J62" s="181">
        <f>E62*2</f>
        <v>0</v>
      </c>
      <c r="O62" s="323"/>
    </row>
    <row r="63" s="181" customFormat="1" ht="27" customHeight="1" spans="1:15">
      <c r="A63" s="290" t="s">
        <v>332</v>
      </c>
      <c r="B63" s="310" t="s">
        <v>387</v>
      </c>
      <c r="C63" s="310"/>
      <c r="D63" s="317"/>
      <c r="E63" s="260"/>
      <c r="F63" s="262">
        <f>+E63</f>
        <v>0</v>
      </c>
      <c r="G63" s="316"/>
      <c r="H63" s="316"/>
      <c r="I63" s="322" t="s">
        <v>323</v>
      </c>
      <c r="O63" s="323"/>
    </row>
    <row r="64" s="181" customFormat="1" ht="27" customHeight="1" spans="1:15">
      <c r="A64" s="290" t="s">
        <v>336</v>
      </c>
      <c r="B64" s="310" t="s">
        <v>482</v>
      </c>
      <c r="C64" s="310"/>
      <c r="D64" s="317"/>
      <c r="E64" s="260"/>
      <c r="F64" s="262"/>
      <c r="G64" s="316"/>
      <c r="H64" s="316"/>
      <c r="I64" s="322"/>
      <c r="O64" s="323"/>
    </row>
    <row r="65" s="184" customFormat="1" ht="21" customHeight="1" spans="1:9">
      <c r="A65" s="273" t="s">
        <v>390</v>
      </c>
      <c r="B65" s="273"/>
      <c r="C65" s="273"/>
      <c r="D65" s="273"/>
      <c r="E65" s="304">
        <f>SUM(E59:E64)</f>
        <v>0</v>
      </c>
      <c r="F65" s="189"/>
      <c r="G65" s="316"/>
      <c r="H65" s="316"/>
      <c r="I65" s="322"/>
    </row>
    <row r="66" s="184" customFormat="1" ht="20.25" customHeight="1" spans="1:9">
      <c r="A66" s="340" t="s">
        <v>391</v>
      </c>
      <c r="B66" s="340"/>
      <c r="C66" s="340"/>
      <c r="D66" s="340"/>
      <c r="E66" s="340"/>
      <c r="F66" s="189"/>
      <c r="G66" s="316"/>
      <c r="H66" s="316"/>
      <c r="I66" s="322"/>
    </row>
    <row r="67" s="184" customFormat="1" ht="21" customHeight="1" spans="1:9">
      <c r="A67" s="341">
        <v>2</v>
      </c>
      <c r="B67" s="342" t="s">
        <v>392</v>
      </c>
      <c r="C67" s="342"/>
      <c r="D67" s="342"/>
      <c r="E67" s="343" t="s">
        <v>301</v>
      </c>
      <c r="F67" s="189"/>
      <c r="G67" s="316"/>
      <c r="H67" s="316"/>
      <c r="I67" s="322"/>
    </row>
    <row r="68" s="184" customFormat="1" ht="46.5" customHeight="1" spans="1:9">
      <c r="A68" s="342" t="s">
        <v>348</v>
      </c>
      <c r="B68" s="344" t="s">
        <v>349</v>
      </c>
      <c r="C68" s="344"/>
      <c r="D68" s="344"/>
      <c r="E68" s="345">
        <f>E42</f>
        <v>377.56</v>
      </c>
      <c r="F68" s="189"/>
      <c r="G68" s="316"/>
      <c r="H68" s="316"/>
      <c r="I68" s="322"/>
    </row>
    <row r="69" s="184" customFormat="1" ht="34.5" customHeight="1" spans="1:9">
      <c r="A69" s="342" t="s">
        <v>360</v>
      </c>
      <c r="B69" s="344" t="s">
        <v>361</v>
      </c>
      <c r="C69" s="344"/>
      <c r="D69" s="344"/>
      <c r="E69" s="345">
        <f>E56</f>
        <v>923.08</v>
      </c>
      <c r="F69" s="189"/>
      <c r="G69" s="316"/>
      <c r="H69" s="316"/>
      <c r="I69" s="322"/>
    </row>
    <row r="70" s="184" customFormat="1" ht="38.25" customHeight="1" spans="1:9">
      <c r="A70" s="342" t="s">
        <v>379</v>
      </c>
      <c r="B70" s="344" t="s">
        <v>380</v>
      </c>
      <c r="C70" s="344"/>
      <c r="D70" s="344"/>
      <c r="E70" s="345">
        <f>E65</f>
        <v>0</v>
      </c>
      <c r="F70" s="189"/>
      <c r="G70" s="183"/>
      <c r="H70" s="183"/>
      <c r="I70" s="322"/>
    </row>
    <row r="71" s="184" customFormat="1" ht="21" customHeight="1" spans="1:9">
      <c r="A71" s="346"/>
      <c r="B71" s="347" t="s">
        <v>342</v>
      </c>
      <c r="C71" s="347"/>
      <c r="D71" s="347"/>
      <c r="E71" s="348">
        <f>SUM(E68:E70)</f>
        <v>1300.64</v>
      </c>
      <c r="F71" s="189"/>
      <c r="G71" s="183"/>
      <c r="H71" s="183"/>
      <c r="I71" s="322"/>
    </row>
    <row r="72" s="183" customFormat="1" spans="1:18">
      <c r="A72" s="240" t="s">
        <v>393</v>
      </c>
      <c r="B72" s="240"/>
      <c r="C72" s="240"/>
      <c r="D72" s="240"/>
      <c r="E72" s="240"/>
      <c r="F72" s="189"/>
      <c r="G72" s="326"/>
      <c r="I72" s="322"/>
      <c r="J72" s="326"/>
      <c r="L72" s="384"/>
      <c r="R72" s="392"/>
    </row>
    <row r="73" s="183" customFormat="1" ht="21" customHeight="1" spans="1:18">
      <c r="A73" s="243">
        <v>3</v>
      </c>
      <c r="B73" s="224" t="s">
        <v>394</v>
      </c>
      <c r="C73" s="224"/>
      <c r="D73" s="224"/>
      <c r="E73" s="349" t="s">
        <v>301</v>
      </c>
      <c r="F73" s="189"/>
      <c r="G73" s="326"/>
      <c r="I73" s="322"/>
      <c r="R73" s="387"/>
    </row>
    <row r="74" s="183" customFormat="1" ht="21" customHeight="1" spans="1:12">
      <c r="A74" s="290" t="s">
        <v>271</v>
      </c>
      <c r="B74" s="350" t="s">
        <v>395</v>
      </c>
      <c r="C74" s="350"/>
      <c r="D74" s="317">
        <f>((1/12)*0.05)</f>
        <v>0.00416666666666667</v>
      </c>
      <c r="E74" s="249">
        <f>TRUNC(+$E$35*D74,2)</f>
        <v>8.09</v>
      </c>
      <c r="F74" s="189"/>
      <c r="G74" s="326"/>
      <c r="I74" s="322" t="s">
        <v>327</v>
      </c>
      <c r="L74" s="385"/>
    </row>
    <row r="75" s="183" customFormat="1" ht="28.5" customHeight="1" spans="1:9">
      <c r="A75" s="290" t="s">
        <v>274</v>
      </c>
      <c r="B75" s="350" t="s">
        <v>396</v>
      </c>
      <c r="C75" s="350"/>
      <c r="D75" s="317">
        <f>+D55</f>
        <v>0.08</v>
      </c>
      <c r="E75" s="249">
        <f>TRUNC(+E74*D75,2)</f>
        <v>0.64</v>
      </c>
      <c r="F75" s="255"/>
      <c r="G75" s="326"/>
      <c r="I75" s="322" t="s">
        <v>327</v>
      </c>
    </row>
    <row r="76" s="183" customFormat="1" ht="41.25" customHeight="1" spans="1:9">
      <c r="A76" s="290" t="s">
        <v>278</v>
      </c>
      <c r="B76" s="351" t="s">
        <v>397</v>
      </c>
      <c r="C76" s="351"/>
      <c r="D76" s="317">
        <f>(0.08*0.4*0.05)</f>
        <v>0.0016</v>
      </c>
      <c r="E76" s="249">
        <f>ROUND(+$E$35*D76,2)</f>
        <v>3.11</v>
      </c>
      <c r="F76" s="352">
        <f>$E$35*D76</f>
        <v>3.106912</v>
      </c>
      <c r="G76" s="326"/>
      <c r="I76" s="322" t="s">
        <v>327</v>
      </c>
    </row>
    <row r="77" s="183" customFormat="1" ht="30" customHeight="1" spans="1:9">
      <c r="A77" s="290" t="s">
        <v>281</v>
      </c>
      <c r="B77" s="353" t="s">
        <v>398</v>
      </c>
      <c r="C77" s="353"/>
      <c r="D77" s="317">
        <f>((7/30)/12)*0.95</f>
        <v>0.0184722222222222</v>
      </c>
      <c r="E77" s="249">
        <f>TRUNC(+D77*$E$35,2)</f>
        <v>35.86</v>
      </c>
      <c r="F77" s="255"/>
      <c r="G77" s="326"/>
      <c r="I77" s="386" t="s">
        <v>399</v>
      </c>
    </row>
    <row r="78" s="183" customFormat="1" ht="53.1" customHeight="1" spans="1:13">
      <c r="A78" s="290" t="s">
        <v>332</v>
      </c>
      <c r="B78" s="354" t="s">
        <v>400</v>
      </c>
      <c r="C78" s="354"/>
      <c r="D78" s="317">
        <f>+D56</f>
        <v>0.398</v>
      </c>
      <c r="E78" s="249">
        <f>TRUNC(+E77*D78,2)</f>
        <v>14.27</v>
      </c>
      <c r="F78" s="189"/>
      <c r="G78" s="326"/>
      <c r="H78" s="355"/>
      <c r="I78" s="322" t="s">
        <v>401</v>
      </c>
      <c r="K78" s="356"/>
      <c r="M78" s="387">
        <f>(7/30/12)/30*3</f>
        <v>0.00194444444444444</v>
      </c>
    </row>
    <row r="79" s="183" customFormat="1" ht="44.25" customHeight="1" spans="1:13">
      <c r="A79" s="290" t="s">
        <v>336</v>
      </c>
      <c r="B79" s="351" t="s">
        <v>402</v>
      </c>
      <c r="C79" s="351"/>
      <c r="D79" s="317">
        <f>(0.08*0.4)*0.95</f>
        <v>0.0304</v>
      </c>
      <c r="E79" s="260">
        <f>TRUNC(+E35*D79,2)</f>
        <v>59.03</v>
      </c>
      <c r="F79" s="262">
        <f>$E$35*D79</f>
        <v>59.031328</v>
      </c>
      <c r="G79" s="326"/>
      <c r="I79" s="322" t="s">
        <v>327</v>
      </c>
      <c r="J79" s="334"/>
      <c r="K79" s="388"/>
      <c r="M79" s="183">
        <f>L78*M78</f>
        <v>0</v>
      </c>
    </row>
    <row r="80" s="183" customFormat="1" ht="21" customHeight="1" spans="1:13">
      <c r="A80" s="302" t="s">
        <v>342</v>
      </c>
      <c r="B80" s="302"/>
      <c r="C80" s="302"/>
      <c r="D80" s="302"/>
      <c r="E80" s="304">
        <f>SUM(E74:E79)</f>
        <v>121</v>
      </c>
      <c r="F80" s="189"/>
      <c r="I80" s="322"/>
      <c r="M80" s="183">
        <f>M79*12</f>
        <v>0</v>
      </c>
    </row>
    <row r="81" s="183" customFormat="1" ht="22.5" customHeight="1" spans="1:13">
      <c r="A81" s="279" t="s">
        <v>403</v>
      </c>
      <c r="B81" s="279"/>
      <c r="C81" s="279"/>
      <c r="D81" s="279" t="s">
        <v>356</v>
      </c>
      <c r="E81" s="283">
        <f>E35</f>
        <v>1941.82</v>
      </c>
      <c r="F81" s="189"/>
      <c r="I81" s="322"/>
      <c r="M81" s="183">
        <f>L78*M78</f>
        <v>0</v>
      </c>
    </row>
    <row r="82" s="183" customFormat="1" ht="22.5" customHeight="1" spans="1:13">
      <c r="A82" s="279"/>
      <c r="B82" s="279"/>
      <c r="C82" s="279"/>
      <c r="D82" s="279" t="s">
        <v>404</v>
      </c>
      <c r="E82" s="283">
        <f>E71</f>
        <v>1300.64</v>
      </c>
      <c r="F82" s="189"/>
      <c r="I82" s="322"/>
      <c r="K82" s="328"/>
      <c r="M82" s="183">
        <f>M81*12</f>
        <v>0</v>
      </c>
    </row>
    <row r="83" s="183" customFormat="1" ht="22.5" customHeight="1" spans="1:13">
      <c r="A83" s="279"/>
      <c r="B83" s="279"/>
      <c r="C83" s="279"/>
      <c r="D83" s="279" t="s">
        <v>405</v>
      </c>
      <c r="E83" s="283">
        <f>E80</f>
        <v>121</v>
      </c>
      <c r="F83" s="189"/>
      <c r="I83" s="322"/>
      <c r="L83" s="183">
        <f>L80</f>
        <v>0</v>
      </c>
      <c r="M83" s="339">
        <v>1</v>
      </c>
    </row>
    <row r="84" s="183" customFormat="1" ht="23.25" customHeight="1" spans="1:13">
      <c r="A84" s="279"/>
      <c r="B84" s="279"/>
      <c r="C84" s="279"/>
      <c r="D84" s="278" t="s">
        <v>390</v>
      </c>
      <c r="E84" s="283">
        <f>SUM(E81:E83)</f>
        <v>3363.46</v>
      </c>
      <c r="F84" s="189"/>
      <c r="I84" s="322"/>
      <c r="L84" s="183">
        <f>M82</f>
        <v>0</v>
      </c>
      <c r="M84" s="388" t="e">
        <f>L84*M83/L83</f>
        <v>#DIV/0!</v>
      </c>
    </row>
    <row r="85" s="183" customFormat="1" ht="23.25" customHeight="1" spans="1:9">
      <c r="A85" s="240" t="s">
        <v>406</v>
      </c>
      <c r="B85" s="240"/>
      <c r="C85" s="240"/>
      <c r="D85" s="240"/>
      <c r="E85" s="266" t="s">
        <v>319</v>
      </c>
      <c r="F85" s="189"/>
      <c r="H85" s="356"/>
      <c r="I85" s="322"/>
    </row>
    <row r="86" s="183" customFormat="1" ht="23.25" customHeight="1" spans="1:9">
      <c r="A86" s="264" t="s">
        <v>407</v>
      </c>
      <c r="B86" s="264"/>
      <c r="C86" s="264"/>
      <c r="D86" s="264"/>
      <c r="E86" s="264"/>
      <c r="F86" s="189"/>
      <c r="G86" s="334"/>
      <c r="I86" s="322"/>
    </row>
    <row r="87" s="183" customFormat="1" ht="23.25" customHeight="1" spans="1:9">
      <c r="A87" s="243" t="s">
        <v>408</v>
      </c>
      <c r="B87" s="357" t="s">
        <v>409</v>
      </c>
      <c r="C87" s="358"/>
      <c r="D87" s="266" t="s">
        <v>410</v>
      </c>
      <c r="E87" s="225" t="s">
        <v>301</v>
      </c>
      <c r="F87" s="189"/>
      <c r="I87" s="322"/>
    </row>
    <row r="88" s="183" customFormat="1" ht="23.25" customHeight="1" spans="1:13">
      <c r="A88" s="359" t="s">
        <v>271</v>
      </c>
      <c r="B88" s="360" t="s">
        <v>411</v>
      </c>
      <c r="C88" s="360"/>
      <c r="D88" s="317">
        <f>((1+1/3)/12)/12</f>
        <v>0.00925925925925926</v>
      </c>
      <c r="E88" s="249">
        <f t="shared" ref="E88:E93" si="1">TRUNC(+D88*$E$84,2)</f>
        <v>31.14</v>
      </c>
      <c r="F88" s="275"/>
      <c r="I88" s="327" t="s">
        <v>327</v>
      </c>
      <c r="L88" s="335"/>
      <c r="M88" s="339"/>
    </row>
    <row r="89" s="183" customFormat="1" ht="23.25" customHeight="1" spans="1:9">
      <c r="A89" s="290" t="s">
        <v>274</v>
      </c>
      <c r="B89" s="360" t="s">
        <v>412</v>
      </c>
      <c r="C89" s="360"/>
      <c r="D89" s="317">
        <f>((2/30)/12)</f>
        <v>0.00555555555555556</v>
      </c>
      <c r="E89" s="249">
        <f t="shared" si="1"/>
        <v>18.68</v>
      </c>
      <c r="F89" s="189"/>
      <c r="I89" s="327" t="s">
        <v>327</v>
      </c>
    </row>
    <row r="90" s="183" customFormat="1" ht="23.25" customHeight="1" spans="1:12">
      <c r="A90" s="290" t="s">
        <v>278</v>
      </c>
      <c r="B90" s="360" t="s">
        <v>413</v>
      </c>
      <c r="C90" s="360"/>
      <c r="D90" s="317">
        <f>((5/30)/12)*0.02</f>
        <v>0.000277777777777778</v>
      </c>
      <c r="E90" s="249">
        <f t="shared" si="1"/>
        <v>0.93</v>
      </c>
      <c r="F90" s="189"/>
      <c r="I90" s="327" t="s">
        <v>327</v>
      </c>
      <c r="L90" s="326"/>
    </row>
    <row r="91" s="183" customFormat="1" ht="33" customHeight="1" spans="1:14">
      <c r="A91" s="290" t="s">
        <v>281</v>
      </c>
      <c r="B91" s="360" t="s">
        <v>414</v>
      </c>
      <c r="C91" s="360"/>
      <c r="D91" s="317">
        <f>((15/30)/12)*0.08</f>
        <v>0.00333333333333333</v>
      </c>
      <c r="E91" s="249">
        <f t="shared" si="1"/>
        <v>11.21</v>
      </c>
      <c r="F91" s="189"/>
      <c r="I91" s="327" t="s">
        <v>327</v>
      </c>
      <c r="M91" s="335"/>
      <c r="N91" s="339"/>
    </row>
    <row r="92" s="183" customFormat="1" ht="33" customHeight="1" spans="1:9">
      <c r="A92" s="290" t="s">
        <v>332</v>
      </c>
      <c r="B92" s="360" t="s">
        <v>415</v>
      </c>
      <c r="C92" s="360"/>
      <c r="D92" s="317">
        <f>((1+1/3)/12*0.03*((4/12)))</f>
        <v>0.00111111111111111</v>
      </c>
      <c r="E92" s="249">
        <f t="shared" si="1"/>
        <v>3.73</v>
      </c>
      <c r="F92" s="189"/>
      <c r="I92" s="327" t="s">
        <v>327</v>
      </c>
    </row>
    <row r="93" s="183" customFormat="1" ht="33" customHeight="1" spans="1:13">
      <c r="A93" s="290" t="s">
        <v>336</v>
      </c>
      <c r="B93" s="360" t="s">
        <v>416</v>
      </c>
      <c r="C93" s="360"/>
      <c r="D93" s="317">
        <v>0</v>
      </c>
      <c r="E93" s="249">
        <f t="shared" si="1"/>
        <v>0</v>
      </c>
      <c r="F93" s="189"/>
      <c r="I93" s="327" t="s">
        <v>327</v>
      </c>
      <c r="L93" s="326"/>
      <c r="M93" s="388"/>
    </row>
    <row r="94" s="183" customFormat="1" ht="23.25" customHeight="1" spans="1:11">
      <c r="A94" s="302" t="s">
        <v>342</v>
      </c>
      <c r="B94" s="302"/>
      <c r="C94" s="302"/>
      <c r="D94" s="361"/>
      <c r="E94" s="304">
        <f>SUM(E88:E93)</f>
        <v>65.69</v>
      </c>
      <c r="F94" s="189"/>
      <c r="I94" s="322"/>
      <c r="K94" s="388"/>
    </row>
    <row r="95" s="183" customFormat="1" ht="23.25" customHeight="1" spans="1:9">
      <c r="A95" s="362" t="s">
        <v>417</v>
      </c>
      <c r="B95" s="362"/>
      <c r="C95" s="362"/>
      <c r="D95" s="362"/>
      <c r="E95" s="362"/>
      <c r="F95" s="189"/>
      <c r="I95" s="322"/>
    </row>
    <row r="96" s="183" customFormat="1" ht="23.25" customHeight="1" spans="1:14">
      <c r="A96" s="243" t="s">
        <v>418</v>
      </c>
      <c r="B96" s="357" t="s">
        <v>419</v>
      </c>
      <c r="C96" s="357"/>
      <c r="D96" s="266" t="s">
        <v>410</v>
      </c>
      <c r="E96" s="225" t="s">
        <v>301</v>
      </c>
      <c r="F96" s="189"/>
      <c r="I96" s="322"/>
      <c r="N96" s="328"/>
    </row>
    <row r="97" s="183" customFormat="1" ht="53.1" customHeight="1" spans="1:12">
      <c r="A97" s="363" t="s">
        <v>271</v>
      </c>
      <c r="B97" s="364" t="s">
        <v>420</v>
      </c>
      <c r="C97" s="364"/>
      <c r="D97" s="292"/>
      <c r="E97" s="365">
        <v>0</v>
      </c>
      <c r="F97" s="262">
        <f>E97</f>
        <v>0</v>
      </c>
      <c r="I97" s="327" t="s">
        <v>327</v>
      </c>
      <c r="L97" s="335"/>
    </row>
    <row r="98" s="183" customFormat="1" ht="21" customHeight="1" spans="1:9">
      <c r="A98" s="302" t="s">
        <v>342</v>
      </c>
      <c r="B98" s="302"/>
      <c r="C98" s="302"/>
      <c r="D98" s="361"/>
      <c r="E98" s="304">
        <f>SUM(E97)</f>
        <v>0</v>
      </c>
      <c r="F98" s="189"/>
      <c r="I98" s="327"/>
    </row>
    <row r="99" s="184" customFormat="1" ht="20.25" customHeight="1" spans="1:9">
      <c r="A99" s="340" t="s">
        <v>421</v>
      </c>
      <c r="B99" s="340"/>
      <c r="C99" s="340"/>
      <c r="D99" s="340"/>
      <c r="E99" s="340"/>
      <c r="F99" s="189"/>
      <c r="G99" s="183"/>
      <c r="H99" s="183"/>
      <c r="I99" s="322"/>
    </row>
    <row r="100" s="184" customFormat="1" ht="21" customHeight="1" spans="1:9">
      <c r="A100" s="341">
        <v>4</v>
      </c>
      <c r="B100" s="342" t="s">
        <v>422</v>
      </c>
      <c r="C100" s="342"/>
      <c r="D100" s="342"/>
      <c r="E100" s="343" t="s">
        <v>301</v>
      </c>
      <c r="F100" s="189"/>
      <c r="G100" s="183"/>
      <c r="H100" s="183"/>
      <c r="I100" s="322"/>
    </row>
    <row r="101" s="184" customFormat="1" ht="21" customHeight="1" spans="1:9">
      <c r="A101" s="366" t="s">
        <v>408</v>
      </c>
      <c r="B101" s="344" t="s">
        <v>423</v>
      </c>
      <c r="C101" s="344"/>
      <c r="D101" s="344"/>
      <c r="E101" s="345">
        <f>+E94</f>
        <v>65.69</v>
      </c>
      <c r="F101" s="189"/>
      <c r="G101" s="183"/>
      <c r="H101" s="183"/>
      <c r="I101" s="322"/>
    </row>
    <row r="102" s="184" customFormat="1" ht="21" customHeight="1" spans="1:9">
      <c r="A102" s="366" t="s">
        <v>418</v>
      </c>
      <c r="B102" s="344" t="s">
        <v>419</v>
      </c>
      <c r="C102" s="344"/>
      <c r="D102" s="344"/>
      <c r="E102" s="345">
        <f>+E98</f>
        <v>0</v>
      </c>
      <c r="F102" s="189"/>
      <c r="G102" s="183"/>
      <c r="H102" s="183"/>
      <c r="I102" s="322"/>
    </row>
    <row r="103" s="184" customFormat="1" ht="21" customHeight="1" spans="1:9">
      <c r="A103" s="346"/>
      <c r="B103" s="347" t="s">
        <v>342</v>
      </c>
      <c r="C103" s="347"/>
      <c r="D103" s="347"/>
      <c r="E103" s="348">
        <f>SUM(E101:E102)</f>
        <v>65.69</v>
      </c>
      <c r="F103" s="189"/>
      <c r="G103" s="183"/>
      <c r="H103" s="183"/>
      <c r="I103" s="322"/>
    </row>
    <row r="104" s="184" customFormat="1" ht="25.5" customHeight="1" spans="1:12">
      <c r="A104" s="261" t="s">
        <v>424</v>
      </c>
      <c r="B104" s="261"/>
      <c r="C104" s="261"/>
      <c r="D104" s="261"/>
      <c r="E104" s="260">
        <f>SUM(E103:E103)</f>
        <v>65.69</v>
      </c>
      <c r="F104" s="189"/>
      <c r="G104" s="183"/>
      <c r="H104" s="183"/>
      <c r="I104" s="325"/>
      <c r="K104" s="323"/>
      <c r="L104" s="323"/>
    </row>
    <row r="105" s="183" customFormat="1" spans="1:9">
      <c r="A105" s="240" t="s">
        <v>425</v>
      </c>
      <c r="B105" s="240"/>
      <c r="C105" s="240"/>
      <c r="D105" s="240"/>
      <c r="E105" s="241"/>
      <c r="F105" s="189"/>
      <c r="I105" s="322"/>
    </row>
    <row r="106" s="183" customFormat="1" ht="21" customHeight="1" spans="1:9">
      <c r="A106" s="243">
        <v>5</v>
      </c>
      <c r="B106" s="244" t="s">
        <v>426</v>
      </c>
      <c r="C106" s="244"/>
      <c r="D106" s="266" t="s">
        <v>410</v>
      </c>
      <c r="E106" s="225" t="s">
        <v>301</v>
      </c>
      <c r="F106" s="189"/>
      <c r="I106" s="322"/>
    </row>
    <row r="107" s="183" customFormat="1" ht="25.5" customHeight="1" spans="1:15">
      <c r="A107" s="290" t="s">
        <v>271</v>
      </c>
      <c r="B107" s="257" t="s">
        <v>28</v>
      </c>
      <c r="C107" s="194" t="s">
        <v>427</v>
      </c>
      <c r="D107" s="194"/>
      <c r="E107" s="249" t="e">
        <f>'Unifomes Posto'!J26</f>
        <v>#VALUE!</v>
      </c>
      <c r="F107" s="189"/>
      <c r="G107" s="184"/>
      <c r="H107" s="184"/>
      <c r="I107" s="327" t="s">
        <v>428</v>
      </c>
      <c r="L107" s="320"/>
      <c r="O107" s="389"/>
    </row>
    <row r="108" s="183" customFormat="1" ht="21.75" customHeight="1" spans="1:15">
      <c r="A108" s="290" t="s">
        <v>274</v>
      </c>
      <c r="B108" s="257" t="s">
        <v>429</v>
      </c>
      <c r="C108" s="367" t="s">
        <v>430</v>
      </c>
      <c r="D108" s="367"/>
      <c r="E108" s="196" t="e">
        <f>'Materiais e ferramentas'!H83</f>
        <v>#VALUE!</v>
      </c>
      <c r="F108" s="189"/>
      <c r="G108" s="184"/>
      <c r="H108" s="184"/>
      <c r="I108" s="327" t="s">
        <v>428</v>
      </c>
      <c r="J108" s="390"/>
      <c r="O108" s="389"/>
    </row>
    <row r="109" s="183" customFormat="1" ht="23.25" customHeight="1" spans="1:16">
      <c r="A109" s="290" t="s">
        <v>278</v>
      </c>
      <c r="B109" s="257" t="s">
        <v>431</v>
      </c>
      <c r="C109" s="194" t="s">
        <v>432</v>
      </c>
      <c r="D109" s="194"/>
      <c r="E109" s="368" t="e">
        <f>Equipamentos!I23</f>
        <v>#VALUE!</v>
      </c>
      <c r="F109" s="189"/>
      <c r="I109" s="327" t="s">
        <v>428</v>
      </c>
      <c r="L109" s="315"/>
      <c r="N109" s="329"/>
      <c r="O109" s="389"/>
      <c r="P109" s="330"/>
    </row>
    <row r="110" s="183" customFormat="1" ht="31.5" spans="1:16">
      <c r="A110" s="290" t="s">
        <v>281</v>
      </c>
      <c r="B110" s="257" t="s">
        <v>476</v>
      </c>
      <c r="C110" s="194"/>
      <c r="D110" s="194"/>
      <c r="E110" s="369">
        <f>Laudo!G9</f>
        <v>6.07211538461539</v>
      </c>
      <c r="F110" s="189"/>
      <c r="I110" s="327"/>
      <c r="L110" s="315"/>
      <c r="N110" s="329"/>
      <c r="O110" s="389"/>
      <c r="P110" s="330"/>
    </row>
    <row r="111" s="183" customFormat="1" ht="18.75" customHeight="1" spans="1:16">
      <c r="A111" s="370" t="s">
        <v>332</v>
      </c>
      <c r="B111" s="257" t="s">
        <v>483</v>
      </c>
      <c r="C111" s="367"/>
      <c r="D111" s="367"/>
      <c r="E111" s="371" t="e">
        <f>'EPI por posto'!I36</f>
        <v>#VALUE!</v>
      </c>
      <c r="F111" s="189"/>
      <c r="I111" s="327" t="s">
        <v>428</v>
      </c>
      <c r="L111" s="315"/>
      <c r="N111" s="329"/>
      <c r="O111" s="389"/>
      <c r="P111" s="330"/>
    </row>
    <row r="112" s="184" customFormat="1" ht="21" customHeight="1" spans="1:16">
      <c r="A112" s="261" t="s">
        <v>433</v>
      </c>
      <c r="B112" s="261"/>
      <c r="C112" s="261"/>
      <c r="D112" s="261"/>
      <c r="E112" s="304" t="e">
        <f>SUM(E107:E111)</f>
        <v>#VALUE!</v>
      </c>
      <c r="F112" s="189"/>
      <c r="G112" s="183"/>
      <c r="H112" s="183"/>
      <c r="I112" s="322"/>
      <c r="L112" s="315"/>
      <c r="N112" s="391"/>
      <c r="P112" s="330"/>
    </row>
    <row r="113" s="183" customFormat="1" ht="22.5" customHeight="1" spans="1:9">
      <c r="A113" s="279" t="s">
        <v>434</v>
      </c>
      <c r="B113" s="279"/>
      <c r="C113" s="279"/>
      <c r="D113" s="279" t="s">
        <v>356</v>
      </c>
      <c r="E113" s="283">
        <f>E35</f>
        <v>1941.82</v>
      </c>
      <c r="F113" s="189"/>
      <c r="I113" s="322"/>
    </row>
    <row r="114" s="183" customFormat="1" ht="22.5" customHeight="1" spans="1:9">
      <c r="A114" s="279"/>
      <c r="B114" s="279"/>
      <c r="C114" s="279"/>
      <c r="D114" s="279" t="s">
        <v>404</v>
      </c>
      <c r="E114" s="283">
        <f>E71</f>
        <v>1300.64</v>
      </c>
      <c r="F114" s="189"/>
      <c r="I114" s="322"/>
    </row>
    <row r="115" s="183" customFormat="1" ht="22.5" customHeight="1" spans="1:9">
      <c r="A115" s="279"/>
      <c r="B115" s="279"/>
      <c r="C115" s="279"/>
      <c r="D115" s="279" t="s">
        <v>405</v>
      </c>
      <c r="E115" s="283">
        <f>E80</f>
        <v>121</v>
      </c>
      <c r="F115" s="189"/>
      <c r="I115" s="322"/>
    </row>
    <row r="116" s="183" customFormat="1" ht="22.5" customHeight="1" spans="1:9">
      <c r="A116" s="279"/>
      <c r="B116" s="279"/>
      <c r="C116" s="279"/>
      <c r="D116" s="279" t="s">
        <v>435</v>
      </c>
      <c r="E116" s="283">
        <f>E104</f>
        <v>65.69</v>
      </c>
      <c r="F116" s="189"/>
      <c r="I116" s="322"/>
    </row>
    <row r="117" s="183" customFormat="1" ht="22.5" customHeight="1" spans="1:9">
      <c r="A117" s="279"/>
      <c r="B117" s="279"/>
      <c r="C117" s="279"/>
      <c r="D117" s="279" t="s">
        <v>436</v>
      </c>
      <c r="E117" s="283" t="e">
        <f>E112</f>
        <v>#VALUE!</v>
      </c>
      <c r="F117" s="189"/>
      <c r="I117" s="322"/>
    </row>
    <row r="118" s="183" customFormat="1" ht="22.5" customHeight="1" spans="1:9">
      <c r="A118" s="279"/>
      <c r="B118" s="279"/>
      <c r="C118" s="279"/>
      <c r="D118" s="278" t="s">
        <v>390</v>
      </c>
      <c r="E118" s="283" t="e">
        <f>SUM(E113:E117)</f>
        <v>#VALUE!</v>
      </c>
      <c r="F118" s="189"/>
      <c r="I118" s="322"/>
    </row>
    <row r="119" s="183" customFormat="1" spans="1:9">
      <c r="A119" s="240" t="s">
        <v>437</v>
      </c>
      <c r="B119" s="240"/>
      <c r="C119" s="240"/>
      <c r="D119" s="240"/>
      <c r="E119" s="241"/>
      <c r="F119" s="189"/>
      <c r="I119" s="322"/>
    </row>
    <row r="120" s="183" customFormat="1" ht="21" customHeight="1" spans="1:9">
      <c r="A120" s="243">
        <v>6</v>
      </c>
      <c r="B120" s="244" t="s">
        <v>438</v>
      </c>
      <c r="C120" s="244"/>
      <c r="D120" s="266" t="s">
        <v>319</v>
      </c>
      <c r="E120" s="225" t="s">
        <v>301</v>
      </c>
      <c r="F120" s="189"/>
      <c r="I120" s="322"/>
    </row>
    <row r="121" s="183" customFormat="1" spans="1:9">
      <c r="A121" s="243" t="s">
        <v>271</v>
      </c>
      <c r="B121" s="372" t="s">
        <v>439</v>
      </c>
      <c r="C121" s="373">
        <v>0.05</v>
      </c>
      <c r="D121" s="373"/>
      <c r="E121" s="260" t="e">
        <f>TRUNC(+E118*C121,2)</f>
        <v>#VALUE!</v>
      </c>
      <c r="F121" s="189"/>
      <c r="I121" s="322" t="s">
        <v>327</v>
      </c>
    </row>
    <row r="122" s="183" customFormat="1" spans="1:9">
      <c r="A122" s="243" t="s">
        <v>274</v>
      </c>
      <c r="B122" s="372" t="s">
        <v>440</v>
      </c>
      <c r="C122" s="373">
        <v>0.1</v>
      </c>
      <c r="D122" s="373"/>
      <c r="E122" s="249" t="e">
        <f>TRUNC(C122*(+E118+E121),2)</f>
        <v>#VALUE!</v>
      </c>
      <c r="F122" s="189"/>
      <c r="I122" s="322" t="s">
        <v>327</v>
      </c>
    </row>
    <row r="123" s="183" customFormat="1" ht="27" customHeight="1" spans="1:9">
      <c r="A123" s="374"/>
      <c r="B123" s="375" t="s">
        <v>441</v>
      </c>
      <c r="C123" s="376" t="s">
        <v>442</v>
      </c>
      <c r="D123" s="376"/>
      <c r="E123" s="377" t="e">
        <f>E118+E121+E122</f>
        <v>#VALUE!</v>
      </c>
      <c r="F123" s="189"/>
      <c r="G123" s="184"/>
      <c r="H123" s="184"/>
      <c r="I123" s="322"/>
    </row>
    <row r="124" s="183" customFormat="1" spans="1:9">
      <c r="A124" s="372" t="s">
        <v>278</v>
      </c>
      <c r="B124" s="310" t="s">
        <v>443</v>
      </c>
      <c r="C124" s="378">
        <f>(D131*100)</f>
        <v>6.65</v>
      </c>
      <c r="D124" s="379">
        <f>+(100-C124)/100</f>
        <v>0.9335</v>
      </c>
      <c r="E124" s="380" t="e">
        <f>TRUNC(E123/D124,2)</f>
        <v>#VALUE!</v>
      </c>
      <c r="F124" s="189"/>
      <c r="I124" s="322" t="s">
        <v>327</v>
      </c>
    </row>
    <row r="125" s="183" customFormat="1" spans="1:9">
      <c r="A125" s="372"/>
      <c r="B125" s="310" t="s">
        <v>444</v>
      </c>
      <c r="C125" s="310"/>
      <c r="D125" s="310"/>
      <c r="E125" s="249"/>
      <c r="F125" s="189"/>
      <c r="I125" s="322"/>
    </row>
    <row r="126" s="183" customFormat="1" spans="1:12">
      <c r="A126" s="372"/>
      <c r="B126" s="257" t="s">
        <v>445</v>
      </c>
      <c r="C126" s="381"/>
      <c r="D126" s="317">
        <v>0.0065</v>
      </c>
      <c r="E126" s="249" t="e">
        <f>TRUNC(+E124*D126,2)</f>
        <v>#VALUE!</v>
      </c>
      <c r="F126" s="189"/>
      <c r="I126" s="322"/>
      <c r="L126" s="326"/>
    </row>
    <row r="127" s="183" customFormat="1" spans="1:9">
      <c r="A127" s="372"/>
      <c r="B127" s="257" t="s">
        <v>446</v>
      </c>
      <c r="C127" s="381"/>
      <c r="D127" s="317">
        <v>0.03</v>
      </c>
      <c r="E127" s="249" t="e">
        <f>TRUNC(+E124*D127,2)</f>
        <v>#VALUE!</v>
      </c>
      <c r="F127" s="189"/>
      <c r="I127" s="322"/>
    </row>
    <row r="128" s="183" customFormat="1" spans="1:9">
      <c r="A128" s="372"/>
      <c r="B128" s="382" t="s">
        <v>447</v>
      </c>
      <c r="C128" s="383"/>
      <c r="D128" s="249"/>
      <c r="E128" s="249"/>
      <c r="F128" s="189"/>
      <c r="I128" s="322"/>
    </row>
    <row r="129" s="183" customFormat="1" spans="1:9">
      <c r="A129" s="372"/>
      <c r="B129" s="382" t="s">
        <v>448</v>
      </c>
      <c r="C129" s="383"/>
      <c r="D129" s="317">
        <v>0</v>
      </c>
      <c r="E129" s="249"/>
      <c r="F129" s="189"/>
      <c r="I129" s="322"/>
    </row>
    <row r="130" s="183" customFormat="1" spans="1:9">
      <c r="A130" s="372"/>
      <c r="B130" s="257" t="s">
        <v>449</v>
      </c>
      <c r="C130" s="381"/>
      <c r="D130" s="317">
        <v>0.03</v>
      </c>
      <c r="E130" s="249" t="e">
        <f>TRUNC(+E124*D130,2)</f>
        <v>#VALUE!</v>
      </c>
      <c r="F130" s="189"/>
      <c r="I130" s="322"/>
    </row>
    <row r="131" s="183" customFormat="1" spans="1:9">
      <c r="A131" s="257"/>
      <c r="B131" s="393" t="s">
        <v>450</v>
      </c>
      <c r="C131" s="393"/>
      <c r="D131" s="394">
        <f>SUM(D126:D130)</f>
        <v>0.0665</v>
      </c>
      <c r="E131" s="395" t="e">
        <f>SUM(E126:E130)</f>
        <v>#VALUE!</v>
      </c>
      <c r="F131" s="189"/>
      <c r="G131" s="184"/>
      <c r="H131" s="184"/>
      <c r="I131" s="322"/>
    </row>
    <row r="132" s="184" customFormat="1" ht="21" customHeight="1" spans="1:9">
      <c r="A132" s="302" t="s">
        <v>451</v>
      </c>
      <c r="B132" s="302"/>
      <c r="C132" s="302"/>
      <c r="D132" s="302"/>
      <c r="E132" s="304" t="e">
        <f>E121+E122+E131</f>
        <v>#VALUE!</v>
      </c>
      <c r="F132" s="189"/>
      <c r="I132" s="322"/>
    </row>
    <row r="133" s="184" customFormat="1" ht="25.5" customHeight="1" spans="1:12">
      <c r="A133" s="302" t="s">
        <v>452</v>
      </c>
      <c r="B133" s="302"/>
      <c r="C133" s="302"/>
      <c r="D133" s="302"/>
      <c r="E133" s="260" t="e">
        <f>SUM(E132:E132)</f>
        <v>#VALUE!</v>
      </c>
      <c r="F133" s="275"/>
      <c r="I133" s="325"/>
      <c r="K133" s="323"/>
      <c r="L133" s="323"/>
    </row>
    <row r="134" s="184" customFormat="1" ht="21" customHeight="1" spans="1:9">
      <c r="A134" s="396" t="s">
        <v>453</v>
      </c>
      <c r="B134" s="396"/>
      <c r="C134" s="396"/>
      <c r="D134" s="396"/>
      <c r="E134" s="396"/>
      <c r="F134" s="189"/>
      <c r="G134" s="193"/>
      <c r="H134" s="193"/>
      <c r="I134" s="322"/>
    </row>
    <row r="135" s="183" customFormat="1" ht="21" customHeight="1" spans="1:9">
      <c r="A135" s="396" t="s">
        <v>454</v>
      </c>
      <c r="B135" s="396"/>
      <c r="C135" s="396"/>
      <c r="D135" s="396"/>
      <c r="E135" s="397" t="s">
        <v>301</v>
      </c>
      <c r="F135" s="189"/>
      <c r="G135" s="193"/>
      <c r="H135" s="193"/>
      <c r="I135" s="322"/>
    </row>
    <row r="136" s="183" customFormat="1" ht="21" customHeight="1" spans="1:12">
      <c r="A136" s="243" t="s">
        <v>271</v>
      </c>
      <c r="B136" s="310" t="s">
        <v>455</v>
      </c>
      <c r="C136" s="310"/>
      <c r="D136" s="310"/>
      <c r="E136" s="249">
        <f>E35</f>
        <v>1941.82</v>
      </c>
      <c r="F136" s="189"/>
      <c r="G136" s="193"/>
      <c r="H136" s="193"/>
      <c r="I136" s="322"/>
      <c r="L136" s="405"/>
    </row>
    <row r="137" s="183" customFormat="1" ht="21" customHeight="1" spans="1:12">
      <c r="A137" s="243" t="s">
        <v>274</v>
      </c>
      <c r="B137" s="310" t="s">
        <v>456</v>
      </c>
      <c r="C137" s="310"/>
      <c r="D137" s="310"/>
      <c r="E137" s="249">
        <f>+E71</f>
        <v>1300.64</v>
      </c>
      <c r="F137" s="189"/>
      <c r="G137" s="193"/>
      <c r="H137" s="193"/>
      <c r="I137" s="322"/>
      <c r="L137" s="405"/>
    </row>
    <row r="138" s="183" customFormat="1" ht="21" customHeight="1" spans="1:12">
      <c r="A138" s="243" t="s">
        <v>278</v>
      </c>
      <c r="B138" s="310" t="s">
        <v>457</v>
      </c>
      <c r="C138" s="310"/>
      <c r="D138" s="310"/>
      <c r="E138" s="249">
        <f>+E80</f>
        <v>121</v>
      </c>
      <c r="F138" s="189"/>
      <c r="G138" s="193"/>
      <c r="H138" s="193"/>
      <c r="I138" s="322"/>
      <c r="L138" s="405"/>
    </row>
    <row r="139" s="183" customFormat="1" ht="21" customHeight="1" spans="1:9">
      <c r="A139" s="243" t="s">
        <v>281</v>
      </c>
      <c r="B139" s="310" t="s">
        <v>458</v>
      </c>
      <c r="C139" s="310"/>
      <c r="D139" s="310"/>
      <c r="E139" s="249">
        <f>+E104</f>
        <v>65.69</v>
      </c>
      <c r="F139" s="189"/>
      <c r="G139" s="193"/>
      <c r="H139" s="193"/>
      <c r="I139" s="322"/>
    </row>
    <row r="140" s="183" customFormat="1" ht="21" customHeight="1" spans="1:9">
      <c r="A140" s="243" t="s">
        <v>332</v>
      </c>
      <c r="B140" s="310" t="s">
        <v>459</v>
      </c>
      <c r="C140" s="310"/>
      <c r="D140" s="310"/>
      <c r="E140" s="249" t="e">
        <f>+E112</f>
        <v>#VALUE!</v>
      </c>
      <c r="F140" s="189"/>
      <c r="G140" s="193"/>
      <c r="H140" s="193"/>
      <c r="I140" s="322"/>
    </row>
    <row r="141" s="183" customFormat="1" ht="21" customHeight="1" spans="1:12">
      <c r="A141" s="302" t="s">
        <v>460</v>
      </c>
      <c r="B141" s="302"/>
      <c r="C141" s="302"/>
      <c r="D141" s="398"/>
      <c r="E141" s="304" t="e">
        <f>SUM(E136:E140)</f>
        <v>#VALUE!</v>
      </c>
      <c r="F141" s="189"/>
      <c r="G141" s="193"/>
      <c r="H141" s="193"/>
      <c r="I141" s="322"/>
      <c r="L141" s="339"/>
    </row>
    <row r="142" s="183" customFormat="1" ht="21" customHeight="1" spans="1:16">
      <c r="A142" s="243" t="s">
        <v>336</v>
      </c>
      <c r="B142" s="310" t="s">
        <v>461</v>
      </c>
      <c r="C142" s="310"/>
      <c r="D142" s="310"/>
      <c r="E142" s="249" t="e">
        <f>E133</f>
        <v>#VALUE!</v>
      </c>
      <c r="F142" s="189"/>
      <c r="G142" s="193"/>
      <c r="H142" s="193"/>
      <c r="I142" s="322"/>
      <c r="O142" s="406"/>
      <c r="P142" s="339"/>
    </row>
    <row r="143" s="184" customFormat="1" ht="23.25" customHeight="1" spans="1:16">
      <c r="A143" s="261" t="s">
        <v>462</v>
      </c>
      <c r="B143" s="261"/>
      <c r="C143" s="261"/>
      <c r="D143" s="261"/>
      <c r="E143" s="399" t="e">
        <f>+E141+E142</f>
        <v>#VALUE!</v>
      </c>
      <c r="F143" s="400">
        <f>SUM(F27:F142)</f>
        <v>2683.24908</v>
      </c>
      <c r="G143" s="193"/>
      <c r="H143" s="193"/>
      <c r="I143" s="322"/>
      <c r="J143" s="407"/>
      <c r="K143" s="407"/>
      <c r="O143" s="408"/>
      <c r="P143" s="409"/>
    </row>
    <row r="144" s="181" customFormat="1" spans="2:9">
      <c r="B144" s="401"/>
      <c r="C144" s="401"/>
      <c r="D144" s="328"/>
      <c r="E144" s="323"/>
      <c r="F144" s="183"/>
      <c r="G144" s="193"/>
      <c r="H144" s="193"/>
      <c r="I144" s="183"/>
    </row>
    <row r="145" s="181" customFormat="1" ht="15" customHeight="1" spans="1:9">
      <c r="A145" s="402" t="s">
        <v>463</v>
      </c>
      <c r="B145" s="402"/>
      <c r="C145" s="402"/>
      <c r="D145" s="402"/>
      <c r="E145" s="402"/>
      <c r="F145" s="183"/>
      <c r="G145" s="193"/>
      <c r="H145" s="193"/>
      <c r="I145" s="183"/>
    </row>
    <row r="146" s="181" customFormat="1" spans="1:9">
      <c r="A146" s="402"/>
      <c r="B146" s="402"/>
      <c r="C146" s="402"/>
      <c r="D146" s="402"/>
      <c r="E146" s="402"/>
      <c r="F146" s="183"/>
      <c r="G146" s="193"/>
      <c r="H146" s="193"/>
      <c r="I146" s="183"/>
    </row>
    <row r="147" s="181" customFormat="1" spans="1:9">
      <c r="A147" s="402"/>
      <c r="B147" s="402"/>
      <c r="C147" s="402"/>
      <c r="D147" s="402"/>
      <c r="E147" s="402"/>
      <c r="F147" s="183"/>
      <c r="G147" s="193"/>
      <c r="H147" s="193"/>
      <c r="I147" s="183"/>
    </row>
    <row r="148" s="181" customFormat="1" spans="1:9">
      <c r="A148" s="402"/>
      <c r="B148" s="402"/>
      <c r="C148" s="402"/>
      <c r="D148" s="402"/>
      <c r="E148" s="402"/>
      <c r="F148" s="183"/>
      <c r="G148" s="193"/>
      <c r="H148" s="193"/>
      <c r="I148" s="183"/>
    </row>
    <row r="149" s="181" customFormat="1" spans="1:9">
      <c r="A149" s="402"/>
      <c r="B149" s="402"/>
      <c r="C149" s="402"/>
      <c r="D149" s="402"/>
      <c r="E149" s="402"/>
      <c r="F149" s="183"/>
      <c r="G149" s="193"/>
      <c r="H149" s="193"/>
      <c r="I149" s="183"/>
    </row>
    <row r="150" s="181" customFormat="1" spans="2:9">
      <c r="B150" s="401"/>
      <c r="C150" s="401"/>
      <c r="D150" s="328"/>
      <c r="E150" s="323"/>
      <c r="F150" s="183"/>
      <c r="G150" s="193"/>
      <c r="H150" s="193"/>
      <c r="I150" s="183"/>
    </row>
    <row r="151" s="181" customFormat="1" ht="15" customHeight="1" spans="1:9">
      <c r="A151" s="402" t="s">
        <v>464</v>
      </c>
      <c r="B151" s="402"/>
      <c r="C151" s="402"/>
      <c r="D151" s="402"/>
      <c r="E151" s="402"/>
      <c r="F151" s="183"/>
      <c r="G151" s="193"/>
      <c r="H151" s="193"/>
      <c r="I151" s="183"/>
    </row>
    <row r="152" s="181" customFormat="1" spans="1:9">
      <c r="A152" s="402"/>
      <c r="B152" s="402"/>
      <c r="C152" s="402"/>
      <c r="D152" s="402"/>
      <c r="E152" s="402"/>
      <c r="F152" s="183"/>
      <c r="G152" s="193"/>
      <c r="H152" s="193"/>
      <c r="I152" s="183"/>
    </row>
    <row r="153" s="181" customFormat="1" spans="1:9">
      <c r="A153" s="402"/>
      <c r="B153" s="402"/>
      <c r="C153" s="402"/>
      <c r="D153" s="402"/>
      <c r="E153" s="402"/>
      <c r="F153" s="183"/>
      <c r="G153" s="193"/>
      <c r="H153" s="193"/>
      <c r="I153" s="183"/>
    </row>
    <row r="154" s="181" customFormat="1" spans="1:9">
      <c r="A154" s="402"/>
      <c r="B154" s="402"/>
      <c r="C154" s="402"/>
      <c r="D154" s="402"/>
      <c r="E154" s="402"/>
      <c r="F154" s="183"/>
      <c r="G154" s="183"/>
      <c r="H154" s="183"/>
      <c r="I154" s="183"/>
    </row>
    <row r="155" s="181" customFormat="1" spans="1:9">
      <c r="A155" s="402"/>
      <c r="B155" s="402"/>
      <c r="C155" s="402"/>
      <c r="D155" s="402"/>
      <c r="E155" s="402"/>
      <c r="F155" s="183"/>
      <c r="G155" s="183"/>
      <c r="H155" s="183"/>
      <c r="I155" s="183"/>
    </row>
    <row r="156" s="181" customFormat="1" spans="1:9">
      <c r="A156" s="402"/>
      <c r="B156" s="402"/>
      <c r="C156" s="402"/>
      <c r="D156" s="402"/>
      <c r="E156" s="402"/>
      <c r="F156" s="183"/>
      <c r="G156" s="183"/>
      <c r="H156" s="183"/>
      <c r="I156" s="183"/>
    </row>
    <row r="157" s="181" customFormat="1" spans="2:9">
      <c r="B157" s="401"/>
      <c r="C157" s="401"/>
      <c r="D157" s="328"/>
      <c r="E157" s="323"/>
      <c r="F157" s="183"/>
      <c r="G157" s="183"/>
      <c r="H157" s="183"/>
      <c r="I157" s="183"/>
    </row>
    <row r="158" s="181" customFormat="1" ht="15" customHeight="1" spans="1:9">
      <c r="A158" s="402" t="s">
        <v>484</v>
      </c>
      <c r="B158" s="402"/>
      <c r="C158" s="402"/>
      <c r="D158" s="402"/>
      <c r="E158" s="402"/>
      <c r="F158" s="183"/>
      <c r="G158" s="183"/>
      <c r="H158" s="183"/>
      <c r="I158" s="183"/>
    </row>
    <row r="159" s="181" customFormat="1" spans="1:9">
      <c r="A159" s="402"/>
      <c r="B159" s="402"/>
      <c r="C159" s="402"/>
      <c r="D159" s="402"/>
      <c r="E159" s="402"/>
      <c r="F159" s="183"/>
      <c r="G159" s="183"/>
      <c r="H159" s="183"/>
      <c r="I159" s="183"/>
    </row>
    <row r="160" s="181" customFormat="1" spans="1:9">
      <c r="A160" s="402"/>
      <c r="B160" s="402"/>
      <c r="C160" s="402"/>
      <c r="D160" s="402"/>
      <c r="E160" s="402"/>
      <c r="F160" s="183"/>
      <c r="G160" s="183"/>
      <c r="H160" s="183"/>
      <c r="I160" s="183"/>
    </row>
    <row r="161" s="181" customFormat="1" spans="1:9">
      <c r="A161" s="402"/>
      <c r="B161" s="402"/>
      <c r="C161" s="402"/>
      <c r="D161" s="402"/>
      <c r="E161" s="402"/>
      <c r="F161" s="183"/>
      <c r="G161" s="183"/>
      <c r="H161" s="183"/>
      <c r="I161" s="183"/>
    </row>
    <row r="162" s="181" customFormat="1" spans="2:9">
      <c r="B162" s="401"/>
      <c r="C162" s="401"/>
      <c r="D162" s="328"/>
      <c r="E162" s="323"/>
      <c r="F162" s="183"/>
      <c r="G162" s="183"/>
      <c r="H162" s="183"/>
      <c r="I162" s="183"/>
    </row>
    <row r="163" s="181" customFormat="1" ht="15" customHeight="1" spans="1:9">
      <c r="A163" s="402" t="s">
        <v>485</v>
      </c>
      <c r="B163" s="402"/>
      <c r="C163" s="402"/>
      <c r="D163" s="402"/>
      <c r="E163" s="402"/>
      <c r="F163" s="183"/>
      <c r="G163" s="183"/>
      <c r="H163" s="183"/>
      <c r="I163" s="183"/>
    </row>
    <row r="164" s="181" customFormat="1" spans="1:9">
      <c r="A164" s="402"/>
      <c r="B164" s="402"/>
      <c r="C164" s="402"/>
      <c r="D164" s="402"/>
      <c r="E164" s="402"/>
      <c r="F164" s="183"/>
      <c r="G164" s="183"/>
      <c r="H164" s="183"/>
      <c r="I164" s="183"/>
    </row>
    <row r="165" s="181" customFormat="1" spans="1:9">
      <c r="A165" s="402"/>
      <c r="B165" s="402"/>
      <c r="C165" s="402"/>
      <c r="D165" s="402"/>
      <c r="E165" s="402"/>
      <c r="F165" s="183"/>
      <c r="G165" s="183"/>
      <c r="H165" s="183"/>
      <c r="I165" s="183"/>
    </row>
    <row r="166" s="181" customFormat="1" spans="1:9">
      <c r="A166" s="402"/>
      <c r="B166" s="402"/>
      <c r="C166" s="402"/>
      <c r="D166" s="402"/>
      <c r="E166" s="402"/>
      <c r="F166" s="183"/>
      <c r="G166" s="183"/>
      <c r="H166" s="183"/>
      <c r="I166" s="183"/>
    </row>
    <row r="167" s="181" customFormat="1" hidden="1" spans="1:9">
      <c r="A167" s="402"/>
      <c r="B167" s="402"/>
      <c r="C167" s="402"/>
      <c r="D167" s="402"/>
      <c r="E167" s="402"/>
      <c r="F167" s="183"/>
      <c r="G167" s="183"/>
      <c r="H167" s="183"/>
      <c r="I167" s="183"/>
    </row>
    <row r="168" s="181" customFormat="1" hidden="1" spans="1:9">
      <c r="A168" s="402"/>
      <c r="B168" s="402"/>
      <c r="C168" s="402"/>
      <c r="D168" s="402"/>
      <c r="E168" s="402"/>
      <c r="F168" s="183"/>
      <c r="G168" s="183"/>
      <c r="H168" s="183"/>
      <c r="I168" s="183"/>
    </row>
    <row r="169" s="181" customFormat="1" spans="1:9">
      <c r="A169" s="403"/>
      <c r="B169" s="403"/>
      <c r="C169" s="403"/>
      <c r="D169" s="403"/>
      <c r="E169" s="403"/>
      <c r="F169" s="183"/>
      <c r="G169" s="183"/>
      <c r="H169" s="183"/>
      <c r="I169" s="183"/>
    </row>
    <row r="170" s="181" customFormat="1" spans="2:9">
      <c r="B170" s="401"/>
      <c r="C170" s="401"/>
      <c r="D170" s="328"/>
      <c r="E170" s="323"/>
      <c r="F170" s="183"/>
      <c r="G170" s="183"/>
      <c r="H170" s="183"/>
      <c r="I170" s="183"/>
    </row>
    <row r="171" s="181" customFormat="1" spans="3:9">
      <c r="C171" s="403"/>
      <c r="D171" s="403"/>
      <c r="E171" s="404"/>
      <c r="F171" s="183"/>
      <c r="G171" s="183"/>
      <c r="H171" s="183"/>
      <c r="I171" s="183"/>
    </row>
    <row r="172" s="181" customFormat="1" spans="2:9">
      <c r="B172" s="401"/>
      <c r="C172" s="401"/>
      <c r="D172" s="328"/>
      <c r="E172" s="323"/>
      <c r="F172" s="183"/>
      <c r="G172" s="183"/>
      <c r="H172" s="183"/>
      <c r="I172" s="183"/>
    </row>
    <row r="173" s="181" customFormat="1" spans="2:9">
      <c r="B173" s="401"/>
      <c r="C173" s="401"/>
      <c r="D173" s="328"/>
      <c r="E173" s="323"/>
      <c r="F173" s="183"/>
      <c r="G173" s="183"/>
      <c r="H173" s="183"/>
      <c r="I173" s="183"/>
    </row>
    <row r="174" s="181" customFormat="1" spans="2:9">
      <c r="B174" s="401"/>
      <c r="C174" s="401"/>
      <c r="D174" s="328"/>
      <c r="E174" s="323"/>
      <c r="F174" s="183"/>
      <c r="G174" s="183"/>
      <c r="H174" s="183"/>
      <c r="I174" s="183"/>
    </row>
    <row r="175" s="181" customFormat="1" spans="2:9">
      <c r="B175" s="401"/>
      <c r="C175" s="401"/>
      <c r="D175" s="328"/>
      <c r="E175" s="323"/>
      <c r="F175" s="183"/>
      <c r="G175" s="183"/>
      <c r="H175" s="183"/>
      <c r="I175" s="183"/>
    </row>
    <row r="176" s="181" customFormat="1" spans="2:9">
      <c r="B176" s="401"/>
      <c r="C176" s="401"/>
      <c r="D176" s="328"/>
      <c r="E176" s="323"/>
      <c r="F176" s="183"/>
      <c r="G176" s="183"/>
      <c r="H176" s="183"/>
      <c r="I176" s="183"/>
    </row>
    <row r="177" s="181" customFormat="1" spans="2:9">
      <c r="B177" s="401"/>
      <c r="C177" s="401"/>
      <c r="D177" s="328"/>
      <c r="E177" s="323"/>
      <c r="F177" s="183"/>
      <c r="G177" s="183"/>
      <c r="H177" s="183"/>
      <c r="I177" s="183"/>
    </row>
    <row r="178" s="181" customFormat="1" spans="2:9">
      <c r="B178" s="401"/>
      <c r="C178" s="401"/>
      <c r="D178" s="328"/>
      <c r="E178" s="323"/>
      <c r="F178" s="183"/>
      <c r="G178" s="183"/>
      <c r="H178" s="183"/>
      <c r="I178" s="183"/>
    </row>
    <row r="179" s="181" customFormat="1" spans="2:9">
      <c r="B179" s="401"/>
      <c r="C179" s="401"/>
      <c r="D179" s="328"/>
      <c r="E179" s="323"/>
      <c r="F179" s="183"/>
      <c r="G179" s="183"/>
      <c r="H179" s="183"/>
      <c r="I179" s="183"/>
    </row>
    <row r="180" s="181" customFormat="1" spans="2:9">
      <c r="B180" s="401"/>
      <c r="C180" s="401"/>
      <c r="D180" s="328"/>
      <c r="E180" s="323"/>
      <c r="F180" s="183"/>
      <c r="G180" s="183"/>
      <c r="H180" s="183"/>
      <c r="I180" s="183"/>
    </row>
    <row r="181" s="181" customFormat="1" spans="2:9">
      <c r="B181" s="401"/>
      <c r="C181" s="401"/>
      <c r="D181" s="328"/>
      <c r="E181" s="323"/>
      <c r="F181" s="183"/>
      <c r="G181" s="183"/>
      <c r="H181" s="183"/>
      <c r="I181" s="183"/>
    </row>
    <row r="182" s="181" customFormat="1" spans="2:9">
      <c r="B182" s="401"/>
      <c r="C182" s="401"/>
      <c r="D182" s="328"/>
      <c r="E182" s="323"/>
      <c r="F182" s="183"/>
      <c r="G182" s="183"/>
      <c r="H182" s="183"/>
      <c r="I182" s="183"/>
    </row>
    <row r="183" s="181" customFormat="1" spans="2:9">
      <c r="B183" s="401"/>
      <c r="C183" s="401"/>
      <c r="D183" s="328"/>
      <c r="E183" s="323"/>
      <c r="F183" s="183"/>
      <c r="G183" s="183"/>
      <c r="H183" s="183"/>
      <c r="I183" s="183"/>
    </row>
    <row r="184" s="181" customFormat="1" spans="2:9">
      <c r="B184" s="401"/>
      <c r="C184" s="401"/>
      <c r="D184" s="328"/>
      <c r="E184" s="323"/>
      <c r="F184" s="183"/>
      <c r="G184" s="183"/>
      <c r="H184" s="183"/>
      <c r="I184" s="183"/>
    </row>
    <row r="185" s="181" customFormat="1" spans="2:9">
      <c r="B185" s="401"/>
      <c r="C185" s="401"/>
      <c r="D185" s="328"/>
      <c r="E185" s="323"/>
      <c r="F185" s="183"/>
      <c r="G185" s="183"/>
      <c r="H185" s="183"/>
      <c r="I185" s="183"/>
    </row>
    <row r="186" s="181" customFormat="1" spans="2:9">
      <c r="B186" s="401"/>
      <c r="C186" s="401"/>
      <c r="D186" s="328"/>
      <c r="E186" s="323"/>
      <c r="F186" s="183"/>
      <c r="G186" s="183"/>
      <c r="H186" s="183"/>
      <c r="I186" s="183"/>
    </row>
    <row r="187" s="181" customFormat="1" spans="2:9">
      <c r="B187" s="401"/>
      <c r="C187" s="401"/>
      <c r="D187" s="328"/>
      <c r="E187" s="323"/>
      <c r="F187" s="183"/>
      <c r="G187" s="183"/>
      <c r="H187" s="183"/>
      <c r="I187" s="183"/>
    </row>
    <row r="188" s="181" customFormat="1" spans="2:9">
      <c r="B188" s="401"/>
      <c r="C188" s="401"/>
      <c r="D188" s="328"/>
      <c r="E188" s="323"/>
      <c r="F188" s="183"/>
      <c r="G188" s="183"/>
      <c r="H188" s="183"/>
      <c r="I188" s="183"/>
    </row>
    <row r="189" s="181" customFormat="1" spans="2:9">
      <c r="B189" s="401"/>
      <c r="C189" s="401"/>
      <c r="D189" s="328"/>
      <c r="E189" s="323"/>
      <c r="F189" s="183"/>
      <c r="G189" s="183"/>
      <c r="H189" s="183"/>
      <c r="I189" s="183"/>
    </row>
    <row r="190" s="181" customFormat="1" spans="2:9">
      <c r="B190" s="401"/>
      <c r="C190" s="401"/>
      <c r="D190" s="328"/>
      <c r="E190" s="323"/>
      <c r="F190" s="183"/>
      <c r="G190" s="183"/>
      <c r="H190" s="183"/>
      <c r="I190" s="183"/>
    </row>
    <row r="191" s="181" customFormat="1" spans="2:9">
      <c r="B191" s="401"/>
      <c r="C191" s="401"/>
      <c r="D191" s="328"/>
      <c r="E191" s="323"/>
      <c r="F191" s="183"/>
      <c r="G191" s="183"/>
      <c r="H191" s="183"/>
      <c r="I191" s="183"/>
    </row>
    <row r="192" s="181" customFormat="1" spans="2:9">
      <c r="B192" s="401"/>
      <c r="C192" s="401"/>
      <c r="D192" s="328"/>
      <c r="E192" s="323"/>
      <c r="F192" s="183"/>
      <c r="G192" s="183"/>
      <c r="H192" s="183"/>
      <c r="I192" s="183"/>
    </row>
    <row r="193" s="181" customFormat="1" spans="2:9">
      <c r="B193" s="401"/>
      <c r="C193" s="401"/>
      <c r="D193" s="328"/>
      <c r="E193" s="323"/>
      <c r="F193" s="183"/>
      <c r="G193" s="183"/>
      <c r="H193" s="183"/>
      <c r="I193" s="183"/>
    </row>
    <row r="194" s="181" customFormat="1" spans="2:9">
      <c r="B194" s="401"/>
      <c r="C194" s="401"/>
      <c r="D194" s="328"/>
      <c r="E194" s="323"/>
      <c r="F194" s="183"/>
      <c r="G194" s="183"/>
      <c r="H194" s="183"/>
      <c r="I194" s="183"/>
    </row>
    <row r="195" s="181" customFormat="1" spans="2:9">
      <c r="B195" s="401"/>
      <c r="C195" s="401"/>
      <c r="D195" s="328"/>
      <c r="E195" s="323"/>
      <c r="F195" s="183"/>
      <c r="G195" s="183"/>
      <c r="H195" s="183"/>
      <c r="I195" s="183"/>
    </row>
    <row r="196" s="181" customFormat="1" spans="2:9">
      <c r="B196" s="401"/>
      <c r="C196" s="401"/>
      <c r="D196" s="328"/>
      <c r="E196" s="323"/>
      <c r="F196" s="183"/>
      <c r="G196" s="183"/>
      <c r="H196" s="183"/>
      <c r="I196" s="183"/>
    </row>
    <row r="197" s="181" customFormat="1" spans="2:9">
      <c r="B197" s="401"/>
      <c r="C197" s="401"/>
      <c r="D197" s="328"/>
      <c r="E197" s="323"/>
      <c r="F197" s="183"/>
      <c r="G197" s="183"/>
      <c r="H197" s="183"/>
      <c r="I197" s="183"/>
    </row>
    <row r="198" s="181" customFormat="1" spans="2:9">
      <c r="B198" s="401"/>
      <c r="C198" s="401"/>
      <c r="D198" s="328"/>
      <c r="E198" s="323"/>
      <c r="F198" s="183"/>
      <c r="G198" s="183"/>
      <c r="H198" s="183"/>
      <c r="I198" s="183"/>
    </row>
    <row r="199" s="181" customFormat="1" spans="2:9">
      <c r="B199" s="401"/>
      <c r="C199" s="401"/>
      <c r="D199" s="328"/>
      <c r="E199" s="323"/>
      <c r="F199" s="183"/>
      <c r="G199" s="183"/>
      <c r="H199" s="183"/>
      <c r="I199" s="183"/>
    </row>
    <row r="200" s="181" customFormat="1" spans="2:9">
      <c r="B200" s="401"/>
      <c r="C200" s="401"/>
      <c r="D200" s="328"/>
      <c r="E200" s="323"/>
      <c r="F200" s="183"/>
      <c r="G200" s="183"/>
      <c r="H200" s="183"/>
      <c r="I200" s="183"/>
    </row>
    <row r="201" s="181" customFormat="1" spans="2:9">
      <c r="B201" s="401"/>
      <c r="C201" s="401"/>
      <c r="D201" s="328"/>
      <c r="E201" s="323"/>
      <c r="F201" s="183"/>
      <c r="G201" s="183"/>
      <c r="H201" s="183"/>
      <c r="I201" s="183"/>
    </row>
    <row r="202" s="181" customFormat="1" spans="2:9">
      <c r="B202" s="401"/>
      <c r="C202" s="401"/>
      <c r="D202" s="328"/>
      <c r="E202" s="323"/>
      <c r="F202" s="183"/>
      <c r="G202" s="183"/>
      <c r="H202" s="183"/>
      <c r="I202" s="183"/>
    </row>
    <row r="203" s="181" customFormat="1" spans="2:9">
      <c r="B203" s="401"/>
      <c r="C203" s="401"/>
      <c r="D203" s="328"/>
      <c r="E203" s="323"/>
      <c r="F203" s="183"/>
      <c r="G203" s="183"/>
      <c r="H203" s="183"/>
      <c r="I203" s="183"/>
    </row>
    <row r="204" s="181" customFormat="1" spans="2:9">
      <c r="B204" s="401"/>
      <c r="C204" s="401"/>
      <c r="D204" s="328"/>
      <c r="E204" s="323"/>
      <c r="F204" s="183"/>
      <c r="G204" s="183"/>
      <c r="H204" s="183"/>
      <c r="I204" s="183"/>
    </row>
    <row r="205" s="181" customFormat="1" spans="2:9">
      <c r="B205" s="401"/>
      <c r="C205" s="401"/>
      <c r="D205" s="328"/>
      <c r="E205" s="323"/>
      <c r="F205" s="183"/>
      <c r="G205" s="183"/>
      <c r="H205" s="183"/>
      <c r="I205" s="183"/>
    </row>
    <row r="206" s="181" customFormat="1" spans="2:9">
      <c r="B206" s="401"/>
      <c r="C206" s="401"/>
      <c r="D206" s="328"/>
      <c r="E206" s="323"/>
      <c r="F206" s="183"/>
      <c r="G206" s="183"/>
      <c r="H206" s="183"/>
      <c r="I206" s="183"/>
    </row>
    <row r="207" s="181" customFormat="1" spans="2:9">
      <c r="B207" s="401"/>
      <c r="C207" s="401"/>
      <c r="D207" s="328"/>
      <c r="E207" s="323"/>
      <c r="F207" s="183"/>
      <c r="G207" s="183"/>
      <c r="H207" s="183"/>
      <c r="I207" s="183"/>
    </row>
    <row r="208" s="181" customFormat="1" spans="2:9">
      <c r="B208" s="401"/>
      <c r="C208" s="401"/>
      <c r="D208" s="328"/>
      <c r="E208" s="323"/>
      <c r="F208" s="183"/>
      <c r="G208" s="183"/>
      <c r="H208" s="183"/>
      <c r="I208" s="183"/>
    </row>
    <row r="209" s="181" customFormat="1" spans="2:9">
      <c r="B209" s="401"/>
      <c r="C209" s="401"/>
      <c r="D209" s="328"/>
      <c r="E209" s="323"/>
      <c r="F209" s="183"/>
      <c r="G209" s="183"/>
      <c r="H209" s="183"/>
      <c r="I209" s="183"/>
    </row>
    <row r="210" s="181" customFormat="1" spans="2:9">
      <c r="B210" s="401"/>
      <c r="C210" s="401"/>
      <c r="D210" s="328"/>
      <c r="E210" s="323"/>
      <c r="F210" s="183"/>
      <c r="G210" s="183"/>
      <c r="H210" s="183"/>
      <c r="I210" s="183"/>
    </row>
    <row r="211" s="181" customFormat="1" spans="2:9">
      <c r="B211" s="401"/>
      <c r="C211" s="401"/>
      <c r="D211" s="328"/>
      <c r="E211" s="323"/>
      <c r="F211" s="183"/>
      <c r="G211" s="183"/>
      <c r="H211" s="183"/>
      <c r="I211" s="183"/>
    </row>
    <row r="212" s="181" customFormat="1" spans="2:9">
      <c r="B212" s="401"/>
      <c r="C212" s="401"/>
      <c r="D212" s="328"/>
      <c r="E212" s="323"/>
      <c r="F212" s="183"/>
      <c r="G212" s="183"/>
      <c r="H212" s="183"/>
      <c r="I212" s="183"/>
    </row>
    <row r="213" s="181" customFormat="1" spans="2:9">
      <c r="B213" s="401"/>
      <c r="C213" s="401"/>
      <c r="D213" s="328"/>
      <c r="E213" s="323"/>
      <c r="F213" s="183"/>
      <c r="G213" s="183"/>
      <c r="H213" s="183"/>
      <c r="I213" s="183"/>
    </row>
    <row r="214" s="181" customFormat="1" spans="2:9">
      <c r="B214" s="401"/>
      <c r="C214" s="401"/>
      <c r="D214" s="328"/>
      <c r="E214" s="323"/>
      <c r="F214" s="183"/>
      <c r="G214" s="183"/>
      <c r="H214" s="183"/>
      <c r="I214" s="183"/>
    </row>
    <row r="215" s="181" customFormat="1" spans="2:9">
      <c r="B215" s="401"/>
      <c r="C215" s="401"/>
      <c r="D215" s="328"/>
      <c r="E215" s="323"/>
      <c r="F215" s="183"/>
      <c r="G215" s="183"/>
      <c r="H215" s="183"/>
      <c r="I215" s="183"/>
    </row>
    <row r="216" s="181" customFormat="1" spans="2:9">
      <c r="B216" s="401"/>
      <c r="C216" s="401"/>
      <c r="D216" s="328"/>
      <c r="E216" s="323"/>
      <c r="F216" s="183"/>
      <c r="G216" s="183"/>
      <c r="H216" s="183"/>
      <c r="I216" s="183"/>
    </row>
    <row r="217" s="181" customFormat="1" spans="2:9">
      <c r="B217" s="401"/>
      <c r="C217" s="401"/>
      <c r="D217" s="328"/>
      <c r="E217" s="323"/>
      <c r="F217" s="183"/>
      <c r="G217" s="183"/>
      <c r="H217" s="183"/>
      <c r="I217" s="183"/>
    </row>
    <row r="218" s="181" customFormat="1" spans="2:9">
      <c r="B218" s="401"/>
      <c r="C218" s="401"/>
      <c r="D218" s="328"/>
      <c r="E218" s="323"/>
      <c r="F218" s="183"/>
      <c r="G218" s="183"/>
      <c r="H218" s="183"/>
      <c r="I218" s="183"/>
    </row>
    <row r="219" s="181" customFormat="1" spans="2:9">
      <c r="B219" s="401"/>
      <c r="C219" s="401"/>
      <c r="D219" s="328"/>
      <c r="E219" s="323"/>
      <c r="F219" s="183"/>
      <c r="G219" s="183"/>
      <c r="H219" s="183"/>
      <c r="I219" s="183"/>
    </row>
    <row r="220" s="181" customFormat="1" spans="2:9">
      <c r="B220" s="401"/>
      <c r="C220" s="401"/>
      <c r="D220" s="328"/>
      <c r="E220" s="323"/>
      <c r="F220" s="183"/>
      <c r="G220" s="183"/>
      <c r="H220" s="183"/>
      <c r="I220" s="183"/>
    </row>
    <row r="221" s="181" customFormat="1" spans="2:9">
      <c r="B221" s="401"/>
      <c r="C221" s="401"/>
      <c r="D221" s="328"/>
      <c r="E221" s="323"/>
      <c r="F221" s="183"/>
      <c r="G221" s="183"/>
      <c r="H221" s="183"/>
      <c r="I221" s="183"/>
    </row>
    <row r="222" s="181" customFormat="1" spans="2:9">
      <c r="B222" s="401"/>
      <c r="C222" s="401"/>
      <c r="D222" s="328"/>
      <c r="E222" s="323"/>
      <c r="F222" s="183"/>
      <c r="G222" s="183"/>
      <c r="H222" s="183"/>
      <c r="I222" s="183"/>
    </row>
    <row r="223" s="181" customFormat="1" spans="2:9">
      <c r="B223" s="401"/>
      <c r="C223" s="401"/>
      <c r="D223" s="328"/>
      <c r="E223" s="323"/>
      <c r="F223" s="183"/>
      <c r="G223" s="183"/>
      <c r="H223" s="183"/>
      <c r="I223" s="183"/>
    </row>
    <row r="224" s="181" customFormat="1" spans="2:9">
      <c r="B224" s="401"/>
      <c r="C224" s="401"/>
      <c r="D224" s="328"/>
      <c r="E224" s="323"/>
      <c r="F224" s="183"/>
      <c r="G224" s="183"/>
      <c r="H224" s="183"/>
      <c r="I224" s="183"/>
    </row>
    <row r="225" s="181" customFormat="1" spans="2:9">
      <c r="B225" s="401"/>
      <c r="C225" s="401"/>
      <c r="D225" s="328"/>
      <c r="E225" s="323"/>
      <c r="F225" s="183"/>
      <c r="G225" s="183"/>
      <c r="H225" s="183"/>
      <c r="I225" s="183"/>
    </row>
    <row r="226" s="181" customFormat="1" spans="2:9">
      <c r="B226" s="401"/>
      <c r="C226" s="401"/>
      <c r="D226" s="328"/>
      <c r="E226" s="323"/>
      <c r="F226" s="183"/>
      <c r="G226" s="183"/>
      <c r="H226" s="183"/>
      <c r="I226" s="183"/>
    </row>
    <row r="227" s="181" customFormat="1" spans="2:9">
      <c r="B227" s="401"/>
      <c r="C227" s="401"/>
      <c r="D227" s="328"/>
      <c r="E227" s="323"/>
      <c r="F227" s="183"/>
      <c r="G227" s="183"/>
      <c r="H227" s="183"/>
      <c r="I227" s="183"/>
    </row>
    <row r="228" s="181" customFormat="1" spans="2:9">
      <c r="B228" s="401"/>
      <c r="C228" s="401"/>
      <c r="D228" s="328"/>
      <c r="E228" s="323"/>
      <c r="F228" s="183"/>
      <c r="G228" s="183"/>
      <c r="H228" s="183"/>
      <c r="I228" s="183"/>
    </row>
    <row r="229" s="181" customFormat="1" spans="2:9">
      <c r="B229" s="401"/>
      <c r="C229" s="401"/>
      <c r="D229" s="328"/>
      <c r="E229" s="323"/>
      <c r="F229" s="183"/>
      <c r="G229" s="183"/>
      <c r="H229" s="183"/>
      <c r="I229" s="183"/>
    </row>
    <row r="230" s="181" customFormat="1" spans="2:9">
      <c r="B230" s="401"/>
      <c r="C230" s="401"/>
      <c r="D230" s="328"/>
      <c r="E230" s="323"/>
      <c r="F230" s="183"/>
      <c r="G230" s="183"/>
      <c r="H230" s="183"/>
      <c r="I230" s="183"/>
    </row>
    <row r="231" s="181" customFormat="1" spans="2:9">
      <c r="B231" s="401"/>
      <c r="C231" s="401"/>
      <c r="D231" s="328"/>
      <c r="E231" s="323"/>
      <c r="F231" s="183"/>
      <c r="G231" s="183"/>
      <c r="H231" s="183"/>
      <c r="I231" s="183"/>
    </row>
    <row r="232" s="181" customFormat="1" spans="2:9">
      <c r="B232" s="401"/>
      <c r="C232" s="401"/>
      <c r="D232" s="328"/>
      <c r="E232" s="323"/>
      <c r="F232" s="183"/>
      <c r="G232" s="183"/>
      <c r="H232" s="183"/>
      <c r="I232" s="183"/>
    </row>
    <row r="233" s="181" customFormat="1" spans="2:9">
      <c r="B233" s="401"/>
      <c r="C233" s="401"/>
      <c r="D233" s="328"/>
      <c r="E233" s="323"/>
      <c r="F233" s="183"/>
      <c r="G233" s="183"/>
      <c r="H233" s="183"/>
      <c r="I233" s="183"/>
    </row>
    <row r="234" s="181" customFormat="1" spans="2:9">
      <c r="B234" s="401"/>
      <c r="C234" s="401"/>
      <c r="D234" s="328"/>
      <c r="E234" s="323"/>
      <c r="F234" s="183"/>
      <c r="G234" s="183"/>
      <c r="H234" s="183"/>
      <c r="I234" s="183"/>
    </row>
    <row r="235" s="181" customFormat="1" spans="2:9">
      <c r="B235" s="401"/>
      <c r="C235" s="401"/>
      <c r="D235" s="328"/>
      <c r="E235" s="323"/>
      <c r="F235" s="183"/>
      <c r="G235" s="183"/>
      <c r="H235" s="183"/>
      <c r="I235" s="183"/>
    </row>
    <row r="236" s="181" customFormat="1" spans="2:9">
      <c r="B236" s="401"/>
      <c r="C236" s="401"/>
      <c r="D236" s="328"/>
      <c r="E236" s="323"/>
      <c r="F236" s="183"/>
      <c r="G236" s="183"/>
      <c r="H236" s="183"/>
      <c r="I236" s="183"/>
    </row>
    <row r="237" s="181" customFormat="1" spans="2:9">
      <c r="B237" s="401"/>
      <c r="C237" s="401"/>
      <c r="D237" s="328"/>
      <c r="E237" s="323"/>
      <c r="F237" s="183"/>
      <c r="G237" s="183"/>
      <c r="H237" s="183"/>
      <c r="I237" s="183"/>
    </row>
    <row r="238" s="181" customFormat="1" spans="2:9">
      <c r="B238" s="401"/>
      <c r="C238" s="401"/>
      <c r="D238" s="328"/>
      <c r="E238" s="323"/>
      <c r="F238" s="183"/>
      <c r="G238" s="183"/>
      <c r="H238" s="183"/>
      <c r="I238" s="183"/>
    </row>
    <row r="239" s="181" customFormat="1" spans="2:9">
      <c r="B239" s="401"/>
      <c r="C239" s="401"/>
      <c r="D239" s="328"/>
      <c r="E239" s="323"/>
      <c r="F239" s="183"/>
      <c r="G239" s="183"/>
      <c r="H239" s="183"/>
      <c r="I239" s="183"/>
    </row>
    <row r="240" s="181" customFormat="1" spans="2:9">
      <c r="B240" s="401"/>
      <c r="C240" s="401"/>
      <c r="D240" s="328"/>
      <c r="E240" s="323"/>
      <c r="F240" s="183"/>
      <c r="G240" s="183"/>
      <c r="H240" s="183"/>
      <c r="I240" s="183"/>
    </row>
    <row r="241" s="181" customFormat="1" spans="2:9">
      <c r="B241" s="401"/>
      <c r="C241" s="401"/>
      <c r="D241" s="328"/>
      <c r="E241" s="323"/>
      <c r="F241" s="183"/>
      <c r="G241" s="183"/>
      <c r="H241" s="183"/>
      <c r="I241" s="183"/>
    </row>
    <row r="242" s="181" customFormat="1" spans="2:9">
      <c r="B242" s="401"/>
      <c r="C242" s="401"/>
      <c r="D242" s="328"/>
      <c r="E242" s="323"/>
      <c r="F242" s="183"/>
      <c r="G242" s="183"/>
      <c r="H242" s="183"/>
      <c r="I242" s="183"/>
    </row>
    <row r="243" s="181" customFormat="1" spans="2:9">
      <c r="B243" s="401"/>
      <c r="C243" s="401"/>
      <c r="D243" s="328"/>
      <c r="E243" s="323"/>
      <c r="F243" s="183"/>
      <c r="G243" s="183"/>
      <c r="H243" s="183"/>
      <c r="I243" s="183"/>
    </row>
    <row r="244" s="181" customFormat="1" spans="2:9">
      <c r="B244" s="401"/>
      <c r="C244" s="401"/>
      <c r="D244" s="328"/>
      <c r="E244" s="323"/>
      <c r="F244" s="183"/>
      <c r="G244" s="183"/>
      <c r="H244" s="183"/>
      <c r="I244" s="183"/>
    </row>
    <row r="245" s="181" customFormat="1" spans="2:9">
      <c r="B245" s="401"/>
      <c r="C245" s="401"/>
      <c r="D245" s="328"/>
      <c r="E245" s="323"/>
      <c r="F245" s="183"/>
      <c r="G245" s="183"/>
      <c r="H245" s="183"/>
      <c r="I245" s="183"/>
    </row>
    <row r="246" s="181" customFormat="1" spans="2:9">
      <c r="B246" s="401"/>
      <c r="C246" s="401"/>
      <c r="D246" s="328"/>
      <c r="E246" s="323"/>
      <c r="F246" s="183"/>
      <c r="G246" s="183"/>
      <c r="H246" s="183"/>
      <c r="I246" s="183"/>
    </row>
    <row r="247" s="181" customFormat="1" spans="2:9">
      <c r="B247" s="401"/>
      <c r="C247" s="401"/>
      <c r="D247" s="328"/>
      <c r="E247" s="323"/>
      <c r="F247" s="183"/>
      <c r="G247" s="183"/>
      <c r="H247" s="183"/>
      <c r="I247" s="183"/>
    </row>
    <row r="248" s="181" customFormat="1" spans="2:9">
      <c r="B248" s="401"/>
      <c r="C248" s="401"/>
      <c r="D248" s="328"/>
      <c r="E248" s="323"/>
      <c r="F248" s="183"/>
      <c r="G248" s="183"/>
      <c r="H248" s="183"/>
      <c r="I248" s="183"/>
    </row>
    <row r="249" s="181" customFormat="1" spans="2:9">
      <c r="B249" s="401"/>
      <c r="C249" s="401"/>
      <c r="D249" s="328"/>
      <c r="E249" s="323"/>
      <c r="F249" s="183"/>
      <c r="G249" s="183"/>
      <c r="H249" s="183"/>
      <c r="I249" s="183"/>
    </row>
    <row r="250" s="181" customFormat="1" spans="2:9">
      <c r="B250" s="401"/>
      <c r="C250" s="401"/>
      <c r="D250" s="328"/>
      <c r="E250" s="323"/>
      <c r="F250" s="183"/>
      <c r="G250" s="183"/>
      <c r="H250" s="183"/>
      <c r="I250" s="183"/>
    </row>
    <row r="251" s="181" customFormat="1" spans="2:9">
      <c r="B251" s="401"/>
      <c r="C251" s="401"/>
      <c r="D251" s="328"/>
      <c r="E251" s="323"/>
      <c r="F251" s="183"/>
      <c r="G251" s="183"/>
      <c r="H251" s="183"/>
      <c r="I251" s="183"/>
    </row>
    <row r="252" s="181" customFormat="1" spans="2:9">
      <c r="B252" s="401"/>
      <c r="C252" s="401"/>
      <c r="D252" s="328"/>
      <c r="E252" s="323"/>
      <c r="F252" s="183"/>
      <c r="G252" s="183"/>
      <c r="H252" s="183"/>
      <c r="I252" s="183"/>
    </row>
    <row r="253" s="181" customFormat="1" spans="2:9">
      <c r="B253" s="401"/>
      <c r="C253" s="401"/>
      <c r="D253" s="328"/>
      <c r="E253" s="323"/>
      <c r="F253" s="183"/>
      <c r="G253" s="183"/>
      <c r="H253" s="183"/>
      <c r="I253" s="183"/>
    </row>
    <row r="254" s="181" customFormat="1" spans="2:9">
      <c r="B254" s="401"/>
      <c r="C254" s="401"/>
      <c r="D254" s="328"/>
      <c r="E254" s="323"/>
      <c r="F254" s="183"/>
      <c r="G254" s="183"/>
      <c r="H254" s="183"/>
      <c r="I254" s="183"/>
    </row>
    <row r="255" s="181" customFormat="1" spans="2:9">
      <c r="B255" s="401"/>
      <c r="C255" s="401"/>
      <c r="D255" s="328"/>
      <c r="E255" s="323"/>
      <c r="F255" s="183"/>
      <c r="G255" s="183"/>
      <c r="H255" s="183"/>
      <c r="I255" s="183"/>
    </row>
    <row r="256" s="181" customFormat="1" spans="2:9">
      <c r="B256" s="401"/>
      <c r="C256" s="401"/>
      <c r="D256" s="328"/>
      <c r="E256" s="323"/>
      <c r="F256" s="183"/>
      <c r="G256" s="183"/>
      <c r="H256" s="183"/>
      <c r="I256" s="183"/>
    </row>
    <row r="257" s="181" customFormat="1" spans="2:9">
      <c r="B257" s="401"/>
      <c r="C257" s="401"/>
      <c r="D257" s="328"/>
      <c r="E257" s="323"/>
      <c r="F257" s="183"/>
      <c r="G257" s="183"/>
      <c r="H257" s="183"/>
      <c r="I257" s="183"/>
    </row>
    <row r="258" s="181" customFormat="1" spans="2:9">
      <c r="B258" s="401"/>
      <c r="C258" s="401"/>
      <c r="D258" s="328"/>
      <c r="E258" s="323"/>
      <c r="F258" s="183"/>
      <c r="G258" s="183"/>
      <c r="H258" s="183"/>
      <c r="I258" s="183"/>
    </row>
    <row r="259" s="181" customFormat="1" spans="2:9">
      <c r="B259" s="401"/>
      <c r="C259" s="401"/>
      <c r="D259" s="328"/>
      <c r="E259" s="323"/>
      <c r="F259" s="183"/>
      <c r="G259" s="183"/>
      <c r="H259" s="183"/>
      <c r="I259" s="183"/>
    </row>
    <row r="260" s="181" customFormat="1" spans="2:9">
      <c r="B260" s="401"/>
      <c r="C260" s="401"/>
      <c r="D260" s="328"/>
      <c r="E260" s="323"/>
      <c r="F260" s="183"/>
      <c r="G260" s="183"/>
      <c r="H260" s="183"/>
      <c r="I260" s="183"/>
    </row>
    <row r="261" s="181" customFormat="1" spans="2:9">
      <c r="B261" s="401"/>
      <c r="C261" s="401"/>
      <c r="D261" s="328"/>
      <c r="E261" s="323"/>
      <c r="F261" s="183"/>
      <c r="G261" s="183"/>
      <c r="H261" s="183"/>
      <c r="I261" s="183"/>
    </row>
    <row r="262" s="181" customFormat="1" spans="2:9">
      <c r="B262" s="401"/>
      <c r="C262" s="401"/>
      <c r="D262" s="328"/>
      <c r="E262" s="323"/>
      <c r="F262" s="183"/>
      <c r="G262" s="183"/>
      <c r="H262" s="183"/>
      <c r="I262" s="183"/>
    </row>
    <row r="263" s="181" customFormat="1" spans="2:9">
      <c r="B263" s="401"/>
      <c r="C263" s="401"/>
      <c r="D263" s="328"/>
      <c r="E263" s="323"/>
      <c r="F263" s="183"/>
      <c r="G263" s="183"/>
      <c r="H263" s="183"/>
      <c r="I263" s="183"/>
    </row>
    <row r="264" s="181" customFormat="1" spans="2:9">
      <c r="B264" s="401"/>
      <c r="C264" s="401"/>
      <c r="D264" s="328"/>
      <c r="E264" s="323"/>
      <c r="F264" s="183"/>
      <c r="G264" s="183"/>
      <c r="H264" s="183"/>
      <c r="I264" s="183"/>
    </row>
    <row r="265" s="181" customFormat="1" spans="2:9">
      <c r="B265" s="401"/>
      <c r="C265" s="401"/>
      <c r="D265" s="328"/>
      <c r="E265" s="323"/>
      <c r="F265" s="183"/>
      <c r="G265" s="183"/>
      <c r="H265" s="183"/>
      <c r="I265" s="183"/>
    </row>
    <row r="266" s="181" customFormat="1" spans="2:9">
      <c r="B266" s="401"/>
      <c r="C266" s="401"/>
      <c r="D266" s="328"/>
      <c r="E266" s="323"/>
      <c r="F266" s="183"/>
      <c r="G266" s="183"/>
      <c r="H266" s="183"/>
      <c r="I266" s="183"/>
    </row>
    <row r="267" s="181" customFormat="1" spans="2:9">
      <c r="B267" s="401"/>
      <c r="C267" s="401"/>
      <c r="D267" s="328"/>
      <c r="E267" s="323"/>
      <c r="F267" s="183"/>
      <c r="G267" s="183"/>
      <c r="H267" s="183"/>
      <c r="I267" s="183"/>
    </row>
    <row r="268" s="181" customFormat="1" spans="2:9">
      <c r="B268" s="401"/>
      <c r="C268" s="401"/>
      <c r="D268" s="328"/>
      <c r="E268" s="323"/>
      <c r="F268" s="183"/>
      <c r="G268" s="183"/>
      <c r="H268" s="183"/>
      <c r="I268" s="183"/>
    </row>
    <row r="269" s="181" customFormat="1" spans="2:9">
      <c r="B269" s="401"/>
      <c r="C269" s="401"/>
      <c r="D269" s="328"/>
      <c r="E269" s="323"/>
      <c r="F269" s="183"/>
      <c r="G269" s="183"/>
      <c r="H269" s="183"/>
      <c r="I269" s="183"/>
    </row>
    <row r="270" s="181" customFormat="1" spans="2:9">
      <c r="B270" s="401"/>
      <c r="C270" s="401"/>
      <c r="D270" s="328"/>
      <c r="E270" s="323"/>
      <c r="F270" s="183"/>
      <c r="G270" s="183"/>
      <c r="H270" s="183"/>
      <c r="I270" s="183"/>
    </row>
    <row r="271" s="181" customFormat="1" spans="2:9">
      <c r="B271" s="401"/>
      <c r="C271" s="401"/>
      <c r="D271" s="328"/>
      <c r="E271" s="323"/>
      <c r="F271" s="183"/>
      <c r="G271" s="183"/>
      <c r="H271" s="183"/>
      <c r="I271" s="183"/>
    </row>
    <row r="272" s="181" customFormat="1" spans="2:9">
      <c r="B272" s="401"/>
      <c r="C272" s="401"/>
      <c r="D272" s="328"/>
      <c r="E272" s="323"/>
      <c r="F272" s="183"/>
      <c r="G272" s="183"/>
      <c r="H272" s="183"/>
      <c r="I272" s="183"/>
    </row>
    <row r="273" s="181" customFormat="1" spans="2:9">
      <c r="B273" s="401"/>
      <c r="C273" s="401"/>
      <c r="D273" s="328"/>
      <c r="E273" s="323"/>
      <c r="F273" s="183"/>
      <c r="G273" s="183"/>
      <c r="H273" s="183"/>
      <c r="I273" s="183"/>
    </row>
    <row r="274" s="181" customFormat="1" spans="2:9">
      <c r="B274" s="401"/>
      <c r="C274" s="401"/>
      <c r="D274" s="328"/>
      <c r="E274" s="323"/>
      <c r="F274" s="183"/>
      <c r="G274" s="183"/>
      <c r="H274" s="183"/>
      <c r="I274" s="183"/>
    </row>
    <row r="275" s="181" customFormat="1" spans="2:9">
      <c r="B275" s="401"/>
      <c r="C275" s="401"/>
      <c r="D275" s="328"/>
      <c r="E275" s="323"/>
      <c r="F275" s="183"/>
      <c r="G275" s="183"/>
      <c r="H275" s="183"/>
      <c r="I275" s="183"/>
    </row>
    <row r="276" s="181" customFormat="1" spans="2:9">
      <c r="B276" s="401"/>
      <c r="C276" s="401"/>
      <c r="D276" s="328"/>
      <c r="E276" s="323"/>
      <c r="F276" s="183"/>
      <c r="G276" s="183"/>
      <c r="H276" s="183"/>
      <c r="I276" s="183"/>
    </row>
    <row r="277" s="181" customFormat="1" spans="2:9">
      <c r="B277" s="401"/>
      <c r="C277" s="401"/>
      <c r="D277" s="328"/>
      <c r="E277" s="323"/>
      <c r="F277" s="183"/>
      <c r="G277" s="183"/>
      <c r="H277" s="183"/>
      <c r="I277" s="183"/>
    </row>
    <row r="278" s="181" customFormat="1" spans="2:9">
      <c r="B278" s="401"/>
      <c r="C278" s="401"/>
      <c r="D278" s="328"/>
      <c r="E278" s="323"/>
      <c r="F278" s="183"/>
      <c r="G278" s="183"/>
      <c r="H278" s="183"/>
      <c r="I278" s="183"/>
    </row>
    <row r="279" s="181" customFormat="1" spans="2:9">
      <c r="B279" s="401"/>
      <c r="C279" s="401"/>
      <c r="D279" s="328"/>
      <c r="E279" s="323"/>
      <c r="F279" s="183"/>
      <c r="G279" s="183"/>
      <c r="H279" s="183"/>
      <c r="I279" s="183"/>
    </row>
    <row r="280" s="181" customFormat="1" spans="2:9">
      <c r="B280" s="401"/>
      <c r="C280" s="401"/>
      <c r="D280" s="328"/>
      <c r="E280" s="323"/>
      <c r="F280" s="183"/>
      <c r="G280" s="183"/>
      <c r="H280" s="183"/>
      <c r="I280" s="183"/>
    </row>
    <row r="281" s="181" customFormat="1" spans="2:9">
      <c r="B281" s="401"/>
      <c r="C281" s="401"/>
      <c r="D281" s="328"/>
      <c r="E281" s="323"/>
      <c r="F281" s="183"/>
      <c r="G281" s="183"/>
      <c r="H281" s="183"/>
      <c r="I281" s="183"/>
    </row>
    <row r="282" s="181" customFormat="1" spans="2:9">
      <c r="B282" s="401"/>
      <c r="C282" s="401"/>
      <c r="D282" s="328"/>
      <c r="E282" s="323"/>
      <c r="F282" s="183"/>
      <c r="G282" s="183"/>
      <c r="H282" s="183"/>
      <c r="I282" s="183"/>
    </row>
    <row r="283" s="181" customFormat="1" spans="2:9">
      <c r="B283" s="401"/>
      <c r="C283" s="401"/>
      <c r="D283" s="328"/>
      <c r="E283" s="323"/>
      <c r="F283" s="183"/>
      <c r="G283" s="183"/>
      <c r="H283" s="183"/>
      <c r="I283" s="183"/>
    </row>
    <row r="284" s="181" customFormat="1" spans="2:9">
      <c r="B284" s="401"/>
      <c r="C284" s="401"/>
      <c r="D284" s="328"/>
      <c r="E284" s="323"/>
      <c r="F284" s="183"/>
      <c r="G284" s="183"/>
      <c r="H284" s="183"/>
      <c r="I284" s="183"/>
    </row>
    <row r="285" s="181" customFormat="1" spans="2:9">
      <c r="B285" s="401"/>
      <c r="C285" s="401"/>
      <c r="D285" s="328"/>
      <c r="E285" s="323"/>
      <c r="F285" s="183"/>
      <c r="G285" s="183"/>
      <c r="H285" s="183"/>
      <c r="I285" s="183"/>
    </row>
    <row r="286" s="181" customFormat="1" spans="2:9">
      <c r="B286" s="401"/>
      <c r="C286" s="401"/>
      <c r="D286" s="328"/>
      <c r="E286" s="323"/>
      <c r="F286" s="183"/>
      <c r="G286" s="183"/>
      <c r="H286" s="183"/>
      <c r="I286" s="183"/>
    </row>
    <row r="287" s="181" customFormat="1" spans="2:9">
      <c r="B287" s="401"/>
      <c r="C287" s="401"/>
      <c r="D287" s="328"/>
      <c r="E287" s="323"/>
      <c r="F287" s="183"/>
      <c r="G287" s="183"/>
      <c r="H287" s="183"/>
      <c r="I287" s="183"/>
    </row>
    <row r="288" s="181" customFormat="1" spans="2:9">
      <c r="B288" s="401"/>
      <c r="C288" s="401"/>
      <c r="D288" s="328"/>
      <c r="E288" s="323"/>
      <c r="F288" s="183"/>
      <c r="G288" s="183"/>
      <c r="H288" s="183"/>
      <c r="I288" s="183"/>
    </row>
    <row r="289" s="181" customFormat="1" spans="2:9">
      <c r="B289" s="401"/>
      <c r="C289" s="401"/>
      <c r="D289" s="328"/>
      <c r="E289" s="323"/>
      <c r="F289" s="183"/>
      <c r="G289" s="183"/>
      <c r="H289" s="183"/>
      <c r="I289" s="183"/>
    </row>
    <row r="290" s="181" customFormat="1" spans="2:9">
      <c r="B290" s="401"/>
      <c r="C290" s="401"/>
      <c r="D290" s="328"/>
      <c r="E290" s="323"/>
      <c r="F290" s="183"/>
      <c r="G290" s="183"/>
      <c r="H290" s="183"/>
      <c r="I290" s="183"/>
    </row>
    <row r="291" s="181" customFormat="1" spans="2:9">
      <c r="B291" s="401"/>
      <c r="C291" s="401"/>
      <c r="D291" s="328"/>
      <c r="E291" s="323"/>
      <c r="F291" s="183"/>
      <c r="G291" s="183"/>
      <c r="H291" s="183"/>
      <c r="I291" s="183"/>
    </row>
    <row r="292" s="181" customFormat="1" spans="2:9">
      <c r="B292" s="401"/>
      <c r="C292" s="401"/>
      <c r="D292" s="328"/>
      <c r="E292" s="323"/>
      <c r="F292" s="183"/>
      <c r="G292" s="183"/>
      <c r="H292" s="183"/>
      <c r="I292" s="183"/>
    </row>
    <row r="293" s="181" customFormat="1" spans="2:9">
      <c r="B293" s="401"/>
      <c r="C293" s="401"/>
      <c r="D293" s="328"/>
      <c r="E293" s="323"/>
      <c r="F293" s="183"/>
      <c r="G293" s="183"/>
      <c r="H293" s="183"/>
      <c r="I293" s="183"/>
    </row>
    <row r="294" s="181" customFormat="1" spans="2:9">
      <c r="B294" s="401"/>
      <c r="C294" s="401"/>
      <c r="D294" s="328"/>
      <c r="E294" s="323"/>
      <c r="F294" s="183"/>
      <c r="G294" s="183"/>
      <c r="H294" s="183"/>
      <c r="I294" s="183"/>
    </row>
    <row r="295" s="181" customFormat="1" spans="2:9">
      <c r="B295" s="401"/>
      <c r="C295" s="401"/>
      <c r="D295" s="328"/>
      <c r="E295" s="323"/>
      <c r="F295" s="183"/>
      <c r="G295" s="183"/>
      <c r="H295" s="183"/>
      <c r="I295" s="183"/>
    </row>
    <row r="296" s="181" customFormat="1" spans="2:9">
      <c r="B296" s="401"/>
      <c r="C296" s="401"/>
      <c r="D296" s="328"/>
      <c r="E296" s="323"/>
      <c r="F296" s="183"/>
      <c r="G296" s="183"/>
      <c r="H296" s="183"/>
      <c r="I296" s="183"/>
    </row>
    <row r="297" s="181" customFormat="1" spans="2:9">
      <c r="B297" s="401"/>
      <c r="C297" s="401"/>
      <c r="D297" s="328"/>
      <c r="E297" s="323"/>
      <c r="F297" s="183"/>
      <c r="G297" s="183"/>
      <c r="H297" s="183"/>
      <c r="I297" s="183"/>
    </row>
    <row r="298" s="181" customFormat="1" spans="2:9">
      <c r="B298" s="401"/>
      <c r="C298" s="401"/>
      <c r="D298" s="328"/>
      <c r="E298" s="323"/>
      <c r="F298" s="183"/>
      <c r="G298" s="183"/>
      <c r="H298" s="183"/>
      <c r="I298" s="183"/>
    </row>
    <row r="299" s="181" customFormat="1" spans="2:9">
      <c r="B299" s="401"/>
      <c r="C299" s="401"/>
      <c r="D299" s="328"/>
      <c r="E299" s="323"/>
      <c r="F299" s="183"/>
      <c r="G299" s="183"/>
      <c r="H299" s="183"/>
      <c r="I299" s="183"/>
    </row>
    <row r="300" s="181" customFormat="1" spans="2:9">
      <c r="B300" s="401"/>
      <c r="C300" s="401"/>
      <c r="D300" s="328"/>
      <c r="E300" s="323"/>
      <c r="F300" s="183"/>
      <c r="G300" s="183"/>
      <c r="H300" s="183"/>
      <c r="I300" s="183"/>
    </row>
    <row r="301" s="181" customFormat="1" spans="2:9">
      <c r="B301" s="401"/>
      <c r="C301" s="401"/>
      <c r="D301" s="328"/>
      <c r="E301" s="323"/>
      <c r="F301" s="183"/>
      <c r="G301" s="183"/>
      <c r="H301" s="183"/>
      <c r="I301" s="183"/>
    </row>
    <row r="302" s="181" customFormat="1" spans="2:9">
      <c r="B302" s="401"/>
      <c r="C302" s="401"/>
      <c r="D302" s="328"/>
      <c r="E302" s="323"/>
      <c r="F302" s="183"/>
      <c r="G302" s="183"/>
      <c r="H302" s="183"/>
      <c r="I302" s="183"/>
    </row>
    <row r="303" s="181" customFormat="1" spans="2:9">
      <c r="B303" s="401"/>
      <c r="C303" s="401"/>
      <c r="D303" s="328"/>
      <c r="E303" s="323"/>
      <c r="F303" s="183"/>
      <c r="G303" s="183"/>
      <c r="H303" s="183"/>
      <c r="I303" s="183"/>
    </row>
    <row r="304" s="181" customFormat="1" spans="2:9">
      <c r="B304" s="401"/>
      <c r="C304" s="401"/>
      <c r="D304" s="328"/>
      <c r="E304" s="323"/>
      <c r="F304" s="183"/>
      <c r="G304" s="183"/>
      <c r="H304" s="183"/>
      <c r="I304" s="183"/>
    </row>
    <row r="305" s="181" customFormat="1" spans="2:9">
      <c r="B305" s="401"/>
      <c r="C305" s="401"/>
      <c r="D305" s="328"/>
      <c r="E305" s="323"/>
      <c r="F305" s="183"/>
      <c r="G305" s="183"/>
      <c r="H305" s="183"/>
      <c r="I305" s="183"/>
    </row>
    <row r="306" s="181" customFormat="1" spans="2:9">
      <c r="B306" s="401"/>
      <c r="C306" s="401"/>
      <c r="D306" s="328"/>
      <c r="E306" s="323"/>
      <c r="F306" s="183"/>
      <c r="G306" s="183"/>
      <c r="H306" s="183"/>
      <c r="I306" s="183"/>
    </row>
    <row r="307" s="181" customFormat="1" spans="2:9">
      <c r="B307" s="401"/>
      <c r="C307" s="401"/>
      <c r="D307" s="328"/>
      <c r="E307" s="323"/>
      <c r="F307" s="183"/>
      <c r="G307" s="183"/>
      <c r="H307" s="183"/>
      <c r="I307" s="183"/>
    </row>
    <row r="308" s="181" customFormat="1" spans="2:9">
      <c r="B308" s="401"/>
      <c r="C308" s="401"/>
      <c r="D308" s="328"/>
      <c r="E308" s="323"/>
      <c r="F308" s="183"/>
      <c r="G308" s="183"/>
      <c r="H308" s="183"/>
      <c r="I308" s="183"/>
    </row>
    <row r="309" s="181" customFormat="1" spans="2:9">
      <c r="B309" s="401"/>
      <c r="C309" s="401"/>
      <c r="D309" s="328"/>
      <c r="E309" s="323"/>
      <c r="F309" s="183"/>
      <c r="G309" s="183"/>
      <c r="H309" s="183"/>
      <c r="I309" s="183"/>
    </row>
    <row r="310" s="181" customFormat="1" spans="2:9">
      <c r="B310" s="401"/>
      <c r="C310" s="401"/>
      <c r="D310" s="328"/>
      <c r="E310" s="323"/>
      <c r="F310" s="183"/>
      <c r="G310" s="183"/>
      <c r="H310" s="183"/>
      <c r="I310" s="183"/>
    </row>
    <row r="311" s="181" customFormat="1" spans="2:9">
      <c r="B311" s="401"/>
      <c r="C311" s="401"/>
      <c r="D311" s="328"/>
      <c r="E311" s="323"/>
      <c r="F311" s="183"/>
      <c r="G311" s="183"/>
      <c r="H311" s="183"/>
      <c r="I311" s="183"/>
    </row>
    <row r="312" s="181" customFormat="1" spans="2:9">
      <c r="B312" s="401"/>
      <c r="C312" s="401"/>
      <c r="D312" s="328"/>
      <c r="E312" s="323"/>
      <c r="F312" s="183"/>
      <c r="G312" s="183"/>
      <c r="H312" s="183"/>
      <c r="I312" s="183"/>
    </row>
    <row r="313" s="181" customFormat="1" spans="2:9">
      <c r="B313" s="401"/>
      <c r="C313" s="401"/>
      <c r="D313" s="328"/>
      <c r="E313" s="323"/>
      <c r="F313" s="183"/>
      <c r="G313" s="183"/>
      <c r="H313" s="183"/>
      <c r="I313" s="183"/>
    </row>
    <row r="314" s="181" customFormat="1" spans="2:9">
      <c r="B314" s="401"/>
      <c r="C314" s="401"/>
      <c r="D314" s="328"/>
      <c r="E314" s="323"/>
      <c r="F314" s="183"/>
      <c r="G314" s="183"/>
      <c r="H314" s="183"/>
      <c r="I314" s="183"/>
    </row>
    <row r="315" s="181" customFormat="1" spans="2:9">
      <c r="B315" s="401"/>
      <c r="C315" s="401"/>
      <c r="D315" s="328"/>
      <c r="E315" s="323"/>
      <c r="F315" s="183"/>
      <c r="G315" s="183"/>
      <c r="H315" s="183"/>
      <c r="I315" s="183"/>
    </row>
    <row r="316" s="181" customFormat="1" spans="2:9">
      <c r="B316" s="401"/>
      <c r="C316" s="401"/>
      <c r="D316" s="328"/>
      <c r="E316" s="323"/>
      <c r="F316" s="183"/>
      <c r="G316" s="183"/>
      <c r="H316" s="183"/>
      <c r="I316" s="183"/>
    </row>
    <row r="317" s="181" customFormat="1" spans="2:9">
      <c r="B317" s="401"/>
      <c r="C317" s="401"/>
      <c r="D317" s="328"/>
      <c r="E317" s="323"/>
      <c r="F317" s="183"/>
      <c r="G317" s="183"/>
      <c r="H317" s="183"/>
      <c r="I317" s="183"/>
    </row>
    <row r="318" s="181" customFormat="1" spans="2:9">
      <c r="B318" s="401"/>
      <c r="C318" s="401"/>
      <c r="D318" s="328"/>
      <c r="E318" s="323"/>
      <c r="F318" s="183"/>
      <c r="G318" s="183"/>
      <c r="H318" s="183"/>
      <c r="I318" s="183"/>
    </row>
    <row r="319" s="181" customFormat="1" spans="2:9">
      <c r="B319" s="401"/>
      <c r="C319" s="401"/>
      <c r="D319" s="328"/>
      <c r="E319" s="323"/>
      <c r="F319" s="183"/>
      <c r="G319" s="183"/>
      <c r="H319" s="183"/>
      <c r="I319" s="183"/>
    </row>
    <row r="320" s="181" customFormat="1" spans="2:9">
      <c r="B320" s="401"/>
      <c r="C320" s="401"/>
      <c r="D320" s="328"/>
      <c r="E320" s="323"/>
      <c r="F320" s="183"/>
      <c r="G320" s="183"/>
      <c r="H320" s="183"/>
      <c r="I320" s="183"/>
    </row>
    <row r="321" s="181" customFormat="1" spans="2:9">
      <c r="B321" s="401"/>
      <c r="C321" s="401"/>
      <c r="D321" s="328"/>
      <c r="E321" s="323"/>
      <c r="F321" s="183"/>
      <c r="G321" s="183"/>
      <c r="H321" s="183"/>
      <c r="I321" s="183"/>
    </row>
    <row r="322" s="181" customFormat="1" spans="2:9">
      <c r="B322" s="401"/>
      <c r="C322" s="401"/>
      <c r="D322" s="328"/>
      <c r="E322" s="323"/>
      <c r="F322" s="183"/>
      <c r="G322" s="183"/>
      <c r="H322" s="183"/>
      <c r="I322" s="183"/>
    </row>
    <row r="323" s="181" customFormat="1" spans="2:9">
      <c r="B323" s="401"/>
      <c r="C323" s="401"/>
      <c r="D323" s="328"/>
      <c r="E323" s="323"/>
      <c r="F323" s="183"/>
      <c r="G323" s="183"/>
      <c r="H323" s="183"/>
      <c r="I323" s="183"/>
    </row>
    <row r="324" s="181" customFormat="1" spans="2:9">
      <c r="B324" s="401"/>
      <c r="C324" s="401"/>
      <c r="D324" s="328"/>
      <c r="E324" s="323"/>
      <c r="F324" s="183"/>
      <c r="G324" s="183"/>
      <c r="H324" s="183"/>
      <c r="I324" s="183"/>
    </row>
    <row r="325" s="181" customFormat="1" spans="2:9">
      <c r="B325" s="401"/>
      <c r="C325" s="401"/>
      <c r="D325" s="328"/>
      <c r="E325" s="323"/>
      <c r="F325" s="183"/>
      <c r="G325" s="183"/>
      <c r="H325" s="183"/>
      <c r="I325" s="183"/>
    </row>
    <row r="326" s="181" customFormat="1" spans="2:9">
      <c r="B326" s="401"/>
      <c r="C326" s="401"/>
      <c r="D326" s="328"/>
      <c r="E326" s="323"/>
      <c r="F326" s="183"/>
      <c r="G326" s="183"/>
      <c r="H326" s="183"/>
      <c r="I326" s="183"/>
    </row>
    <row r="327" s="181" customFormat="1" spans="2:9">
      <c r="B327" s="401"/>
      <c r="C327" s="401"/>
      <c r="D327" s="328"/>
      <c r="E327" s="323"/>
      <c r="F327" s="183"/>
      <c r="G327" s="183"/>
      <c r="H327" s="183"/>
      <c r="I327" s="183"/>
    </row>
    <row r="328" s="181" customFormat="1" spans="2:9">
      <c r="B328" s="401"/>
      <c r="C328" s="401"/>
      <c r="D328" s="328"/>
      <c r="E328" s="323"/>
      <c r="F328" s="183"/>
      <c r="G328" s="183"/>
      <c r="H328" s="183"/>
      <c r="I328" s="183"/>
    </row>
    <row r="329" s="181" customFormat="1" spans="2:9">
      <c r="B329" s="401"/>
      <c r="C329" s="401"/>
      <c r="D329" s="328"/>
      <c r="E329" s="323"/>
      <c r="F329" s="183"/>
      <c r="G329" s="183"/>
      <c r="H329" s="183"/>
      <c r="I329" s="183"/>
    </row>
    <row r="330" s="181" customFormat="1" spans="2:9">
      <c r="B330" s="401"/>
      <c r="C330" s="401"/>
      <c r="D330" s="328"/>
      <c r="E330" s="323"/>
      <c r="F330" s="183"/>
      <c r="G330" s="183"/>
      <c r="H330" s="183"/>
      <c r="I330" s="183"/>
    </row>
    <row r="331" s="181" customFormat="1" spans="2:9">
      <c r="B331" s="401"/>
      <c r="C331" s="401"/>
      <c r="D331" s="328"/>
      <c r="E331" s="323"/>
      <c r="F331" s="183"/>
      <c r="G331" s="183"/>
      <c r="H331" s="183"/>
      <c r="I331" s="183"/>
    </row>
    <row r="332" s="181" customFormat="1" spans="2:9">
      <c r="B332" s="401"/>
      <c r="C332" s="401"/>
      <c r="D332" s="328"/>
      <c r="E332" s="323"/>
      <c r="F332" s="183"/>
      <c r="G332" s="183"/>
      <c r="H332" s="183"/>
      <c r="I332" s="183"/>
    </row>
    <row r="333" s="181" customFormat="1" spans="2:9">
      <c r="B333" s="401"/>
      <c r="C333" s="401"/>
      <c r="D333" s="328"/>
      <c r="E333" s="323"/>
      <c r="F333" s="183"/>
      <c r="G333" s="183"/>
      <c r="H333" s="183"/>
      <c r="I333" s="183"/>
    </row>
    <row r="334" s="181" customFormat="1" spans="2:9">
      <c r="B334" s="401"/>
      <c r="C334" s="401"/>
      <c r="D334" s="328"/>
      <c r="E334" s="323"/>
      <c r="F334" s="183"/>
      <c r="G334" s="183"/>
      <c r="H334" s="183"/>
      <c r="I334" s="183"/>
    </row>
    <row r="335" s="181" customFormat="1" spans="2:9">
      <c r="B335" s="401"/>
      <c r="C335" s="401"/>
      <c r="D335" s="328"/>
      <c r="E335" s="323"/>
      <c r="F335" s="183"/>
      <c r="G335" s="183"/>
      <c r="H335" s="183"/>
      <c r="I335" s="183"/>
    </row>
    <row r="336" s="181" customFormat="1" spans="2:9">
      <c r="B336" s="401"/>
      <c r="C336" s="401"/>
      <c r="D336" s="328"/>
      <c r="E336" s="323"/>
      <c r="F336" s="183"/>
      <c r="G336" s="183"/>
      <c r="H336" s="183"/>
      <c r="I336" s="183"/>
    </row>
    <row r="337" s="181" customFormat="1" spans="2:9">
      <c r="B337" s="401"/>
      <c r="C337" s="401"/>
      <c r="D337" s="328"/>
      <c r="E337" s="323"/>
      <c r="F337" s="183"/>
      <c r="G337" s="183"/>
      <c r="H337" s="183"/>
      <c r="I337" s="183"/>
    </row>
    <row r="338" s="181" customFormat="1" spans="2:9">
      <c r="B338" s="401"/>
      <c r="C338" s="401"/>
      <c r="D338" s="328"/>
      <c r="E338" s="323"/>
      <c r="F338" s="183"/>
      <c r="G338" s="183"/>
      <c r="H338" s="183"/>
      <c r="I338" s="183"/>
    </row>
    <row r="339" s="181" customFormat="1" spans="2:9">
      <c r="B339" s="401"/>
      <c r="C339" s="401"/>
      <c r="D339" s="328"/>
      <c r="E339" s="323"/>
      <c r="F339" s="183"/>
      <c r="G339" s="183"/>
      <c r="H339" s="183"/>
      <c r="I339" s="183"/>
    </row>
    <row r="340" s="181" customFormat="1" spans="2:9">
      <c r="B340" s="401"/>
      <c r="C340" s="401"/>
      <c r="D340" s="328"/>
      <c r="E340" s="323"/>
      <c r="F340" s="183"/>
      <c r="G340" s="183"/>
      <c r="H340" s="183"/>
      <c r="I340" s="183"/>
    </row>
    <row r="341" s="181" customFormat="1" spans="2:9">
      <c r="B341" s="401"/>
      <c r="C341" s="401"/>
      <c r="D341" s="328"/>
      <c r="E341" s="323"/>
      <c r="F341" s="183"/>
      <c r="G341" s="183"/>
      <c r="H341" s="183"/>
      <c r="I341" s="183"/>
    </row>
    <row r="342" s="181" customFormat="1" spans="2:9">
      <c r="B342" s="401"/>
      <c r="C342" s="401"/>
      <c r="D342" s="328"/>
      <c r="E342" s="323"/>
      <c r="F342" s="183"/>
      <c r="G342" s="183"/>
      <c r="H342" s="183"/>
      <c r="I342" s="183"/>
    </row>
    <row r="343" s="181" customFormat="1" spans="2:9">
      <c r="B343" s="401"/>
      <c r="C343" s="401"/>
      <c r="D343" s="328"/>
      <c r="E343" s="323"/>
      <c r="F343" s="183"/>
      <c r="G343" s="183"/>
      <c r="H343" s="183"/>
      <c r="I343" s="183"/>
    </row>
    <row r="344" s="181" customFormat="1" spans="2:9">
      <c r="B344" s="401"/>
      <c r="C344" s="401"/>
      <c r="D344" s="328"/>
      <c r="E344" s="323"/>
      <c r="F344" s="183"/>
      <c r="G344" s="183"/>
      <c r="H344" s="183"/>
      <c r="I344" s="183"/>
    </row>
    <row r="345" s="181" customFormat="1" spans="2:9">
      <c r="B345" s="401"/>
      <c r="C345" s="401"/>
      <c r="D345" s="328"/>
      <c r="E345" s="323"/>
      <c r="F345" s="183"/>
      <c r="G345" s="183"/>
      <c r="H345" s="183"/>
      <c r="I345" s="183"/>
    </row>
    <row r="346" s="181" customFormat="1" spans="2:9">
      <c r="B346" s="401"/>
      <c r="C346" s="401"/>
      <c r="D346" s="328"/>
      <c r="E346" s="323"/>
      <c r="F346" s="183"/>
      <c r="G346" s="183"/>
      <c r="H346" s="183"/>
      <c r="I346" s="183"/>
    </row>
    <row r="347" s="181" customFormat="1" spans="2:9">
      <c r="B347" s="401"/>
      <c r="C347" s="401"/>
      <c r="D347" s="328"/>
      <c r="E347" s="323"/>
      <c r="F347" s="183"/>
      <c r="G347" s="183"/>
      <c r="H347" s="183"/>
      <c r="I347" s="183"/>
    </row>
    <row r="348" s="181" customFormat="1" spans="2:9">
      <c r="B348" s="401"/>
      <c r="C348" s="401"/>
      <c r="D348" s="328"/>
      <c r="E348" s="323"/>
      <c r="F348" s="183"/>
      <c r="G348" s="183"/>
      <c r="H348" s="183"/>
      <c r="I348" s="183"/>
    </row>
    <row r="349" s="181" customFormat="1" spans="2:9">
      <c r="B349" s="401"/>
      <c r="C349" s="401"/>
      <c r="D349" s="328"/>
      <c r="E349" s="323"/>
      <c r="F349" s="183"/>
      <c r="G349" s="183"/>
      <c r="H349" s="183"/>
      <c r="I349" s="183"/>
    </row>
    <row r="350" s="181" customFormat="1" spans="2:9">
      <c r="B350" s="401"/>
      <c r="C350" s="401"/>
      <c r="D350" s="328"/>
      <c r="E350" s="323"/>
      <c r="F350" s="183"/>
      <c r="G350" s="183"/>
      <c r="H350" s="183"/>
      <c r="I350" s="183"/>
    </row>
    <row r="351" s="181" customFormat="1" spans="2:9">
      <c r="B351" s="401"/>
      <c r="C351" s="401"/>
      <c r="D351" s="328"/>
      <c r="E351" s="323"/>
      <c r="F351" s="183"/>
      <c r="G351" s="183"/>
      <c r="H351" s="183"/>
      <c r="I351" s="183"/>
    </row>
    <row r="352" s="181" customFormat="1" spans="2:9">
      <c r="B352" s="401"/>
      <c r="C352" s="401"/>
      <c r="D352" s="328"/>
      <c r="E352" s="323"/>
      <c r="F352" s="183"/>
      <c r="G352" s="183"/>
      <c r="H352" s="183"/>
      <c r="I352" s="183"/>
    </row>
    <row r="353" s="181" customFormat="1" spans="2:9">
      <c r="B353" s="401"/>
      <c r="C353" s="401"/>
      <c r="D353" s="328"/>
      <c r="E353" s="323"/>
      <c r="F353" s="183"/>
      <c r="G353" s="183"/>
      <c r="H353" s="183"/>
      <c r="I353" s="183"/>
    </row>
    <row r="354" s="181" customFormat="1" spans="2:9">
      <c r="B354" s="401"/>
      <c r="C354" s="401"/>
      <c r="D354" s="328"/>
      <c r="E354" s="323"/>
      <c r="F354" s="183"/>
      <c r="G354" s="183"/>
      <c r="H354" s="183"/>
      <c r="I354" s="183"/>
    </row>
    <row r="355" s="181" customFormat="1" spans="2:9">
      <c r="B355" s="401"/>
      <c r="C355" s="401"/>
      <c r="D355" s="328"/>
      <c r="E355" s="323"/>
      <c r="F355" s="183"/>
      <c r="G355" s="183"/>
      <c r="H355" s="183"/>
      <c r="I355" s="183"/>
    </row>
    <row r="356" s="181" customFormat="1" spans="2:9">
      <c r="B356" s="401"/>
      <c r="C356" s="401"/>
      <c r="D356" s="328"/>
      <c r="E356" s="323"/>
      <c r="F356" s="183"/>
      <c r="G356" s="183"/>
      <c r="H356" s="183"/>
      <c r="I356" s="183"/>
    </row>
    <row r="357" s="181" customFormat="1" spans="2:9">
      <c r="B357" s="401"/>
      <c r="C357" s="401"/>
      <c r="D357" s="328"/>
      <c r="E357" s="323"/>
      <c r="F357" s="183"/>
      <c r="G357" s="183"/>
      <c r="H357" s="183"/>
      <c r="I357" s="183"/>
    </row>
    <row r="358" s="181" customFormat="1" spans="2:9">
      <c r="B358" s="401"/>
      <c r="C358" s="401"/>
      <c r="D358" s="328"/>
      <c r="E358" s="323"/>
      <c r="F358" s="183"/>
      <c r="G358" s="183"/>
      <c r="H358" s="183"/>
      <c r="I358" s="183"/>
    </row>
    <row r="359" s="181" customFormat="1" spans="2:9">
      <c r="B359" s="401"/>
      <c r="C359" s="401"/>
      <c r="D359" s="328"/>
      <c r="E359" s="323"/>
      <c r="F359" s="183"/>
      <c r="G359" s="183"/>
      <c r="H359" s="183"/>
      <c r="I359" s="183"/>
    </row>
    <row r="360" s="181" customFormat="1" spans="2:9">
      <c r="B360" s="401"/>
      <c r="C360" s="401"/>
      <c r="D360" s="328"/>
      <c r="E360" s="323"/>
      <c r="F360" s="183"/>
      <c r="G360" s="183"/>
      <c r="H360" s="183"/>
      <c r="I360" s="183"/>
    </row>
    <row r="361" s="181" customFormat="1" spans="2:9">
      <c r="B361" s="401"/>
      <c r="C361" s="401"/>
      <c r="D361" s="328"/>
      <c r="E361" s="323"/>
      <c r="F361" s="183"/>
      <c r="G361" s="183"/>
      <c r="H361" s="183"/>
      <c r="I361" s="183"/>
    </row>
    <row r="362" s="181" customFormat="1" spans="2:9">
      <c r="B362" s="401"/>
      <c r="C362" s="401"/>
      <c r="D362" s="328"/>
      <c r="E362" s="323"/>
      <c r="F362" s="183"/>
      <c r="G362" s="183"/>
      <c r="H362" s="183"/>
      <c r="I362" s="183"/>
    </row>
    <row r="363" s="181" customFormat="1" spans="2:9">
      <c r="B363" s="401"/>
      <c r="C363" s="401"/>
      <c r="D363" s="328"/>
      <c r="E363" s="323"/>
      <c r="F363" s="183"/>
      <c r="G363" s="183"/>
      <c r="H363" s="183"/>
      <c r="I363" s="183"/>
    </row>
    <row r="364" s="181" customFormat="1" spans="2:9">
      <c r="B364" s="401"/>
      <c r="C364" s="401"/>
      <c r="D364" s="328"/>
      <c r="E364" s="323"/>
      <c r="F364" s="183"/>
      <c r="G364" s="183"/>
      <c r="H364" s="183"/>
      <c r="I364" s="183"/>
    </row>
    <row r="365" s="181" customFormat="1" spans="2:9">
      <c r="B365" s="401"/>
      <c r="C365" s="401"/>
      <c r="D365" s="328"/>
      <c r="E365" s="323"/>
      <c r="F365" s="183"/>
      <c r="G365" s="183"/>
      <c r="H365" s="183"/>
      <c r="I365" s="183"/>
    </row>
    <row r="366" s="181" customFormat="1" spans="2:9">
      <c r="B366" s="401"/>
      <c r="C366" s="401"/>
      <c r="D366" s="328"/>
      <c r="E366" s="323"/>
      <c r="F366" s="183"/>
      <c r="G366" s="183"/>
      <c r="H366" s="183"/>
      <c r="I366" s="183"/>
    </row>
    <row r="367" s="181" customFormat="1" spans="2:9">
      <c r="B367" s="401"/>
      <c r="C367" s="401"/>
      <c r="D367" s="328"/>
      <c r="E367" s="323"/>
      <c r="F367" s="183"/>
      <c r="G367" s="183"/>
      <c r="H367" s="183"/>
      <c r="I367" s="183"/>
    </row>
    <row r="368" s="181" customFormat="1" spans="2:9">
      <c r="B368" s="401"/>
      <c r="C368" s="401"/>
      <c r="D368" s="328"/>
      <c r="E368" s="323"/>
      <c r="F368" s="183"/>
      <c r="G368" s="183"/>
      <c r="H368" s="183"/>
      <c r="I368" s="183"/>
    </row>
    <row r="369" s="181" customFormat="1" spans="2:9">
      <c r="B369" s="401"/>
      <c r="C369" s="401"/>
      <c r="D369" s="328"/>
      <c r="E369" s="323"/>
      <c r="F369" s="183"/>
      <c r="G369" s="183"/>
      <c r="H369" s="183"/>
      <c r="I369" s="183"/>
    </row>
    <row r="370" s="181" customFormat="1" spans="2:9">
      <c r="B370" s="401"/>
      <c r="C370" s="401"/>
      <c r="D370" s="328"/>
      <c r="E370" s="323"/>
      <c r="F370" s="183"/>
      <c r="G370" s="183"/>
      <c r="H370" s="183"/>
      <c r="I370" s="183"/>
    </row>
    <row r="371" s="181" customFormat="1" spans="2:9">
      <c r="B371" s="401"/>
      <c r="C371" s="401"/>
      <c r="D371" s="328"/>
      <c r="E371" s="323"/>
      <c r="F371" s="183"/>
      <c r="G371" s="183"/>
      <c r="H371" s="183"/>
      <c r="I371" s="183"/>
    </row>
    <row r="372" s="181" customFormat="1" spans="2:9">
      <c r="B372" s="401"/>
      <c r="C372" s="401"/>
      <c r="D372" s="328"/>
      <c r="E372" s="323"/>
      <c r="F372" s="183"/>
      <c r="G372" s="183"/>
      <c r="H372" s="183"/>
      <c r="I372" s="183"/>
    </row>
    <row r="373" s="181" customFormat="1" spans="2:9">
      <c r="B373" s="401"/>
      <c r="C373" s="401"/>
      <c r="D373" s="328"/>
      <c r="E373" s="323"/>
      <c r="F373" s="183"/>
      <c r="G373" s="183"/>
      <c r="H373" s="183"/>
      <c r="I373" s="183"/>
    </row>
    <row r="374" s="181" customFormat="1" spans="2:9">
      <c r="B374" s="401"/>
      <c r="C374" s="401"/>
      <c r="D374" s="328"/>
      <c r="E374" s="323"/>
      <c r="F374" s="183"/>
      <c r="G374" s="183"/>
      <c r="H374" s="183"/>
      <c r="I374" s="183"/>
    </row>
    <row r="375" s="181" customFormat="1" spans="2:9">
      <c r="B375" s="401"/>
      <c r="C375" s="401"/>
      <c r="D375" s="328"/>
      <c r="E375" s="323"/>
      <c r="F375" s="183"/>
      <c r="G375" s="183"/>
      <c r="H375" s="183"/>
      <c r="I375" s="183"/>
    </row>
    <row r="376" s="181" customFormat="1" spans="2:9">
      <c r="B376" s="401"/>
      <c r="C376" s="401"/>
      <c r="D376" s="328"/>
      <c r="E376" s="323"/>
      <c r="F376" s="183"/>
      <c r="G376" s="183"/>
      <c r="H376" s="183"/>
      <c r="I376" s="183"/>
    </row>
    <row r="377" s="181" customFormat="1" spans="2:9">
      <c r="B377" s="401"/>
      <c r="C377" s="401"/>
      <c r="D377" s="328"/>
      <c r="E377" s="323"/>
      <c r="F377" s="183"/>
      <c r="G377" s="183"/>
      <c r="H377" s="183"/>
      <c r="I377" s="183"/>
    </row>
    <row r="378" s="181" customFormat="1" spans="2:9">
      <c r="B378" s="401"/>
      <c r="C378" s="401"/>
      <c r="D378" s="328"/>
      <c r="E378" s="323"/>
      <c r="F378" s="183"/>
      <c r="G378" s="183"/>
      <c r="H378" s="183"/>
      <c r="I378" s="183"/>
    </row>
    <row r="379" s="181" customFormat="1" spans="2:9">
      <c r="B379" s="401"/>
      <c r="C379" s="401"/>
      <c r="D379" s="328"/>
      <c r="E379" s="323"/>
      <c r="F379" s="183"/>
      <c r="G379" s="183"/>
      <c r="H379" s="183"/>
      <c r="I379" s="183"/>
    </row>
    <row r="380" s="181" customFormat="1" spans="2:9">
      <c r="B380" s="401"/>
      <c r="C380" s="401"/>
      <c r="D380" s="328"/>
      <c r="E380" s="323"/>
      <c r="F380" s="183"/>
      <c r="G380" s="183"/>
      <c r="H380" s="183"/>
      <c r="I380" s="183"/>
    </row>
    <row r="381" s="181" customFormat="1" spans="2:9">
      <c r="B381" s="401"/>
      <c r="C381" s="401"/>
      <c r="D381" s="328"/>
      <c r="E381" s="323"/>
      <c r="F381" s="183"/>
      <c r="G381" s="183"/>
      <c r="H381" s="183"/>
      <c r="I381" s="183"/>
    </row>
    <row r="382" s="181" customFormat="1" spans="2:9">
      <c r="B382" s="401"/>
      <c r="C382" s="401"/>
      <c r="D382" s="328"/>
      <c r="E382" s="323"/>
      <c r="F382" s="183"/>
      <c r="G382" s="183"/>
      <c r="H382" s="183"/>
      <c r="I382" s="183"/>
    </row>
    <row r="383" s="181" customFormat="1" spans="2:9">
      <c r="B383" s="401"/>
      <c r="C383" s="401"/>
      <c r="D383" s="328"/>
      <c r="E383" s="323"/>
      <c r="F383" s="183"/>
      <c r="G383" s="183"/>
      <c r="H383" s="183"/>
      <c r="I383" s="183"/>
    </row>
    <row r="384" s="181" customFormat="1" spans="2:9">
      <c r="B384" s="401"/>
      <c r="C384" s="401"/>
      <c r="D384" s="328"/>
      <c r="E384" s="323"/>
      <c r="F384" s="183"/>
      <c r="G384" s="183"/>
      <c r="H384" s="183"/>
      <c r="I384" s="183"/>
    </row>
    <row r="385" s="181" customFormat="1" spans="2:9">
      <c r="B385" s="401"/>
      <c r="C385" s="401"/>
      <c r="D385" s="328"/>
      <c r="E385" s="323"/>
      <c r="F385" s="183"/>
      <c r="G385" s="183"/>
      <c r="H385" s="183"/>
      <c r="I385" s="183"/>
    </row>
    <row r="386" s="181" customFormat="1" spans="2:9">
      <c r="B386" s="401"/>
      <c r="C386" s="401"/>
      <c r="D386" s="328"/>
      <c r="E386" s="323"/>
      <c r="F386" s="183"/>
      <c r="G386" s="183"/>
      <c r="H386" s="183"/>
      <c r="I386" s="183"/>
    </row>
    <row r="387" s="181" customFormat="1" spans="2:9">
      <c r="B387" s="401"/>
      <c r="C387" s="401"/>
      <c r="D387" s="328"/>
      <c r="E387" s="323"/>
      <c r="F387" s="183"/>
      <c r="G387" s="183"/>
      <c r="H387" s="183"/>
      <c r="I387" s="183"/>
    </row>
    <row r="388" s="181" customFormat="1" spans="2:9">
      <c r="B388" s="401"/>
      <c r="C388" s="401"/>
      <c r="D388" s="328"/>
      <c r="E388" s="323"/>
      <c r="F388" s="183"/>
      <c r="G388" s="183"/>
      <c r="H388" s="183"/>
      <c r="I388" s="183"/>
    </row>
    <row r="389" s="181" customFormat="1" spans="2:9">
      <c r="B389" s="401"/>
      <c r="C389" s="401"/>
      <c r="D389" s="328"/>
      <c r="E389" s="323"/>
      <c r="F389" s="183"/>
      <c r="G389" s="183"/>
      <c r="H389" s="183"/>
      <c r="I389" s="183"/>
    </row>
    <row r="390" s="181" customFormat="1" spans="2:9">
      <c r="B390" s="401"/>
      <c r="C390" s="401"/>
      <c r="D390" s="328"/>
      <c r="E390" s="323"/>
      <c r="F390" s="183"/>
      <c r="G390" s="183"/>
      <c r="H390" s="183"/>
      <c r="I390" s="183"/>
    </row>
    <row r="391" s="181" customFormat="1" spans="2:9">
      <c r="B391" s="401"/>
      <c r="C391" s="401"/>
      <c r="D391" s="328"/>
      <c r="E391" s="323"/>
      <c r="F391" s="183"/>
      <c r="G391" s="183"/>
      <c r="H391" s="183"/>
      <c r="I391" s="183"/>
    </row>
    <row r="392" s="181" customFormat="1" spans="2:9">
      <c r="B392" s="401"/>
      <c r="C392" s="401"/>
      <c r="D392" s="328"/>
      <c r="E392" s="323"/>
      <c r="F392" s="183"/>
      <c r="G392" s="183"/>
      <c r="H392" s="183"/>
      <c r="I392" s="183"/>
    </row>
    <row r="393" s="181" customFormat="1" spans="2:9">
      <c r="B393" s="401"/>
      <c r="C393" s="401"/>
      <c r="D393" s="328"/>
      <c r="E393" s="323"/>
      <c r="F393" s="183"/>
      <c r="G393" s="183"/>
      <c r="H393" s="183"/>
      <c r="I393" s="183"/>
    </row>
    <row r="394" s="181" customFormat="1" spans="2:9">
      <c r="B394" s="401"/>
      <c r="C394" s="401"/>
      <c r="D394" s="328"/>
      <c r="E394" s="323"/>
      <c r="F394" s="183"/>
      <c r="G394" s="183"/>
      <c r="H394" s="183"/>
      <c r="I394" s="183"/>
    </row>
    <row r="395" s="181" customFormat="1" spans="2:9">
      <c r="B395" s="401"/>
      <c r="C395" s="401"/>
      <c r="D395" s="328"/>
      <c r="E395" s="323"/>
      <c r="F395" s="183"/>
      <c r="G395" s="183"/>
      <c r="H395" s="183"/>
      <c r="I395" s="183"/>
    </row>
    <row r="396" s="181" customFormat="1" spans="2:9">
      <c r="B396" s="401"/>
      <c r="C396" s="401"/>
      <c r="D396" s="328"/>
      <c r="E396" s="323"/>
      <c r="F396" s="183"/>
      <c r="G396" s="183"/>
      <c r="H396" s="183"/>
      <c r="I396" s="183"/>
    </row>
    <row r="397" s="181" customFormat="1" spans="2:9">
      <c r="B397" s="401"/>
      <c r="C397" s="401"/>
      <c r="D397" s="328"/>
      <c r="E397" s="323"/>
      <c r="F397" s="183"/>
      <c r="G397" s="183"/>
      <c r="H397" s="183"/>
      <c r="I397" s="183"/>
    </row>
    <row r="398" s="181" customFormat="1" spans="2:9">
      <c r="B398" s="401"/>
      <c r="C398" s="401"/>
      <c r="D398" s="328"/>
      <c r="E398" s="323"/>
      <c r="F398" s="183"/>
      <c r="G398" s="183"/>
      <c r="H398" s="183"/>
      <c r="I398" s="183"/>
    </row>
    <row r="399" s="181" customFormat="1" spans="2:9">
      <c r="B399" s="401"/>
      <c r="C399" s="401"/>
      <c r="D399" s="328"/>
      <c r="E399" s="323"/>
      <c r="F399" s="183"/>
      <c r="G399" s="183"/>
      <c r="H399" s="183"/>
      <c r="I399" s="183"/>
    </row>
    <row r="400" s="181" customFormat="1" spans="2:9">
      <c r="B400" s="401"/>
      <c r="C400" s="401"/>
      <c r="D400" s="328"/>
      <c r="E400" s="323"/>
      <c r="F400" s="183"/>
      <c r="G400" s="183"/>
      <c r="H400" s="183"/>
      <c r="I400" s="183"/>
    </row>
    <row r="401" s="181" customFormat="1" spans="2:9">
      <c r="B401" s="401"/>
      <c r="C401" s="401"/>
      <c r="D401" s="328"/>
      <c r="E401" s="323"/>
      <c r="F401" s="183"/>
      <c r="G401" s="183"/>
      <c r="H401" s="183"/>
      <c r="I401" s="183"/>
    </row>
    <row r="402" s="181" customFormat="1" spans="2:9">
      <c r="B402" s="401"/>
      <c r="C402" s="401"/>
      <c r="D402" s="328"/>
      <c r="E402" s="323"/>
      <c r="F402" s="183"/>
      <c r="G402" s="183"/>
      <c r="H402" s="183"/>
      <c r="I402" s="183"/>
    </row>
    <row r="403" s="181" customFormat="1" spans="2:9">
      <c r="B403" s="401"/>
      <c r="C403" s="401"/>
      <c r="D403" s="328"/>
      <c r="E403" s="323"/>
      <c r="F403" s="183"/>
      <c r="G403" s="183"/>
      <c r="H403" s="183"/>
      <c r="I403" s="183"/>
    </row>
    <row r="404" s="181" customFormat="1" spans="2:9">
      <c r="B404" s="401"/>
      <c r="C404" s="401"/>
      <c r="D404" s="328"/>
      <c r="E404" s="323"/>
      <c r="F404" s="183"/>
      <c r="G404" s="183"/>
      <c r="H404" s="183"/>
      <c r="I404" s="183"/>
    </row>
    <row r="405" s="181" customFormat="1" spans="2:9">
      <c r="B405" s="401"/>
      <c r="C405" s="401"/>
      <c r="D405" s="328"/>
      <c r="E405" s="323"/>
      <c r="F405" s="183"/>
      <c r="G405" s="183"/>
      <c r="H405" s="183"/>
      <c r="I405" s="183"/>
    </row>
    <row r="406" s="181" customFormat="1" spans="2:9">
      <c r="B406" s="401"/>
      <c r="C406" s="401"/>
      <c r="D406" s="328"/>
      <c r="E406" s="323"/>
      <c r="F406" s="183"/>
      <c r="G406" s="183"/>
      <c r="H406" s="183"/>
      <c r="I406" s="183"/>
    </row>
    <row r="407" s="181" customFormat="1" spans="2:9">
      <c r="B407" s="401"/>
      <c r="C407" s="401"/>
      <c r="D407" s="328"/>
      <c r="E407" s="323"/>
      <c r="F407" s="183"/>
      <c r="G407" s="183"/>
      <c r="H407" s="183"/>
      <c r="I407" s="183"/>
    </row>
    <row r="408" s="181" customFormat="1" spans="2:9">
      <c r="B408" s="401"/>
      <c r="C408" s="401"/>
      <c r="D408" s="328"/>
      <c r="E408" s="323"/>
      <c r="F408" s="183"/>
      <c r="G408" s="183"/>
      <c r="H408" s="183"/>
      <c r="I408" s="183"/>
    </row>
    <row r="409" s="181" customFormat="1" spans="2:9">
      <c r="B409" s="401"/>
      <c r="C409" s="401"/>
      <c r="D409" s="328"/>
      <c r="E409" s="323"/>
      <c r="F409" s="183"/>
      <c r="G409" s="183"/>
      <c r="H409" s="183"/>
      <c r="I409" s="183"/>
    </row>
    <row r="410" s="181" customFormat="1" spans="2:9">
      <c r="B410" s="401"/>
      <c r="C410" s="401"/>
      <c r="D410" s="328"/>
      <c r="E410" s="323"/>
      <c r="F410" s="183"/>
      <c r="G410" s="183"/>
      <c r="H410" s="183"/>
      <c r="I410" s="183"/>
    </row>
    <row r="411" s="181" customFormat="1" spans="2:9">
      <c r="B411" s="401"/>
      <c r="C411" s="401"/>
      <c r="D411" s="328"/>
      <c r="E411" s="323"/>
      <c r="F411" s="183"/>
      <c r="G411" s="183"/>
      <c r="H411" s="183"/>
      <c r="I411" s="183"/>
    </row>
    <row r="412" s="181" customFormat="1" spans="2:9">
      <c r="B412" s="401"/>
      <c r="C412" s="401"/>
      <c r="D412" s="328"/>
      <c r="E412" s="323"/>
      <c r="F412" s="183"/>
      <c r="G412" s="183"/>
      <c r="H412" s="183"/>
      <c r="I412" s="183"/>
    </row>
    <row r="413" s="181" customFormat="1" spans="2:9">
      <c r="B413" s="401"/>
      <c r="C413" s="401"/>
      <c r="D413" s="328"/>
      <c r="E413" s="323"/>
      <c r="F413" s="183"/>
      <c r="G413" s="183"/>
      <c r="H413" s="183"/>
      <c r="I413" s="183"/>
    </row>
    <row r="414" s="181" customFormat="1" spans="2:9">
      <c r="B414" s="401"/>
      <c r="C414" s="401"/>
      <c r="D414" s="328"/>
      <c r="E414" s="323"/>
      <c r="F414" s="183"/>
      <c r="G414" s="183"/>
      <c r="H414" s="183"/>
      <c r="I414" s="183"/>
    </row>
    <row r="415" s="181" customFormat="1" spans="2:9">
      <c r="B415" s="401"/>
      <c r="C415" s="401"/>
      <c r="D415" s="328"/>
      <c r="E415" s="323"/>
      <c r="F415" s="183"/>
      <c r="G415" s="183"/>
      <c r="H415" s="183"/>
      <c r="I415" s="183"/>
    </row>
    <row r="416" s="181" customFormat="1" spans="2:9">
      <c r="B416" s="401"/>
      <c r="C416" s="401"/>
      <c r="D416" s="328"/>
      <c r="E416" s="323"/>
      <c r="F416" s="183"/>
      <c r="G416" s="183"/>
      <c r="H416" s="183"/>
      <c r="I416" s="183"/>
    </row>
    <row r="417" s="181" customFormat="1" spans="2:9">
      <c r="B417" s="401"/>
      <c r="C417" s="401"/>
      <c r="D417" s="328"/>
      <c r="E417" s="323"/>
      <c r="F417" s="183"/>
      <c r="G417" s="183"/>
      <c r="H417" s="183"/>
      <c r="I417" s="183"/>
    </row>
    <row r="418" s="181" customFormat="1" spans="2:9">
      <c r="B418" s="401"/>
      <c r="C418" s="401"/>
      <c r="D418" s="328"/>
      <c r="E418" s="323"/>
      <c r="F418" s="183"/>
      <c r="G418" s="183"/>
      <c r="H418" s="183"/>
      <c r="I418" s="183"/>
    </row>
    <row r="419" s="181" customFormat="1" spans="2:9">
      <c r="B419" s="401"/>
      <c r="C419" s="401"/>
      <c r="D419" s="328"/>
      <c r="E419" s="323"/>
      <c r="F419" s="183"/>
      <c r="G419" s="183"/>
      <c r="H419" s="183"/>
      <c r="I419" s="183"/>
    </row>
    <row r="420" s="181" customFormat="1" spans="2:9">
      <c r="B420" s="401"/>
      <c r="C420" s="401"/>
      <c r="D420" s="328"/>
      <c r="E420" s="323"/>
      <c r="F420" s="183"/>
      <c r="G420" s="183"/>
      <c r="H420" s="183"/>
      <c r="I420" s="183"/>
    </row>
    <row r="421" s="181" customFormat="1" spans="2:9">
      <c r="B421" s="401"/>
      <c r="C421" s="401"/>
      <c r="D421" s="328"/>
      <c r="E421" s="323"/>
      <c r="F421" s="183"/>
      <c r="G421" s="183"/>
      <c r="H421" s="183"/>
      <c r="I421" s="183"/>
    </row>
    <row r="422" s="181" customFormat="1" spans="2:9">
      <c r="B422" s="401"/>
      <c r="C422" s="401"/>
      <c r="D422" s="328"/>
      <c r="E422" s="323"/>
      <c r="F422" s="183"/>
      <c r="G422" s="183"/>
      <c r="H422" s="183"/>
      <c r="I422" s="183"/>
    </row>
    <row r="423" s="181" customFormat="1" spans="2:9">
      <c r="B423" s="401"/>
      <c r="C423" s="401"/>
      <c r="D423" s="328"/>
      <c r="E423" s="323"/>
      <c r="F423" s="183"/>
      <c r="G423" s="183"/>
      <c r="H423" s="183"/>
      <c r="I423" s="183"/>
    </row>
    <row r="424" s="181" customFormat="1" spans="2:9">
      <c r="B424" s="401"/>
      <c r="C424" s="401"/>
      <c r="D424" s="328"/>
      <c r="E424" s="323"/>
      <c r="F424" s="183"/>
      <c r="G424" s="183"/>
      <c r="H424" s="183"/>
      <c r="I424" s="183"/>
    </row>
    <row r="425" s="181" customFormat="1" spans="2:9">
      <c r="B425" s="401"/>
      <c r="C425" s="401"/>
      <c r="D425" s="328"/>
      <c r="E425" s="323"/>
      <c r="F425" s="183"/>
      <c r="G425" s="183"/>
      <c r="H425" s="183"/>
      <c r="I425" s="183"/>
    </row>
    <row r="426" s="181" customFormat="1" spans="2:9">
      <c r="B426" s="401"/>
      <c r="C426" s="401"/>
      <c r="D426" s="328"/>
      <c r="E426" s="323"/>
      <c r="F426" s="183"/>
      <c r="G426" s="183"/>
      <c r="H426" s="183"/>
      <c r="I426" s="183"/>
    </row>
    <row r="427" s="181" customFormat="1" spans="2:9">
      <c r="B427" s="401"/>
      <c r="C427" s="401"/>
      <c r="D427" s="328"/>
      <c r="E427" s="323"/>
      <c r="F427" s="183"/>
      <c r="G427" s="183"/>
      <c r="H427" s="183"/>
      <c r="I427" s="183"/>
    </row>
    <row r="428" s="181" customFormat="1" spans="2:9">
      <c r="B428" s="401"/>
      <c r="C428" s="401"/>
      <c r="D428" s="328"/>
      <c r="E428" s="323"/>
      <c r="F428" s="183"/>
      <c r="G428" s="183"/>
      <c r="H428" s="183"/>
      <c r="I428" s="183"/>
    </row>
    <row r="429" s="181" customFormat="1" spans="2:9">
      <c r="B429" s="401"/>
      <c r="C429" s="401"/>
      <c r="D429" s="328"/>
      <c r="E429" s="323"/>
      <c r="F429" s="183"/>
      <c r="G429" s="183"/>
      <c r="H429" s="183"/>
      <c r="I429" s="183"/>
    </row>
    <row r="430" s="181" customFormat="1" spans="2:9">
      <c r="B430" s="401"/>
      <c r="C430" s="401"/>
      <c r="D430" s="328"/>
      <c r="E430" s="323"/>
      <c r="F430" s="183"/>
      <c r="G430" s="183"/>
      <c r="H430" s="183"/>
      <c r="I430" s="183"/>
    </row>
    <row r="431" s="181" customFormat="1" spans="2:9">
      <c r="B431" s="401"/>
      <c r="C431" s="401"/>
      <c r="D431" s="328"/>
      <c r="E431" s="323"/>
      <c r="F431" s="183"/>
      <c r="G431" s="183"/>
      <c r="H431" s="183"/>
      <c r="I431" s="183"/>
    </row>
    <row r="432" s="181" customFormat="1" spans="2:9">
      <c r="B432" s="401"/>
      <c r="C432" s="401"/>
      <c r="D432" s="328"/>
      <c r="E432" s="323"/>
      <c r="F432" s="183"/>
      <c r="G432" s="183"/>
      <c r="H432" s="183"/>
      <c r="I432" s="183"/>
    </row>
    <row r="433" s="181" customFormat="1" spans="2:9">
      <c r="B433" s="401"/>
      <c r="C433" s="401"/>
      <c r="D433" s="328"/>
      <c r="E433" s="323"/>
      <c r="F433" s="183"/>
      <c r="G433" s="183"/>
      <c r="H433" s="183"/>
      <c r="I433" s="183"/>
    </row>
    <row r="434" s="181" customFormat="1" spans="2:9">
      <c r="B434" s="401"/>
      <c r="C434" s="401"/>
      <c r="D434" s="328"/>
      <c r="E434" s="323"/>
      <c r="F434" s="183"/>
      <c r="G434" s="183"/>
      <c r="H434" s="183"/>
      <c r="I434" s="183"/>
    </row>
    <row r="435" s="181" customFormat="1" spans="2:9">
      <c r="B435" s="401"/>
      <c r="C435" s="401"/>
      <c r="D435" s="328"/>
      <c r="E435" s="323"/>
      <c r="F435" s="183"/>
      <c r="G435" s="183"/>
      <c r="H435" s="183"/>
      <c r="I435" s="183"/>
    </row>
    <row r="436" s="181" customFormat="1" spans="2:9">
      <c r="B436" s="401"/>
      <c r="C436" s="401"/>
      <c r="D436" s="328"/>
      <c r="E436" s="323"/>
      <c r="F436" s="183"/>
      <c r="G436" s="183"/>
      <c r="H436" s="183"/>
      <c r="I436" s="183"/>
    </row>
    <row r="437" s="181" customFormat="1" spans="2:9">
      <c r="B437" s="401"/>
      <c r="C437" s="401"/>
      <c r="D437" s="328"/>
      <c r="E437" s="323"/>
      <c r="F437" s="183"/>
      <c r="G437" s="183"/>
      <c r="H437" s="183"/>
      <c r="I437" s="183"/>
    </row>
    <row r="438" s="181" customFormat="1" spans="2:9">
      <c r="B438" s="401"/>
      <c r="C438" s="401"/>
      <c r="D438" s="328"/>
      <c r="E438" s="323"/>
      <c r="F438" s="183"/>
      <c r="G438" s="183"/>
      <c r="H438" s="183"/>
      <c r="I438" s="183"/>
    </row>
    <row r="439" s="181" customFormat="1" spans="2:9">
      <c r="B439" s="401"/>
      <c r="C439" s="401"/>
      <c r="D439" s="328"/>
      <c r="E439" s="323"/>
      <c r="F439" s="183"/>
      <c r="G439" s="183"/>
      <c r="H439" s="183"/>
      <c r="I439" s="183"/>
    </row>
    <row r="440" s="181" customFormat="1" spans="2:9">
      <c r="B440" s="401"/>
      <c r="C440" s="401"/>
      <c r="D440" s="328"/>
      <c r="E440" s="323"/>
      <c r="F440" s="183"/>
      <c r="G440" s="183"/>
      <c r="H440" s="183"/>
      <c r="I440" s="183"/>
    </row>
    <row r="441" s="181" customFormat="1" spans="2:9">
      <c r="B441" s="401"/>
      <c r="C441" s="401"/>
      <c r="D441" s="328"/>
      <c r="E441" s="323"/>
      <c r="F441" s="183"/>
      <c r="G441" s="183"/>
      <c r="H441" s="183"/>
      <c r="I441" s="183"/>
    </row>
    <row r="442" s="181" customFormat="1" spans="2:9">
      <c r="B442" s="401"/>
      <c r="C442" s="401"/>
      <c r="D442" s="328"/>
      <c r="E442" s="323"/>
      <c r="F442" s="183"/>
      <c r="G442" s="183"/>
      <c r="H442" s="183"/>
      <c r="I442" s="183"/>
    </row>
    <row r="443" s="181" customFormat="1" spans="2:9">
      <c r="B443" s="401"/>
      <c r="C443" s="401"/>
      <c r="D443" s="328"/>
      <c r="E443" s="323"/>
      <c r="F443" s="183"/>
      <c r="G443" s="183"/>
      <c r="H443" s="183"/>
      <c r="I443" s="183"/>
    </row>
    <row r="444" s="181" customFormat="1" spans="2:9">
      <c r="B444" s="401"/>
      <c r="C444" s="401"/>
      <c r="D444" s="328"/>
      <c r="E444" s="323"/>
      <c r="F444" s="183"/>
      <c r="G444" s="183"/>
      <c r="H444" s="183"/>
      <c r="I444" s="183"/>
    </row>
    <row r="445" s="181" customFormat="1" spans="2:9">
      <c r="B445" s="401"/>
      <c r="C445" s="401"/>
      <c r="D445" s="328"/>
      <c r="E445" s="323"/>
      <c r="F445" s="183"/>
      <c r="G445" s="183"/>
      <c r="H445" s="183"/>
      <c r="I445" s="183"/>
    </row>
    <row r="446" s="181" customFormat="1" spans="2:9">
      <c r="B446" s="401"/>
      <c r="C446" s="401"/>
      <c r="D446" s="328"/>
      <c r="E446" s="323"/>
      <c r="F446" s="183"/>
      <c r="G446" s="183"/>
      <c r="H446" s="183"/>
      <c r="I446" s="183"/>
    </row>
    <row r="447" s="181" customFormat="1" spans="2:9">
      <c r="B447" s="401"/>
      <c r="C447" s="401"/>
      <c r="D447" s="328"/>
      <c r="E447" s="323"/>
      <c r="F447" s="183"/>
      <c r="G447" s="183"/>
      <c r="H447" s="183"/>
      <c r="I447" s="183"/>
    </row>
    <row r="448" s="181" customFormat="1" spans="2:9">
      <c r="B448" s="401"/>
      <c r="C448" s="401"/>
      <c r="D448" s="328"/>
      <c r="E448" s="323"/>
      <c r="F448" s="183"/>
      <c r="G448" s="183"/>
      <c r="H448" s="183"/>
      <c r="I448" s="183"/>
    </row>
    <row r="449" s="181" customFormat="1" spans="2:9">
      <c r="B449" s="401"/>
      <c r="C449" s="401"/>
      <c r="D449" s="328"/>
      <c r="E449" s="323"/>
      <c r="F449" s="183"/>
      <c r="G449" s="183"/>
      <c r="H449" s="183"/>
      <c r="I449" s="183"/>
    </row>
    <row r="450" s="181" customFormat="1" spans="2:9">
      <c r="B450" s="401"/>
      <c r="C450" s="401"/>
      <c r="D450" s="328"/>
      <c r="E450" s="323"/>
      <c r="F450" s="183"/>
      <c r="G450" s="183"/>
      <c r="H450" s="183"/>
      <c r="I450" s="183"/>
    </row>
    <row r="451" s="181" customFormat="1" spans="2:9">
      <c r="B451" s="401"/>
      <c r="C451" s="401"/>
      <c r="D451" s="328"/>
      <c r="E451" s="323"/>
      <c r="F451" s="183"/>
      <c r="G451" s="183"/>
      <c r="H451" s="183"/>
      <c r="I451" s="183"/>
    </row>
    <row r="452" s="181" customFormat="1" spans="2:9">
      <c r="B452" s="401"/>
      <c r="C452" s="401"/>
      <c r="D452" s="328"/>
      <c r="E452" s="323"/>
      <c r="F452" s="183"/>
      <c r="G452" s="183"/>
      <c r="H452" s="183"/>
      <c r="I452" s="183"/>
    </row>
    <row r="453" s="181" customFormat="1" spans="2:9">
      <c r="B453" s="401"/>
      <c r="C453" s="401"/>
      <c r="D453" s="328"/>
      <c r="E453" s="323"/>
      <c r="F453" s="183"/>
      <c r="G453" s="183"/>
      <c r="H453" s="183"/>
      <c r="I453" s="183"/>
    </row>
    <row r="454" s="181" customFormat="1" spans="2:9">
      <c r="B454" s="401"/>
      <c r="C454" s="401"/>
      <c r="D454" s="328"/>
      <c r="E454" s="323"/>
      <c r="F454" s="183"/>
      <c r="G454" s="183"/>
      <c r="H454" s="183"/>
      <c r="I454" s="183"/>
    </row>
    <row r="455" s="181" customFormat="1" spans="2:9">
      <c r="B455" s="401"/>
      <c r="C455" s="401"/>
      <c r="D455" s="328"/>
      <c r="E455" s="323"/>
      <c r="F455" s="183"/>
      <c r="G455" s="183"/>
      <c r="H455" s="183"/>
      <c r="I455" s="183"/>
    </row>
    <row r="456" s="181" customFormat="1" spans="2:9">
      <c r="B456" s="401"/>
      <c r="C456" s="401"/>
      <c r="D456" s="328"/>
      <c r="E456" s="323"/>
      <c r="F456" s="183"/>
      <c r="G456" s="183"/>
      <c r="H456" s="183"/>
      <c r="I456" s="183"/>
    </row>
    <row r="457" s="181" customFormat="1" spans="2:9">
      <c r="B457" s="401"/>
      <c r="C457" s="401"/>
      <c r="D457" s="328"/>
      <c r="E457" s="323"/>
      <c r="F457" s="183"/>
      <c r="G457" s="183"/>
      <c r="H457" s="183"/>
      <c r="I457" s="183"/>
    </row>
    <row r="458" s="181" customFormat="1" spans="2:9">
      <c r="B458" s="401"/>
      <c r="C458" s="401"/>
      <c r="D458" s="328"/>
      <c r="E458" s="323"/>
      <c r="F458" s="183"/>
      <c r="G458" s="183"/>
      <c r="H458" s="183"/>
      <c r="I458" s="183"/>
    </row>
    <row r="459" s="181" customFormat="1" spans="2:9">
      <c r="B459" s="401"/>
      <c r="C459" s="401"/>
      <c r="D459" s="328"/>
      <c r="E459" s="323"/>
      <c r="F459" s="183"/>
      <c r="G459" s="183"/>
      <c r="H459" s="183"/>
      <c r="I459" s="183"/>
    </row>
    <row r="460" s="181" customFormat="1" spans="2:9">
      <c r="B460" s="401"/>
      <c r="C460" s="401"/>
      <c r="D460" s="328"/>
      <c r="E460" s="323"/>
      <c r="F460" s="183"/>
      <c r="G460" s="183"/>
      <c r="H460" s="183"/>
      <c r="I460" s="183"/>
    </row>
    <row r="461" s="181" customFormat="1" spans="2:9">
      <c r="B461" s="401"/>
      <c r="C461" s="401"/>
      <c r="D461" s="328"/>
      <c r="E461" s="323"/>
      <c r="F461" s="183"/>
      <c r="G461" s="183"/>
      <c r="H461" s="183"/>
      <c r="I461" s="183"/>
    </row>
    <row r="462" s="181" customFormat="1" spans="2:9">
      <c r="B462" s="401"/>
      <c r="C462" s="401"/>
      <c r="D462" s="328"/>
      <c r="E462" s="323"/>
      <c r="F462" s="183"/>
      <c r="G462" s="183"/>
      <c r="H462" s="183"/>
      <c r="I462" s="183"/>
    </row>
    <row r="463" s="181" customFormat="1" spans="2:9">
      <c r="B463" s="401"/>
      <c r="C463" s="401"/>
      <c r="D463" s="328"/>
      <c r="E463" s="323"/>
      <c r="F463" s="183"/>
      <c r="G463" s="183"/>
      <c r="H463" s="183"/>
      <c r="I463" s="183"/>
    </row>
    <row r="464" s="181" customFormat="1" spans="2:9">
      <c r="B464" s="401"/>
      <c r="C464" s="401"/>
      <c r="D464" s="328"/>
      <c r="E464" s="323"/>
      <c r="F464" s="183"/>
      <c r="G464" s="183"/>
      <c r="H464" s="183"/>
      <c r="I464" s="183"/>
    </row>
    <row r="465" s="181" customFormat="1" spans="2:9">
      <c r="B465" s="401"/>
      <c r="C465" s="401"/>
      <c r="D465" s="328"/>
      <c r="E465" s="323"/>
      <c r="F465" s="183"/>
      <c r="G465" s="183"/>
      <c r="H465" s="183"/>
      <c r="I465" s="183"/>
    </row>
    <row r="466" s="181" customFormat="1" spans="2:9">
      <c r="B466" s="401"/>
      <c r="C466" s="401"/>
      <c r="D466" s="328"/>
      <c r="E466" s="323"/>
      <c r="F466" s="183"/>
      <c r="G466" s="183"/>
      <c r="H466" s="183"/>
      <c r="I466" s="183"/>
    </row>
    <row r="467" s="181" customFormat="1" spans="2:9">
      <c r="B467" s="401"/>
      <c r="C467" s="401"/>
      <c r="D467" s="328"/>
      <c r="E467" s="323"/>
      <c r="F467" s="183"/>
      <c r="G467" s="183"/>
      <c r="H467" s="183"/>
      <c r="I467" s="183"/>
    </row>
    <row r="468" s="181" customFormat="1" spans="2:9">
      <c r="B468" s="401"/>
      <c r="C468" s="401"/>
      <c r="D468" s="328"/>
      <c r="E468" s="323"/>
      <c r="F468" s="183"/>
      <c r="G468" s="183"/>
      <c r="H468" s="183"/>
      <c r="I468" s="183"/>
    </row>
    <row r="469" s="181" customFormat="1" spans="2:9">
      <c r="B469" s="401"/>
      <c r="C469" s="401"/>
      <c r="D469" s="328"/>
      <c r="E469" s="323"/>
      <c r="F469" s="183"/>
      <c r="G469" s="183"/>
      <c r="H469" s="183"/>
      <c r="I469" s="183"/>
    </row>
    <row r="470" s="181" customFormat="1" spans="2:9">
      <c r="B470" s="401"/>
      <c r="C470" s="401"/>
      <c r="D470" s="328"/>
      <c r="E470" s="323"/>
      <c r="F470" s="183"/>
      <c r="G470" s="183"/>
      <c r="H470" s="183"/>
      <c r="I470" s="183"/>
    </row>
    <row r="471" s="181" customFormat="1" spans="2:9">
      <c r="B471" s="401"/>
      <c r="C471" s="401"/>
      <c r="D471" s="328"/>
      <c r="E471" s="323"/>
      <c r="F471" s="183"/>
      <c r="G471" s="183"/>
      <c r="H471" s="183"/>
      <c r="I471" s="183"/>
    </row>
    <row r="472" s="181" customFormat="1" spans="2:9">
      <c r="B472" s="401"/>
      <c r="C472" s="401"/>
      <c r="D472" s="328"/>
      <c r="E472" s="323"/>
      <c r="F472" s="183"/>
      <c r="G472" s="183"/>
      <c r="H472" s="183"/>
      <c r="I472" s="183"/>
    </row>
    <row r="473" s="181" customFormat="1" spans="2:9">
      <c r="B473" s="401"/>
      <c r="C473" s="401"/>
      <c r="D473" s="328"/>
      <c r="E473" s="323"/>
      <c r="F473" s="183"/>
      <c r="G473" s="183"/>
      <c r="H473" s="183"/>
      <c r="I473" s="183"/>
    </row>
    <row r="474" s="181" customFormat="1" spans="2:9">
      <c r="B474" s="401"/>
      <c r="C474" s="401"/>
      <c r="D474" s="328"/>
      <c r="E474" s="323"/>
      <c r="F474" s="183"/>
      <c r="G474" s="183"/>
      <c r="H474" s="183"/>
      <c r="I474" s="183"/>
    </row>
    <row r="475" s="181" customFormat="1" spans="2:9">
      <c r="B475" s="401"/>
      <c r="C475" s="401"/>
      <c r="D475" s="328"/>
      <c r="E475" s="323"/>
      <c r="F475" s="183"/>
      <c r="G475" s="183"/>
      <c r="H475" s="183"/>
      <c r="I475" s="183"/>
    </row>
    <row r="476" s="181" customFormat="1" spans="2:9">
      <c r="B476" s="401"/>
      <c r="C476" s="401"/>
      <c r="D476" s="328"/>
      <c r="E476" s="323"/>
      <c r="F476" s="183"/>
      <c r="G476" s="183"/>
      <c r="H476" s="183"/>
      <c r="I476" s="183"/>
    </row>
    <row r="477" s="181" customFormat="1" spans="2:9">
      <c r="B477" s="401"/>
      <c r="C477" s="401"/>
      <c r="D477" s="328"/>
      <c r="E477" s="323"/>
      <c r="F477" s="183"/>
      <c r="G477" s="183"/>
      <c r="H477" s="183"/>
      <c r="I477" s="183"/>
    </row>
    <row r="478" s="181" customFormat="1" spans="2:9">
      <c r="B478" s="401"/>
      <c r="C478" s="401"/>
      <c r="D478" s="328"/>
      <c r="E478" s="323"/>
      <c r="F478" s="183"/>
      <c r="G478" s="183"/>
      <c r="H478" s="183"/>
      <c r="I478" s="183"/>
    </row>
    <row r="479" s="181" customFormat="1" spans="2:9">
      <c r="B479" s="401"/>
      <c r="C479" s="401"/>
      <c r="D479" s="328"/>
      <c r="E479" s="323"/>
      <c r="F479" s="183"/>
      <c r="G479" s="183"/>
      <c r="H479" s="183"/>
      <c r="I479" s="183"/>
    </row>
    <row r="480" s="181" customFormat="1" spans="2:9">
      <c r="B480" s="401"/>
      <c r="C480" s="401"/>
      <c r="D480" s="328"/>
      <c r="E480" s="323"/>
      <c r="F480" s="183"/>
      <c r="G480" s="183"/>
      <c r="H480" s="183"/>
      <c r="I480" s="183"/>
    </row>
    <row r="481" s="181" customFormat="1" spans="2:9">
      <c r="B481" s="401"/>
      <c r="C481" s="401"/>
      <c r="D481" s="328"/>
      <c r="E481" s="323"/>
      <c r="F481" s="183"/>
      <c r="G481" s="183"/>
      <c r="H481" s="183"/>
      <c r="I481" s="183"/>
    </row>
    <row r="482" s="181" customFormat="1" spans="2:9">
      <c r="B482" s="401"/>
      <c r="C482" s="401"/>
      <c r="D482" s="328"/>
      <c r="E482" s="323"/>
      <c r="F482" s="183"/>
      <c r="G482" s="183"/>
      <c r="H482" s="183"/>
      <c r="I482" s="183"/>
    </row>
    <row r="483" s="181" customFormat="1" spans="2:9">
      <c r="B483" s="401"/>
      <c r="C483" s="401"/>
      <c r="D483" s="328"/>
      <c r="E483" s="323"/>
      <c r="F483" s="183"/>
      <c r="G483" s="183"/>
      <c r="H483" s="183"/>
      <c r="I483" s="183"/>
    </row>
    <row r="484" s="181" customFormat="1" spans="2:9">
      <c r="B484" s="401"/>
      <c r="C484" s="401"/>
      <c r="D484" s="328"/>
      <c r="E484" s="323"/>
      <c r="F484" s="183"/>
      <c r="G484" s="183"/>
      <c r="H484" s="183"/>
      <c r="I484" s="183"/>
    </row>
    <row r="485" s="181" customFormat="1" spans="2:9">
      <c r="B485" s="401"/>
      <c r="C485" s="401"/>
      <c r="D485" s="328"/>
      <c r="E485" s="323"/>
      <c r="F485" s="183"/>
      <c r="G485" s="183"/>
      <c r="H485" s="183"/>
      <c r="I485" s="183"/>
    </row>
    <row r="486" s="181" customFormat="1" spans="2:9">
      <c r="B486" s="401"/>
      <c r="C486" s="401"/>
      <c r="D486" s="328"/>
      <c r="E486" s="323"/>
      <c r="F486" s="183"/>
      <c r="G486" s="183"/>
      <c r="H486" s="183"/>
      <c r="I486" s="183"/>
    </row>
    <row r="487" s="181" customFormat="1" spans="2:9">
      <c r="B487" s="401"/>
      <c r="C487" s="401"/>
      <c r="D487" s="328"/>
      <c r="E487" s="323"/>
      <c r="F487" s="183"/>
      <c r="G487" s="183"/>
      <c r="H487" s="183"/>
      <c r="I487" s="183"/>
    </row>
    <row r="488" s="181" customFormat="1" spans="2:9">
      <c r="B488" s="401"/>
      <c r="C488" s="401"/>
      <c r="D488" s="328"/>
      <c r="E488" s="323"/>
      <c r="F488" s="183"/>
      <c r="G488" s="183"/>
      <c r="H488" s="183"/>
      <c r="I488" s="183"/>
    </row>
    <row r="489" s="181" customFormat="1" spans="2:9">
      <c r="B489" s="401"/>
      <c r="C489" s="401"/>
      <c r="D489" s="328"/>
      <c r="E489" s="323"/>
      <c r="F489" s="183"/>
      <c r="G489" s="183"/>
      <c r="H489" s="183"/>
      <c r="I489" s="183"/>
    </row>
    <row r="490" s="181" customFormat="1" spans="2:9">
      <c r="B490" s="401"/>
      <c r="C490" s="401"/>
      <c r="D490" s="328"/>
      <c r="E490" s="323"/>
      <c r="F490" s="183"/>
      <c r="G490" s="183"/>
      <c r="H490" s="183"/>
      <c r="I490" s="183"/>
    </row>
    <row r="491" s="181" customFormat="1" spans="2:9">
      <c r="B491" s="401"/>
      <c r="C491" s="401"/>
      <c r="D491" s="328"/>
      <c r="E491" s="323"/>
      <c r="F491" s="183"/>
      <c r="G491" s="183"/>
      <c r="H491" s="183"/>
      <c r="I491" s="183"/>
    </row>
    <row r="492" s="181" customFormat="1" spans="2:9">
      <c r="B492" s="401"/>
      <c r="C492" s="401"/>
      <c r="D492" s="328"/>
      <c r="E492" s="323"/>
      <c r="F492" s="183"/>
      <c r="G492" s="183"/>
      <c r="H492" s="183"/>
      <c r="I492" s="183"/>
    </row>
    <row r="493" s="181" customFormat="1" spans="2:9">
      <c r="B493" s="401"/>
      <c r="C493" s="401"/>
      <c r="D493" s="328"/>
      <c r="E493" s="323"/>
      <c r="F493" s="183"/>
      <c r="G493" s="183"/>
      <c r="H493" s="183"/>
      <c r="I493" s="183"/>
    </row>
    <row r="494" s="181" customFormat="1" spans="2:9">
      <c r="B494" s="401"/>
      <c r="C494" s="401"/>
      <c r="D494" s="328"/>
      <c r="E494" s="323"/>
      <c r="F494" s="183"/>
      <c r="G494" s="183"/>
      <c r="H494" s="183"/>
      <c r="I494" s="183"/>
    </row>
    <row r="495" s="181" customFormat="1" spans="2:9">
      <c r="B495" s="401"/>
      <c r="C495" s="401"/>
      <c r="D495" s="328"/>
      <c r="E495" s="323"/>
      <c r="F495" s="183"/>
      <c r="G495" s="183"/>
      <c r="H495" s="183"/>
      <c r="I495" s="183"/>
    </row>
    <row r="496" s="181" customFormat="1" spans="2:9">
      <c r="B496" s="401"/>
      <c r="C496" s="401"/>
      <c r="D496" s="328"/>
      <c r="E496" s="323"/>
      <c r="F496" s="183"/>
      <c r="G496" s="183"/>
      <c r="H496" s="183"/>
      <c r="I496" s="183"/>
    </row>
    <row r="497" s="181" customFormat="1" spans="2:9">
      <c r="B497" s="401"/>
      <c r="C497" s="401"/>
      <c r="D497" s="328"/>
      <c r="E497" s="323"/>
      <c r="F497" s="183"/>
      <c r="G497" s="183"/>
      <c r="H497" s="183"/>
      <c r="I497" s="183"/>
    </row>
    <row r="498" s="181" customFormat="1" spans="2:9">
      <c r="B498" s="401"/>
      <c r="C498" s="401"/>
      <c r="D498" s="328"/>
      <c r="E498" s="323"/>
      <c r="F498" s="183"/>
      <c r="G498" s="183"/>
      <c r="H498" s="183"/>
      <c r="I498" s="183"/>
    </row>
    <row r="499" s="181" customFormat="1" spans="2:9">
      <c r="B499" s="401"/>
      <c r="C499" s="401"/>
      <c r="D499" s="328"/>
      <c r="E499" s="323"/>
      <c r="F499" s="183"/>
      <c r="G499" s="183"/>
      <c r="H499" s="183"/>
      <c r="I499" s="183"/>
    </row>
    <row r="500" s="181" customFormat="1" spans="2:9">
      <c r="B500" s="401"/>
      <c r="C500" s="401"/>
      <c r="D500" s="328"/>
      <c r="E500" s="323"/>
      <c r="F500" s="183"/>
      <c r="G500" s="183"/>
      <c r="H500" s="183"/>
      <c r="I500" s="183"/>
    </row>
    <row r="501" s="181" customFormat="1" spans="2:9">
      <c r="B501" s="401"/>
      <c r="C501" s="401"/>
      <c r="D501" s="328"/>
      <c r="E501" s="323"/>
      <c r="F501" s="183"/>
      <c r="G501" s="183"/>
      <c r="H501" s="183"/>
      <c r="I501" s="183"/>
    </row>
    <row r="502" s="181" customFormat="1" spans="2:9">
      <c r="B502" s="401"/>
      <c r="C502" s="401"/>
      <c r="D502" s="328"/>
      <c r="E502" s="323"/>
      <c r="F502" s="183"/>
      <c r="G502" s="183"/>
      <c r="H502" s="183"/>
      <c r="I502" s="183"/>
    </row>
    <row r="503" s="181" customFormat="1" spans="2:9">
      <c r="B503" s="401"/>
      <c r="C503" s="401"/>
      <c r="D503" s="328"/>
      <c r="E503" s="323"/>
      <c r="F503" s="183"/>
      <c r="G503" s="183"/>
      <c r="H503" s="183"/>
      <c r="I503" s="183"/>
    </row>
    <row r="504" s="181" customFormat="1" spans="2:9">
      <c r="B504" s="401"/>
      <c r="C504" s="401"/>
      <c r="D504" s="328"/>
      <c r="E504" s="323"/>
      <c r="F504" s="183"/>
      <c r="G504" s="183"/>
      <c r="H504" s="183"/>
      <c r="I504" s="183"/>
    </row>
    <row r="505" s="181" customFormat="1" spans="2:9">
      <c r="B505" s="401"/>
      <c r="C505" s="401"/>
      <c r="D505" s="328"/>
      <c r="E505" s="323"/>
      <c r="F505" s="183"/>
      <c r="G505" s="183"/>
      <c r="H505" s="183"/>
      <c r="I505" s="183"/>
    </row>
    <row r="506" s="181" customFormat="1" spans="2:9">
      <c r="B506" s="401"/>
      <c r="C506" s="401"/>
      <c r="D506" s="328"/>
      <c r="E506" s="323"/>
      <c r="F506" s="183"/>
      <c r="G506" s="183"/>
      <c r="H506" s="183"/>
      <c r="I506" s="183"/>
    </row>
    <row r="507" s="181" customFormat="1" spans="2:9">
      <c r="B507" s="401"/>
      <c r="C507" s="401"/>
      <c r="D507" s="328"/>
      <c r="E507" s="323"/>
      <c r="F507" s="183"/>
      <c r="G507" s="183"/>
      <c r="H507" s="183"/>
      <c r="I507" s="183"/>
    </row>
    <row r="508" s="181" customFormat="1" spans="2:9">
      <c r="B508" s="401"/>
      <c r="C508" s="401"/>
      <c r="D508" s="328"/>
      <c r="E508" s="323"/>
      <c r="F508" s="183"/>
      <c r="G508" s="183"/>
      <c r="H508" s="183"/>
      <c r="I508" s="183"/>
    </row>
    <row r="509" s="181" customFormat="1" spans="2:9">
      <c r="B509" s="401"/>
      <c r="C509" s="401"/>
      <c r="D509" s="328"/>
      <c r="E509" s="323"/>
      <c r="F509" s="183"/>
      <c r="G509" s="183"/>
      <c r="H509" s="183"/>
      <c r="I509" s="183"/>
    </row>
    <row r="510" s="181" customFormat="1" spans="2:9">
      <c r="B510" s="401"/>
      <c r="C510" s="401"/>
      <c r="D510" s="328"/>
      <c r="E510" s="323"/>
      <c r="F510" s="183"/>
      <c r="G510" s="183"/>
      <c r="H510" s="183"/>
      <c r="I510" s="183"/>
    </row>
    <row r="511" s="181" customFormat="1" spans="2:9">
      <c r="B511" s="401"/>
      <c r="C511" s="401"/>
      <c r="D511" s="328"/>
      <c r="E511" s="323"/>
      <c r="F511" s="183"/>
      <c r="G511" s="183"/>
      <c r="H511" s="183"/>
      <c r="I511" s="183"/>
    </row>
    <row r="512" s="181" customFormat="1" spans="2:9">
      <c r="B512" s="401"/>
      <c r="C512" s="401"/>
      <c r="D512" s="328"/>
      <c r="E512" s="323"/>
      <c r="F512" s="183"/>
      <c r="G512" s="183"/>
      <c r="H512" s="183"/>
      <c r="I512" s="183"/>
    </row>
    <row r="513" s="181" customFormat="1" spans="2:9">
      <c r="B513" s="401"/>
      <c r="C513" s="401"/>
      <c r="D513" s="328"/>
      <c r="E513" s="323"/>
      <c r="F513" s="183"/>
      <c r="G513" s="183"/>
      <c r="H513" s="183"/>
      <c r="I513" s="183"/>
    </row>
    <row r="514" s="181" customFormat="1" spans="2:9">
      <c r="B514" s="401"/>
      <c r="C514" s="401"/>
      <c r="D514" s="328"/>
      <c r="E514" s="323"/>
      <c r="F514" s="183"/>
      <c r="G514" s="183"/>
      <c r="H514" s="183"/>
      <c r="I514" s="183"/>
    </row>
    <row r="515" s="181" customFormat="1" spans="2:9">
      <c r="B515" s="401"/>
      <c r="C515" s="401"/>
      <c r="D515" s="328"/>
      <c r="E515" s="323"/>
      <c r="F515" s="183"/>
      <c r="G515" s="183"/>
      <c r="H515" s="183"/>
      <c r="I515" s="183"/>
    </row>
    <row r="516" s="181" customFormat="1" spans="2:9">
      <c r="B516" s="401"/>
      <c r="C516" s="401"/>
      <c r="D516" s="328"/>
      <c r="E516" s="323"/>
      <c r="F516" s="183"/>
      <c r="G516" s="183"/>
      <c r="H516" s="183"/>
      <c r="I516" s="183"/>
    </row>
    <row r="517" s="181" customFormat="1" spans="2:9">
      <c r="B517" s="401"/>
      <c r="C517" s="401"/>
      <c r="D517" s="328"/>
      <c r="E517" s="323"/>
      <c r="F517" s="183"/>
      <c r="G517" s="183"/>
      <c r="H517" s="183"/>
      <c r="I517" s="183"/>
    </row>
    <row r="518" s="181" customFormat="1" spans="2:9">
      <c r="B518" s="401"/>
      <c r="C518" s="401"/>
      <c r="D518" s="328"/>
      <c r="E518" s="323"/>
      <c r="F518" s="183"/>
      <c r="G518" s="183"/>
      <c r="H518" s="183"/>
      <c r="I518" s="183"/>
    </row>
    <row r="519" s="181" customFormat="1" spans="2:9">
      <c r="B519" s="401"/>
      <c r="C519" s="401"/>
      <c r="D519" s="328"/>
      <c r="E519" s="323"/>
      <c r="F519" s="183"/>
      <c r="G519" s="183"/>
      <c r="H519" s="183"/>
      <c r="I519" s="183"/>
    </row>
    <row r="520" s="181" customFormat="1" spans="2:9">
      <c r="B520" s="401"/>
      <c r="C520" s="401"/>
      <c r="D520" s="328"/>
      <c r="E520" s="323"/>
      <c r="F520" s="183"/>
      <c r="G520" s="183"/>
      <c r="H520" s="183"/>
      <c r="I520" s="183"/>
    </row>
    <row r="521" s="181" customFormat="1" spans="2:9">
      <c r="B521" s="401"/>
      <c r="C521" s="401"/>
      <c r="D521" s="328"/>
      <c r="E521" s="323"/>
      <c r="F521" s="183"/>
      <c r="G521" s="183"/>
      <c r="H521" s="183"/>
      <c r="I521" s="183"/>
    </row>
    <row r="522" s="181" customFormat="1" spans="2:9">
      <c r="B522" s="401"/>
      <c r="C522" s="401"/>
      <c r="D522" s="328"/>
      <c r="E522" s="323"/>
      <c r="F522" s="183"/>
      <c r="G522" s="183"/>
      <c r="H522" s="183"/>
      <c r="I522" s="183"/>
    </row>
    <row r="523" s="181" customFormat="1" spans="2:9">
      <c r="B523" s="401"/>
      <c r="C523" s="401"/>
      <c r="D523" s="328"/>
      <c r="E523" s="323"/>
      <c r="F523" s="183"/>
      <c r="G523" s="183"/>
      <c r="H523" s="183"/>
      <c r="I523" s="183"/>
    </row>
    <row r="524" s="181" customFormat="1" spans="2:9">
      <c r="B524" s="401"/>
      <c r="C524" s="401"/>
      <c r="D524" s="328"/>
      <c r="E524" s="323"/>
      <c r="F524" s="183"/>
      <c r="G524" s="183"/>
      <c r="H524" s="183"/>
      <c r="I524" s="183"/>
    </row>
    <row r="525" s="181" customFormat="1" spans="2:9">
      <c r="B525" s="401"/>
      <c r="C525" s="401"/>
      <c r="D525" s="328"/>
      <c r="E525" s="323"/>
      <c r="F525" s="183"/>
      <c r="G525" s="183"/>
      <c r="H525" s="183"/>
      <c r="I525" s="183"/>
    </row>
    <row r="526" s="181" customFormat="1" spans="2:9">
      <c r="B526" s="401"/>
      <c r="C526" s="401"/>
      <c r="D526" s="328"/>
      <c r="E526" s="323"/>
      <c r="F526" s="183"/>
      <c r="G526" s="183"/>
      <c r="H526" s="183"/>
      <c r="I526" s="183"/>
    </row>
    <row r="527" s="181" customFormat="1" spans="2:9">
      <c r="B527" s="401"/>
      <c r="C527" s="401"/>
      <c r="D527" s="328"/>
      <c r="E527" s="323"/>
      <c r="F527" s="183"/>
      <c r="G527" s="183"/>
      <c r="H527" s="183"/>
      <c r="I527" s="183"/>
    </row>
    <row r="528" s="181" customFormat="1" spans="2:9">
      <c r="B528" s="401"/>
      <c r="C528" s="401"/>
      <c r="D528" s="328"/>
      <c r="E528" s="323"/>
      <c r="F528" s="183"/>
      <c r="G528" s="183"/>
      <c r="H528" s="183"/>
      <c r="I528" s="183"/>
    </row>
    <row r="529" s="181" customFormat="1" spans="2:9">
      <c r="B529" s="401"/>
      <c r="C529" s="401"/>
      <c r="D529" s="328"/>
      <c r="E529" s="323"/>
      <c r="F529" s="183"/>
      <c r="G529" s="183"/>
      <c r="H529" s="183"/>
      <c r="I529" s="183"/>
    </row>
    <row r="530" s="181" customFormat="1" spans="2:9">
      <c r="B530" s="401"/>
      <c r="C530" s="401"/>
      <c r="D530" s="328"/>
      <c r="E530" s="323"/>
      <c r="F530" s="183"/>
      <c r="G530" s="183"/>
      <c r="H530" s="183"/>
      <c r="I530" s="183"/>
    </row>
    <row r="531" s="181" customFormat="1" spans="2:9">
      <c r="B531" s="401"/>
      <c r="C531" s="401"/>
      <c r="D531" s="328"/>
      <c r="E531" s="323"/>
      <c r="F531" s="183"/>
      <c r="G531" s="183"/>
      <c r="H531" s="183"/>
      <c r="I531" s="183"/>
    </row>
    <row r="532" s="181" customFormat="1" spans="2:9">
      <c r="B532" s="401"/>
      <c r="C532" s="401"/>
      <c r="D532" s="328"/>
      <c r="E532" s="323"/>
      <c r="F532" s="183"/>
      <c r="G532" s="183"/>
      <c r="H532" s="183"/>
      <c r="I532" s="183"/>
    </row>
    <row r="533" s="181" customFormat="1" spans="2:9">
      <c r="B533" s="401"/>
      <c r="C533" s="401"/>
      <c r="D533" s="328"/>
      <c r="E533" s="323"/>
      <c r="F533" s="183"/>
      <c r="G533" s="183"/>
      <c r="H533" s="183"/>
      <c r="I533" s="183"/>
    </row>
    <row r="534" s="181" customFormat="1" spans="2:9">
      <c r="B534" s="401"/>
      <c r="C534" s="401"/>
      <c r="D534" s="328"/>
      <c r="E534" s="323"/>
      <c r="F534" s="183"/>
      <c r="G534" s="183"/>
      <c r="H534" s="183"/>
      <c r="I534" s="183"/>
    </row>
    <row r="535" s="181" customFormat="1" spans="2:9">
      <c r="B535" s="401"/>
      <c r="C535" s="401"/>
      <c r="D535" s="328"/>
      <c r="E535" s="323"/>
      <c r="F535" s="183"/>
      <c r="G535" s="183"/>
      <c r="H535" s="183"/>
      <c r="I535" s="183"/>
    </row>
    <row r="536" s="181" customFormat="1" spans="2:9">
      <c r="B536" s="401"/>
      <c r="C536" s="401"/>
      <c r="D536" s="328"/>
      <c r="E536" s="323"/>
      <c r="F536" s="183"/>
      <c r="G536" s="183"/>
      <c r="H536" s="183"/>
      <c r="I536" s="183"/>
    </row>
    <row r="537" s="181" customFormat="1" spans="2:9">
      <c r="B537" s="401"/>
      <c r="C537" s="401"/>
      <c r="D537" s="328"/>
      <c r="E537" s="323"/>
      <c r="F537" s="183"/>
      <c r="G537" s="183"/>
      <c r="H537" s="183"/>
      <c r="I537" s="183"/>
    </row>
    <row r="538" s="181" customFormat="1" spans="2:9">
      <c r="B538" s="401"/>
      <c r="C538" s="401"/>
      <c r="D538" s="328"/>
      <c r="E538" s="323"/>
      <c r="F538" s="183"/>
      <c r="G538" s="183"/>
      <c r="H538" s="183"/>
      <c r="I538" s="183"/>
    </row>
    <row r="539" s="181" customFormat="1" spans="2:9">
      <c r="B539" s="401"/>
      <c r="C539" s="401"/>
      <c r="D539" s="328"/>
      <c r="E539" s="323"/>
      <c r="F539" s="183"/>
      <c r="G539" s="183"/>
      <c r="H539" s="183"/>
      <c r="I539" s="183"/>
    </row>
    <row r="540" s="181" customFormat="1" spans="2:9">
      <c r="B540" s="401"/>
      <c r="C540" s="401"/>
      <c r="D540" s="328"/>
      <c r="E540" s="323"/>
      <c r="F540" s="183"/>
      <c r="G540" s="183"/>
      <c r="H540" s="183"/>
      <c r="I540" s="183"/>
    </row>
    <row r="541" s="181" customFormat="1" spans="2:9">
      <c r="B541" s="401"/>
      <c r="C541" s="401"/>
      <c r="D541" s="328"/>
      <c r="E541" s="323"/>
      <c r="F541" s="183"/>
      <c r="G541" s="183"/>
      <c r="H541" s="183"/>
      <c r="I541" s="183"/>
    </row>
    <row r="542" s="181" customFormat="1" spans="2:9">
      <c r="B542" s="401"/>
      <c r="C542" s="401"/>
      <c r="D542" s="328"/>
      <c r="E542" s="323"/>
      <c r="F542" s="183"/>
      <c r="G542" s="183"/>
      <c r="H542" s="183"/>
      <c r="I542" s="183"/>
    </row>
    <row r="543" s="181" customFormat="1" spans="2:9">
      <c r="B543" s="401"/>
      <c r="C543" s="401"/>
      <c r="D543" s="328"/>
      <c r="E543" s="323"/>
      <c r="F543" s="183"/>
      <c r="G543" s="183"/>
      <c r="H543" s="183"/>
      <c r="I543" s="183"/>
    </row>
    <row r="544" s="181" customFormat="1" spans="2:9">
      <c r="B544" s="401"/>
      <c r="C544" s="401"/>
      <c r="D544" s="328"/>
      <c r="E544" s="323"/>
      <c r="F544" s="183"/>
      <c r="G544" s="183"/>
      <c r="H544" s="183"/>
      <c r="I544" s="183"/>
    </row>
    <row r="545" s="181" customFormat="1" spans="2:9">
      <c r="B545" s="401"/>
      <c r="C545" s="401"/>
      <c r="D545" s="328"/>
      <c r="E545" s="323"/>
      <c r="F545" s="183"/>
      <c r="G545" s="183"/>
      <c r="H545" s="183"/>
      <c r="I545" s="183"/>
    </row>
    <row r="546" s="181" customFormat="1" spans="2:9">
      <c r="B546" s="401"/>
      <c r="C546" s="401"/>
      <c r="D546" s="328"/>
      <c r="E546" s="323"/>
      <c r="F546" s="183"/>
      <c r="G546" s="183"/>
      <c r="H546" s="183"/>
      <c r="I546" s="183"/>
    </row>
    <row r="547" s="181" customFormat="1" spans="2:9">
      <c r="B547" s="401"/>
      <c r="C547" s="401"/>
      <c r="D547" s="328"/>
      <c r="E547" s="323"/>
      <c r="F547" s="183"/>
      <c r="G547" s="183"/>
      <c r="H547" s="183"/>
      <c r="I547" s="183"/>
    </row>
    <row r="548" s="181" customFormat="1" spans="2:9">
      <c r="B548" s="401"/>
      <c r="C548" s="401"/>
      <c r="D548" s="328"/>
      <c r="E548" s="323"/>
      <c r="F548" s="183"/>
      <c r="G548" s="183"/>
      <c r="H548" s="183"/>
      <c r="I548" s="183"/>
    </row>
    <row r="549" s="181" customFormat="1" spans="2:9">
      <c r="B549" s="401"/>
      <c r="C549" s="401"/>
      <c r="D549" s="328"/>
      <c r="E549" s="323"/>
      <c r="F549" s="183"/>
      <c r="G549" s="183"/>
      <c r="H549" s="183"/>
      <c r="I549" s="183"/>
    </row>
    <row r="550" s="181" customFormat="1" spans="2:9">
      <c r="B550" s="401"/>
      <c r="C550" s="401"/>
      <c r="D550" s="328"/>
      <c r="E550" s="323"/>
      <c r="F550" s="183"/>
      <c r="G550" s="183"/>
      <c r="H550" s="183"/>
      <c r="I550" s="183"/>
    </row>
    <row r="551" s="181" customFormat="1" spans="2:9">
      <c r="B551" s="401"/>
      <c r="C551" s="401"/>
      <c r="D551" s="328"/>
      <c r="E551" s="323"/>
      <c r="F551" s="183"/>
      <c r="G551" s="183"/>
      <c r="H551" s="183"/>
      <c r="I551" s="183"/>
    </row>
    <row r="552" s="181" customFormat="1" spans="2:9">
      <c r="B552" s="401"/>
      <c r="C552" s="401"/>
      <c r="D552" s="328"/>
      <c r="E552" s="323"/>
      <c r="F552" s="183"/>
      <c r="G552" s="183"/>
      <c r="H552" s="183"/>
      <c r="I552" s="183"/>
    </row>
    <row r="553" s="181" customFormat="1" spans="2:9">
      <c r="B553" s="401"/>
      <c r="C553" s="401"/>
      <c r="D553" s="328"/>
      <c r="E553" s="323"/>
      <c r="F553" s="183"/>
      <c r="G553" s="183"/>
      <c r="H553" s="183"/>
      <c r="I553" s="183"/>
    </row>
    <row r="554" s="181" customFormat="1" spans="2:9">
      <c r="B554" s="401"/>
      <c r="C554" s="401"/>
      <c r="D554" s="328"/>
      <c r="E554" s="323"/>
      <c r="F554" s="183"/>
      <c r="G554" s="183"/>
      <c r="H554" s="183"/>
      <c r="I554" s="183"/>
    </row>
    <row r="555" s="181" customFormat="1" spans="2:9">
      <c r="B555" s="401"/>
      <c r="C555" s="401"/>
      <c r="D555" s="328"/>
      <c r="E555" s="323"/>
      <c r="F555" s="183"/>
      <c r="G555" s="183"/>
      <c r="H555" s="183"/>
      <c r="I555" s="183"/>
    </row>
    <row r="556" s="181" customFormat="1" spans="2:9">
      <c r="B556" s="401"/>
      <c r="C556" s="401"/>
      <c r="D556" s="328"/>
      <c r="E556" s="323"/>
      <c r="F556" s="183"/>
      <c r="G556" s="183"/>
      <c r="H556" s="183"/>
      <c r="I556" s="183"/>
    </row>
    <row r="557" s="181" customFormat="1" spans="2:9">
      <c r="B557" s="401"/>
      <c r="C557" s="401"/>
      <c r="D557" s="328"/>
      <c r="E557" s="323"/>
      <c r="F557" s="183"/>
      <c r="G557" s="183"/>
      <c r="H557" s="183"/>
      <c r="I557" s="183"/>
    </row>
    <row r="558" s="181" customFormat="1" spans="2:9">
      <c r="B558" s="401"/>
      <c r="C558" s="401"/>
      <c r="D558" s="328"/>
      <c r="E558" s="323"/>
      <c r="F558" s="183"/>
      <c r="G558" s="183"/>
      <c r="H558" s="183"/>
      <c r="I558" s="183"/>
    </row>
    <row r="559" s="181" customFormat="1" spans="2:9">
      <c r="B559" s="401"/>
      <c r="C559" s="401"/>
      <c r="D559" s="328"/>
      <c r="E559" s="323"/>
      <c r="F559" s="183"/>
      <c r="G559" s="183"/>
      <c r="H559" s="183"/>
      <c r="I559" s="183"/>
    </row>
    <row r="560" s="181" customFormat="1" spans="2:9">
      <c r="B560" s="401"/>
      <c r="C560" s="401"/>
      <c r="D560" s="328"/>
      <c r="E560" s="323"/>
      <c r="F560" s="183"/>
      <c r="G560" s="183"/>
      <c r="H560" s="183"/>
      <c r="I560" s="183"/>
    </row>
    <row r="561" s="181" customFormat="1" spans="2:9">
      <c r="B561" s="401"/>
      <c r="C561" s="401"/>
      <c r="D561" s="328"/>
      <c r="E561" s="323"/>
      <c r="F561" s="183"/>
      <c r="G561" s="183"/>
      <c r="H561" s="183"/>
      <c r="I561" s="183"/>
    </row>
    <row r="562" s="181" customFormat="1" spans="2:9">
      <c r="B562" s="401"/>
      <c r="C562" s="401"/>
      <c r="D562" s="328"/>
      <c r="E562" s="323"/>
      <c r="F562" s="183"/>
      <c r="G562" s="183"/>
      <c r="H562" s="183"/>
      <c r="I562" s="183"/>
    </row>
    <row r="563" s="181" customFormat="1" spans="2:9">
      <c r="B563" s="401"/>
      <c r="C563" s="401"/>
      <c r="D563" s="328"/>
      <c r="E563" s="323"/>
      <c r="F563" s="183"/>
      <c r="G563" s="183"/>
      <c r="H563" s="183"/>
      <c r="I563" s="183"/>
    </row>
    <row r="564" s="181" customFormat="1" spans="2:9">
      <c r="B564" s="401"/>
      <c r="C564" s="401"/>
      <c r="D564" s="328"/>
      <c r="E564" s="323"/>
      <c r="F564" s="183"/>
      <c r="G564" s="183"/>
      <c r="H564" s="183"/>
      <c r="I564" s="183"/>
    </row>
    <row r="565" s="181" customFormat="1" spans="2:9">
      <c r="B565" s="401"/>
      <c r="C565" s="401"/>
      <c r="D565" s="328"/>
      <c r="E565" s="323"/>
      <c r="F565" s="183"/>
      <c r="G565" s="183"/>
      <c r="H565" s="183"/>
      <c r="I565" s="183"/>
    </row>
    <row r="566" s="181" customFormat="1" spans="2:9">
      <c r="B566" s="401"/>
      <c r="C566" s="401"/>
      <c r="D566" s="328"/>
      <c r="E566" s="323"/>
      <c r="F566" s="183"/>
      <c r="G566" s="183"/>
      <c r="H566" s="183"/>
      <c r="I566" s="183"/>
    </row>
    <row r="567" s="181" customFormat="1" spans="2:9">
      <c r="B567" s="401"/>
      <c r="C567" s="401"/>
      <c r="D567" s="328"/>
      <c r="E567" s="323"/>
      <c r="F567" s="183"/>
      <c r="G567" s="183"/>
      <c r="H567" s="183"/>
      <c r="I567" s="183"/>
    </row>
    <row r="568" s="181" customFormat="1" spans="2:9">
      <c r="B568" s="401"/>
      <c r="C568" s="401"/>
      <c r="D568" s="328"/>
      <c r="E568" s="323"/>
      <c r="F568" s="183"/>
      <c r="G568" s="183"/>
      <c r="H568" s="183"/>
      <c r="I568" s="183"/>
    </row>
    <row r="569" s="181" customFormat="1" spans="2:9">
      <c r="B569" s="401"/>
      <c r="C569" s="401"/>
      <c r="D569" s="328"/>
      <c r="E569" s="323"/>
      <c r="F569" s="183"/>
      <c r="G569" s="183"/>
      <c r="H569" s="183"/>
      <c r="I569" s="183"/>
    </row>
    <row r="570" s="181" customFormat="1" spans="2:9">
      <c r="B570" s="401"/>
      <c r="C570" s="401"/>
      <c r="D570" s="328"/>
      <c r="E570" s="323"/>
      <c r="F570" s="183"/>
      <c r="G570" s="183"/>
      <c r="H570" s="183"/>
      <c r="I570" s="183"/>
    </row>
    <row r="571" s="181" customFormat="1" spans="2:9">
      <c r="B571" s="401"/>
      <c r="C571" s="401"/>
      <c r="D571" s="328"/>
      <c r="E571" s="323"/>
      <c r="F571" s="183"/>
      <c r="G571" s="183"/>
      <c r="H571" s="183"/>
      <c r="I571" s="183"/>
    </row>
    <row r="572" s="181" customFormat="1" spans="2:9">
      <c r="B572" s="401"/>
      <c r="C572" s="401"/>
      <c r="D572" s="328"/>
      <c r="E572" s="323"/>
      <c r="F572" s="183"/>
      <c r="G572" s="183"/>
      <c r="H572" s="183"/>
      <c r="I572" s="183"/>
    </row>
    <row r="573" s="181" customFormat="1" spans="2:9">
      <c r="B573" s="401"/>
      <c r="C573" s="401"/>
      <c r="D573" s="328"/>
      <c r="E573" s="323"/>
      <c r="F573" s="183"/>
      <c r="G573" s="183"/>
      <c r="H573" s="183"/>
      <c r="I573" s="183"/>
    </row>
    <row r="574" s="181" customFormat="1" spans="2:9">
      <c r="B574" s="401"/>
      <c r="C574" s="401"/>
      <c r="D574" s="328"/>
      <c r="E574" s="323"/>
      <c r="F574" s="183"/>
      <c r="G574" s="183"/>
      <c r="H574" s="183"/>
      <c r="I574" s="183"/>
    </row>
    <row r="575" s="181" customFormat="1" spans="2:9">
      <c r="B575" s="401"/>
      <c r="C575" s="401"/>
      <c r="D575" s="328"/>
      <c r="E575" s="323"/>
      <c r="F575" s="183"/>
      <c r="G575" s="183"/>
      <c r="H575" s="183"/>
      <c r="I575" s="183"/>
    </row>
    <row r="576" s="181" customFormat="1" spans="2:9">
      <c r="B576" s="401"/>
      <c r="C576" s="401"/>
      <c r="D576" s="328"/>
      <c r="E576" s="323"/>
      <c r="F576" s="183"/>
      <c r="G576" s="183"/>
      <c r="H576" s="183"/>
      <c r="I576" s="183"/>
    </row>
    <row r="577" s="181" customFormat="1" spans="2:9">
      <c r="B577" s="401"/>
      <c r="C577" s="401"/>
      <c r="D577" s="328"/>
      <c r="E577" s="323"/>
      <c r="F577" s="183"/>
      <c r="G577" s="183"/>
      <c r="H577" s="183"/>
      <c r="I577" s="183"/>
    </row>
    <row r="578" s="181" customFormat="1" spans="2:9">
      <c r="B578" s="401"/>
      <c r="C578" s="401"/>
      <c r="D578" s="328"/>
      <c r="E578" s="323"/>
      <c r="F578" s="183"/>
      <c r="G578" s="183"/>
      <c r="H578" s="183"/>
      <c r="I578" s="183"/>
    </row>
    <row r="579" s="181" customFormat="1" spans="2:9">
      <c r="B579" s="401"/>
      <c r="C579" s="401"/>
      <c r="D579" s="328"/>
      <c r="E579" s="323"/>
      <c r="F579" s="183"/>
      <c r="G579" s="183"/>
      <c r="H579" s="183"/>
      <c r="I579" s="183"/>
    </row>
    <row r="580" s="181" customFormat="1" spans="2:9">
      <c r="B580" s="401"/>
      <c r="C580" s="401"/>
      <c r="D580" s="328"/>
      <c r="E580" s="323"/>
      <c r="F580" s="183"/>
      <c r="G580" s="183"/>
      <c r="H580" s="183"/>
      <c r="I580" s="183"/>
    </row>
    <row r="581" s="181" customFormat="1" spans="2:9">
      <c r="B581" s="401"/>
      <c r="C581" s="401"/>
      <c r="D581" s="328"/>
      <c r="E581" s="323"/>
      <c r="F581" s="183"/>
      <c r="G581" s="183"/>
      <c r="H581" s="183"/>
      <c r="I581" s="183"/>
    </row>
    <row r="582" s="181" customFormat="1" spans="2:9">
      <c r="B582" s="401"/>
      <c r="C582" s="401"/>
      <c r="D582" s="328"/>
      <c r="E582" s="323"/>
      <c r="F582" s="183"/>
      <c r="G582" s="183"/>
      <c r="H582" s="183"/>
      <c r="I582" s="183"/>
    </row>
    <row r="583" s="181" customFormat="1" spans="2:9">
      <c r="B583" s="401"/>
      <c r="C583" s="401"/>
      <c r="D583" s="328"/>
      <c r="E583" s="323"/>
      <c r="F583" s="183"/>
      <c r="G583" s="183"/>
      <c r="H583" s="183"/>
      <c r="I583" s="183"/>
    </row>
    <row r="584" s="181" customFormat="1" spans="2:9">
      <c r="B584" s="401"/>
      <c r="C584" s="401"/>
      <c r="D584" s="328"/>
      <c r="E584" s="323"/>
      <c r="F584" s="183"/>
      <c r="G584" s="183"/>
      <c r="H584" s="183"/>
      <c r="I584" s="183"/>
    </row>
    <row r="585" s="181" customFormat="1" spans="2:9">
      <c r="B585" s="401"/>
      <c r="C585" s="401"/>
      <c r="D585" s="328"/>
      <c r="E585" s="323"/>
      <c r="F585" s="183"/>
      <c r="G585" s="183"/>
      <c r="H585" s="183"/>
      <c r="I585" s="183"/>
    </row>
    <row r="586" s="181" customFormat="1" spans="2:9">
      <c r="B586" s="401"/>
      <c r="C586" s="401"/>
      <c r="D586" s="328"/>
      <c r="E586" s="323"/>
      <c r="F586" s="183"/>
      <c r="G586" s="183"/>
      <c r="H586" s="183"/>
      <c r="I586" s="183"/>
    </row>
    <row r="587" s="181" customFormat="1" spans="2:9">
      <c r="B587" s="401"/>
      <c r="C587" s="401"/>
      <c r="D587" s="328"/>
      <c r="E587" s="323"/>
      <c r="F587" s="183"/>
      <c r="G587" s="183"/>
      <c r="H587" s="183"/>
      <c r="I587" s="183"/>
    </row>
    <row r="588" s="181" customFormat="1" spans="2:9">
      <c r="B588" s="401"/>
      <c r="C588" s="401"/>
      <c r="D588" s="328"/>
      <c r="E588" s="323"/>
      <c r="F588" s="183"/>
      <c r="G588" s="183"/>
      <c r="H588" s="183"/>
      <c r="I588" s="183"/>
    </row>
    <row r="589" s="181" customFormat="1" spans="2:9">
      <c r="B589" s="401"/>
      <c r="C589" s="401"/>
      <c r="D589" s="328"/>
      <c r="E589" s="323"/>
      <c r="F589" s="183"/>
      <c r="G589" s="183"/>
      <c r="H589" s="183"/>
      <c r="I589" s="183"/>
    </row>
    <row r="590" s="181" customFormat="1" spans="2:9">
      <c r="B590" s="401"/>
      <c r="C590" s="401"/>
      <c r="D590" s="328"/>
      <c r="E590" s="323"/>
      <c r="F590" s="183"/>
      <c r="G590" s="183"/>
      <c r="H590" s="183"/>
      <c r="I590" s="183"/>
    </row>
    <row r="591" s="181" customFormat="1" spans="2:9">
      <c r="B591" s="401"/>
      <c r="C591" s="401"/>
      <c r="D591" s="328"/>
      <c r="E591" s="323"/>
      <c r="F591" s="183"/>
      <c r="G591" s="183"/>
      <c r="H591" s="183"/>
      <c r="I591" s="183"/>
    </row>
    <row r="592" s="181" customFormat="1" spans="2:9">
      <c r="B592" s="401"/>
      <c r="C592" s="401"/>
      <c r="D592" s="328"/>
      <c r="E592" s="323"/>
      <c r="F592" s="183"/>
      <c r="G592" s="183"/>
      <c r="H592" s="183"/>
      <c r="I592" s="183"/>
    </row>
    <row r="593" s="181" customFormat="1" spans="2:9">
      <c r="B593" s="401"/>
      <c r="C593" s="401"/>
      <c r="D593" s="328"/>
      <c r="E593" s="323"/>
      <c r="F593" s="183"/>
      <c r="G593" s="183"/>
      <c r="H593" s="183"/>
      <c r="I593" s="183"/>
    </row>
    <row r="594" s="181" customFormat="1" spans="2:9">
      <c r="B594" s="401"/>
      <c r="C594" s="401"/>
      <c r="D594" s="328"/>
      <c r="E594" s="323"/>
      <c r="F594" s="183"/>
      <c r="G594" s="183"/>
      <c r="H594" s="183"/>
      <c r="I594" s="183"/>
    </row>
    <row r="595" s="181" customFormat="1" spans="2:9">
      <c r="B595" s="401"/>
      <c r="C595" s="401"/>
      <c r="D595" s="328"/>
      <c r="E595" s="323"/>
      <c r="F595" s="183"/>
      <c r="G595" s="183"/>
      <c r="H595" s="183"/>
      <c r="I595" s="183"/>
    </row>
    <row r="596" s="181" customFormat="1" spans="2:9">
      <c r="B596" s="401"/>
      <c r="C596" s="401"/>
      <c r="D596" s="328"/>
      <c r="E596" s="323"/>
      <c r="F596" s="183"/>
      <c r="G596" s="183"/>
      <c r="H596" s="183"/>
      <c r="I596" s="183"/>
    </row>
    <row r="597" s="181" customFormat="1" spans="2:9">
      <c r="B597" s="401"/>
      <c r="C597" s="401"/>
      <c r="D597" s="328"/>
      <c r="E597" s="323"/>
      <c r="F597" s="183"/>
      <c r="G597" s="183"/>
      <c r="H597" s="183"/>
      <c r="I597" s="183"/>
    </row>
    <row r="598" s="181" customFormat="1" spans="2:9">
      <c r="B598" s="401"/>
      <c r="C598" s="401"/>
      <c r="D598" s="328"/>
      <c r="E598" s="323"/>
      <c r="F598" s="183"/>
      <c r="G598" s="183"/>
      <c r="H598" s="183"/>
      <c r="I598" s="183"/>
    </row>
    <row r="599" s="181" customFormat="1" spans="2:9">
      <c r="B599" s="401"/>
      <c r="C599" s="401"/>
      <c r="D599" s="328"/>
      <c r="E599" s="323"/>
      <c r="F599" s="183"/>
      <c r="G599" s="183"/>
      <c r="H599" s="183"/>
      <c r="I599" s="183"/>
    </row>
    <row r="600" s="181" customFormat="1" spans="2:9">
      <c r="B600" s="401"/>
      <c r="C600" s="401"/>
      <c r="D600" s="328"/>
      <c r="E600" s="323"/>
      <c r="F600" s="183"/>
      <c r="G600" s="183"/>
      <c r="H600" s="183"/>
      <c r="I600" s="183"/>
    </row>
    <row r="601" s="181" customFormat="1" spans="2:9">
      <c r="B601" s="401"/>
      <c r="C601" s="401"/>
      <c r="D601" s="328"/>
      <c r="E601" s="323"/>
      <c r="F601" s="183"/>
      <c r="G601" s="183"/>
      <c r="H601" s="183"/>
      <c r="I601" s="183"/>
    </row>
    <row r="602" s="181" customFormat="1" spans="2:9">
      <c r="B602" s="401"/>
      <c r="C602" s="401"/>
      <c r="D602" s="328"/>
      <c r="E602" s="323"/>
      <c r="F602" s="183"/>
      <c r="G602" s="183"/>
      <c r="H602" s="183"/>
      <c r="I602" s="183"/>
    </row>
    <row r="603" s="181" customFormat="1" spans="2:9">
      <c r="B603" s="401"/>
      <c r="C603" s="401"/>
      <c r="D603" s="328"/>
      <c r="E603" s="323"/>
      <c r="F603" s="183"/>
      <c r="G603" s="183"/>
      <c r="H603" s="183"/>
      <c r="I603" s="183"/>
    </row>
    <row r="604" s="181" customFormat="1" spans="2:9">
      <c r="B604" s="401"/>
      <c r="C604" s="401"/>
      <c r="D604" s="328"/>
      <c r="E604" s="323"/>
      <c r="F604" s="183"/>
      <c r="G604" s="183"/>
      <c r="H604" s="183"/>
      <c r="I604" s="183"/>
    </row>
    <row r="605" s="181" customFormat="1" spans="2:9">
      <c r="B605" s="401"/>
      <c r="C605" s="401"/>
      <c r="D605" s="328"/>
      <c r="E605" s="323"/>
      <c r="F605" s="183"/>
      <c r="G605" s="183"/>
      <c r="H605" s="183"/>
      <c r="I605" s="183"/>
    </row>
    <row r="606" s="181" customFormat="1" spans="2:9">
      <c r="B606" s="401"/>
      <c r="C606" s="401"/>
      <c r="D606" s="328"/>
      <c r="E606" s="323"/>
      <c r="F606" s="183"/>
      <c r="G606" s="183"/>
      <c r="H606" s="183"/>
      <c r="I606" s="183"/>
    </row>
    <row r="607" s="181" customFormat="1" spans="2:9">
      <c r="B607" s="401"/>
      <c r="C607" s="401"/>
      <c r="D607" s="328"/>
      <c r="E607" s="323"/>
      <c r="F607" s="183"/>
      <c r="G607" s="183"/>
      <c r="H607" s="183"/>
      <c r="I607" s="183"/>
    </row>
    <row r="608" s="181" customFormat="1" spans="2:9">
      <c r="B608" s="401"/>
      <c r="C608" s="401"/>
      <c r="D608" s="328"/>
      <c r="E608" s="323"/>
      <c r="F608" s="183"/>
      <c r="G608" s="183"/>
      <c r="H608" s="183"/>
      <c r="I608" s="183"/>
    </row>
    <row r="609" s="181" customFormat="1" spans="2:9">
      <c r="B609" s="401"/>
      <c r="C609" s="401"/>
      <c r="D609" s="328"/>
      <c r="E609" s="323"/>
      <c r="F609" s="183"/>
      <c r="G609" s="183"/>
      <c r="H609" s="183"/>
      <c r="I609" s="183"/>
    </row>
    <row r="610" s="181" customFormat="1" spans="2:9">
      <c r="B610" s="401"/>
      <c r="C610" s="401"/>
      <c r="D610" s="328"/>
      <c r="E610" s="323"/>
      <c r="F610" s="183"/>
      <c r="G610" s="183"/>
      <c r="H610" s="183"/>
      <c r="I610" s="183"/>
    </row>
    <row r="611" s="181" customFormat="1" spans="2:9">
      <c r="B611" s="401"/>
      <c r="C611" s="401"/>
      <c r="D611" s="328"/>
      <c r="E611" s="323"/>
      <c r="F611" s="183"/>
      <c r="G611" s="183"/>
      <c r="H611" s="183"/>
      <c r="I611" s="183"/>
    </row>
    <row r="612" s="181" customFormat="1" spans="2:9">
      <c r="B612" s="401"/>
      <c r="C612" s="401"/>
      <c r="D612" s="328"/>
      <c r="E612" s="323"/>
      <c r="F612" s="183"/>
      <c r="G612" s="183"/>
      <c r="H612" s="183"/>
      <c r="I612" s="183"/>
    </row>
    <row r="613" s="181" customFormat="1" spans="2:9">
      <c r="B613" s="401"/>
      <c r="C613" s="401"/>
      <c r="D613" s="328"/>
      <c r="E613" s="323"/>
      <c r="F613" s="183"/>
      <c r="G613" s="183"/>
      <c r="H613" s="183"/>
      <c r="I613" s="183"/>
    </row>
    <row r="614" s="181" customFormat="1" spans="2:9">
      <c r="B614" s="401"/>
      <c r="C614" s="401"/>
      <c r="D614" s="328"/>
      <c r="E614" s="323"/>
      <c r="F614" s="183"/>
      <c r="G614" s="183"/>
      <c r="H614" s="183"/>
      <c r="I614" s="183"/>
    </row>
    <row r="615" s="181" customFormat="1" spans="2:9">
      <c r="B615" s="401"/>
      <c r="C615" s="401"/>
      <c r="D615" s="328"/>
      <c r="E615" s="323"/>
      <c r="F615" s="183"/>
      <c r="G615" s="183"/>
      <c r="H615" s="183"/>
      <c r="I615" s="183"/>
    </row>
    <row r="616" s="181" customFormat="1" spans="2:9">
      <c r="B616" s="401"/>
      <c r="C616" s="401"/>
      <c r="D616" s="328"/>
      <c r="E616" s="323"/>
      <c r="F616" s="183"/>
      <c r="G616" s="183"/>
      <c r="H616" s="183"/>
      <c r="I616" s="183"/>
    </row>
    <row r="617" s="181" customFormat="1" spans="2:9">
      <c r="B617" s="401"/>
      <c r="C617" s="401"/>
      <c r="D617" s="328"/>
      <c r="E617" s="323"/>
      <c r="F617" s="183"/>
      <c r="G617" s="183"/>
      <c r="H617" s="183"/>
      <c r="I617" s="183"/>
    </row>
    <row r="618" s="181" customFormat="1" spans="2:9">
      <c r="B618" s="401"/>
      <c r="C618" s="401"/>
      <c r="D618" s="328"/>
      <c r="E618" s="323"/>
      <c r="F618" s="183"/>
      <c r="G618" s="183"/>
      <c r="H618" s="183"/>
      <c r="I618" s="183"/>
    </row>
    <row r="619" s="181" customFormat="1" spans="2:9">
      <c r="B619" s="401"/>
      <c r="C619" s="401"/>
      <c r="D619" s="328"/>
      <c r="E619" s="323"/>
      <c r="F619" s="183"/>
      <c r="G619" s="183"/>
      <c r="H619" s="183"/>
      <c r="I619" s="183"/>
    </row>
    <row r="620" s="181" customFormat="1" spans="2:9">
      <c r="B620" s="401"/>
      <c r="C620" s="401"/>
      <c r="D620" s="328"/>
      <c r="E620" s="323"/>
      <c r="F620" s="183"/>
      <c r="G620" s="183"/>
      <c r="H620" s="183"/>
      <c r="I620" s="183"/>
    </row>
    <row r="621" s="181" customFormat="1" spans="2:9">
      <c r="B621" s="401"/>
      <c r="C621" s="401"/>
      <c r="D621" s="328"/>
      <c r="E621" s="323"/>
      <c r="F621" s="183"/>
      <c r="G621" s="183"/>
      <c r="H621" s="183"/>
      <c r="I621" s="183"/>
    </row>
    <row r="622" s="181" customFormat="1" spans="2:9">
      <c r="B622" s="401"/>
      <c r="C622" s="401"/>
      <c r="D622" s="328"/>
      <c r="E622" s="323"/>
      <c r="F622" s="183"/>
      <c r="G622" s="183"/>
      <c r="H622" s="183"/>
      <c r="I622" s="183"/>
    </row>
    <row r="623" s="181" customFormat="1" spans="2:9">
      <c r="B623" s="401"/>
      <c r="C623" s="401"/>
      <c r="D623" s="328"/>
      <c r="E623" s="323"/>
      <c r="F623" s="183"/>
      <c r="G623" s="183"/>
      <c r="H623" s="183"/>
      <c r="I623" s="183"/>
    </row>
    <row r="624" s="181" customFormat="1" spans="2:9">
      <c r="B624" s="401"/>
      <c r="C624" s="401"/>
      <c r="D624" s="328"/>
      <c r="E624" s="323"/>
      <c r="F624" s="183"/>
      <c r="G624" s="183"/>
      <c r="H624" s="183"/>
      <c r="I624" s="183"/>
    </row>
    <row r="625" s="181" customFormat="1" spans="2:9">
      <c r="B625" s="401"/>
      <c r="C625" s="401"/>
      <c r="D625" s="328"/>
      <c r="E625" s="323"/>
      <c r="F625" s="183"/>
      <c r="G625" s="183"/>
      <c r="H625" s="183"/>
      <c r="I625" s="183"/>
    </row>
    <row r="626" s="181" customFormat="1" spans="2:9">
      <c r="B626" s="401"/>
      <c r="C626" s="401"/>
      <c r="D626" s="328"/>
      <c r="E626" s="323"/>
      <c r="F626" s="183"/>
      <c r="G626" s="183"/>
      <c r="H626" s="183"/>
      <c r="I626" s="183"/>
    </row>
    <row r="627" s="181" customFormat="1" spans="2:9">
      <c r="B627" s="401"/>
      <c r="C627" s="401"/>
      <c r="D627" s="328"/>
      <c r="E627" s="323"/>
      <c r="F627" s="183"/>
      <c r="G627" s="183"/>
      <c r="H627" s="183"/>
      <c r="I627" s="183"/>
    </row>
    <row r="628" s="181" customFormat="1" spans="2:9">
      <c r="B628" s="401"/>
      <c r="C628" s="401"/>
      <c r="D628" s="328"/>
      <c r="E628" s="323"/>
      <c r="F628" s="183"/>
      <c r="G628" s="183"/>
      <c r="H628" s="183"/>
      <c r="I628" s="183"/>
    </row>
    <row r="629" s="181" customFormat="1" spans="2:9">
      <c r="B629" s="401"/>
      <c r="C629" s="401"/>
      <c r="D629" s="328"/>
      <c r="E629" s="323"/>
      <c r="F629" s="183"/>
      <c r="G629" s="183"/>
      <c r="H629" s="183"/>
      <c r="I629" s="183"/>
    </row>
    <row r="630" s="181" customFormat="1" spans="2:9">
      <c r="B630" s="401"/>
      <c r="C630" s="401"/>
      <c r="D630" s="328"/>
      <c r="E630" s="323"/>
      <c r="F630" s="183"/>
      <c r="G630" s="183"/>
      <c r="H630" s="183"/>
      <c r="I630" s="183"/>
    </row>
    <row r="631" s="181" customFormat="1" spans="2:9">
      <c r="B631" s="401"/>
      <c r="C631" s="401"/>
      <c r="D631" s="328"/>
      <c r="E631" s="323"/>
      <c r="F631" s="183"/>
      <c r="G631" s="183"/>
      <c r="H631" s="183"/>
      <c r="I631" s="183"/>
    </row>
    <row r="632" s="181" customFormat="1" spans="2:9">
      <c r="B632" s="401"/>
      <c r="C632" s="401"/>
      <c r="D632" s="328"/>
      <c r="E632" s="323"/>
      <c r="F632" s="183"/>
      <c r="G632" s="183"/>
      <c r="H632" s="183"/>
      <c r="I632" s="183"/>
    </row>
    <row r="633" s="181" customFormat="1" spans="2:9">
      <c r="B633" s="401"/>
      <c r="C633" s="401"/>
      <c r="D633" s="328"/>
      <c r="E633" s="323"/>
      <c r="F633" s="183"/>
      <c r="G633" s="183"/>
      <c r="H633" s="183"/>
      <c r="I633" s="183"/>
    </row>
    <row r="634" s="181" customFormat="1" spans="2:9">
      <c r="B634" s="401"/>
      <c r="C634" s="401"/>
      <c r="D634" s="328"/>
      <c r="E634" s="323"/>
      <c r="F634" s="183"/>
      <c r="G634" s="183"/>
      <c r="H634" s="183"/>
      <c r="I634" s="183"/>
    </row>
    <row r="635" s="181" customFormat="1" spans="2:9">
      <c r="B635" s="401"/>
      <c r="C635" s="401"/>
      <c r="D635" s="328"/>
      <c r="E635" s="323"/>
      <c r="F635" s="183"/>
      <c r="G635" s="183"/>
      <c r="H635" s="183"/>
      <c r="I635" s="183"/>
    </row>
    <row r="636" s="181" customFormat="1" spans="2:9">
      <c r="B636" s="401"/>
      <c r="C636" s="401"/>
      <c r="D636" s="328"/>
      <c r="E636" s="323"/>
      <c r="F636" s="183"/>
      <c r="G636" s="183"/>
      <c r="H636" s="183"/>
      <c r="I636" s="183"/>
    </row>
    <row r="637" s="181" customFormat="1" spans="2:9">
      <c r="B637" s="401"/>
      <c r="C637" s="401"/>
      <c r="D637" s="328"/>
      <c r="E637" s="323"/>
      <c r="F637" s="183"/>
      <c r="G637" s="183"/>
      <c r="H637" s="183"/>
      <c r="I637" s="183"/>
    </row>
    <row r="638" s="181" customFormat="1" spans="2:9">
      <c r="B638" s="401"/>
      <c r="C638" s="401"/>
      <c r="D638" s="328"/>
      <c r="E638" s="323"/>
      <c r="F638" s="183"/>
      <c r="G638" s="183"/>
      <c r="H638" s="183"/>
      <c r="I638" s="183"/>
    </row>
    <row r="639" s="181" customFormat="1" spans="2:9">
      <c r="B639" s="401"/>
      <c r="C639" s="401"/>
      <c r="D639" s="328"/>
      <c r="E639" s="323"/>
      <c r="F639" s="183"/>
      <c r="G639" s="183"/>
      <c r="H639" s="183"/>
      <c r="I639" s="183"/>
    </row>
    <row r="640" s="181" customFormat="1" spans="2:9">
      <c r="B640" s="401"/>
      <c r="C640" s="401"/>
      <c r="D640" s="328"/>
      <c r="E640" s="323"/>
      <c r="F640" s="183"/>
      <c r="G640" s="183"/>
      <c r="H640" s="183"/>
      <c r="I640" s="183"/>
    </row>
    <row r="641" s="181" customFormat="1" spans="2:9">
      <c r="B641" s="401"/>
      <c r="C641" s="401"/>
      <c r="D641" s="328"/>
      <c r="E641" s="323"/>
      <c r="F641" s="183"/>
      <c r="G641" s="183"/>
      <c r="H641" s="183"/>
      <c r="I641" s="183"/>
    </row>
    <row r="642" s="181" customFormat="1" spans="2:9">
      <c r="B642" s="401"/>
      <c r="C642" s="401"/>
      <c r="D642" s="328"/>
      <c r="E642" s="323"/>
      <c r="F642" s="183"/>
      <c r="G642" s="183"/>
      <c r="H642" s="183"/>
      <c r="I642" s="183"/>
    </row>
    <row r="643" s="181" customFormat="1" spans="2:9">
      <c r="B643" s="401"/>
      <c r="C643" s="401"/>
      <c r="D643" s="328"/>
      <c r="E643" s="323"/>
      <c r="F643" s="183"/>
      <c r="G643" s="183"/>
      <c r="H643" s="183"/>
      <c r="I643" s="183"/>
    </row>
    <row r="644" s="181" customFormat="1" spans="2:9">
      <c r="B644" s="401"/>
      <c r="C644" s="401"/>
      <c r="D644" s="328"/>
      <c r="E644" s="323"/>
      <c r="F644" s="183"/>
      <c r="G644" s="183"/>
      <c r="H644" s="183"/>
      <c r="I644" s="183"/>
    </row>
    <row r="645" s="181" customFormat="1" spans="2:9">
      <c r="B645" s="401"/>
      <c r="C645" s="401"/>
      <c r="D645" s="328"/>
      <c r="E645" s="323"/>
      <c r="F645" s="183"/>
      <c r="G645" s="183"/>
      <c r="H645" s="183"/>
      <c r="I645" s="183"/>
    </row>
    <row r="646" s="181" customFormat="1" spans="2:9">
      <c r="B646" s="401"/>
      <c r="C646" s="401"/>
      <c r="D646" s="328"/>
      <c r="E646" s="323"/>
      <c r="F646" s="183"/>
      <c r="G646" s="183"/>
      <c r="H646" s="183"/>
      <c r="I646" s="183"/>
    </row>
    <row r="647" s="181" customFormat="1" spans="2:9">
      <c r="B647" s="401"/>
      <c r="C647" s="401"/>
      <c r="D647" s="328"/>
      <c r="E647" s="323"/>
      <c r="F647" s="183"/>
      <c r="G647" s="183"/>
      <c r="H647" s="183"/>
      <c r="I647" s="183"/>
    </row>
    <row r="648" s="181" customFormat="1" spans="2:9">
      <c r="B648" s="401"/>
      <c r="C648" s="401"/>
      <c r="D648" s="328"/>
      <c r="E648" s="323"/>
      <c r="F648" s="183"/>
      <c r="G648" s="183"/>
      <c r="H648" s="183"/>
      <c r="I648" s="183"/>
    </row>
    <row r="649" s="181" customFormat="1" spans="2:9">
      <c r="B649" s="401"/>
      <c r="C649" s="401"/>
      <c r="D649" s="328"/>
      <c r="E649" s="323"/>
      <c r="F649" s="183"/>
      <c r="G649" s="183"/>
      <c r="H649" s="183"/>
      <c r="I649" s="183"/>
    </row>
    <row r="650" s="181" customFormat="1" spans="2:9">
      <c r="B650" s="401"/>
      <c r="C650" s="401"/>
      <c r="D650" s="328"/>
      <c r="E650" s="323"/>
      <c r="F650" s="183"/>
      <c r="G650" s="183"/>
      <c r="H650" s="183"/>
      <c r="I650" s="183"/>
    </row>
    <row r="651" s="181" customFormat="1" spans="2:9">
      <c r="B651" s="401"/>
      <c r="C651" s="401"/>
      <c r="D651" s="328"/>
      <c r="E651" s="323"/>
      <c r="F651" s="183"/>
      <c r="G651" s="183"/>
      <c r="H651" s="183"/>
      <c r="I651" s="183"/>
    </row>
    <row r="652" s="181" customFormat="1" spans="2:9">
      <c r="B652" s="401"/>
      <c r="C652" s="401"/>
      <c r="D652" s="328"/>
      <c r="E652" s="323"/>
      <c r="F652" s="183"/>
      <c r="G652" s="183"/>
      <c r="H652" s="183"/>
      <c r="I652" s="183"/>
    </row>
    <row r="653" s="181" customFormat="1" spans="2:9">
      <c r="B653" s="401"/>
      <c r="C653" s="401"/>
      <c r="D653" s="328"/>
      <c r="E653" s="323"/>
      <c r="F653" s="183"/>
      <c r="G653" s="183"/>
      <c r="H653" s="183"/>
      <c r="I653" s="183"/>
    </row>
    <row r="654" s="181" customFormat="1" spans="2:9">
      <c r="B654" s="401"/>
      <c r="C654" s="401"/>
      <c r="D654" s="328"/>
      <c r="E654" s="323"/>
      <c r="F654" s="183"/>
      <c r="G654" s="183"/>
      <c r="H654" s="183"/>
      <c r="I654" s="183"/>
    </row>
    <row r="655" s="181" customFormat="1" spans="2:9">
      <c r="B655" s="401"/>
      <c r="C655" s="401"/>
      <c r="D655" s="328"/>
      <c r="E655" s="323"/>
      <c r="F655" s="183"/>
      <c r="G655" s="183"/>
      <c r="H655" s="183"/>
      <c r="I655" s="183"/>
    </row>
    <row r="656" s="181" customFormat="1" spans="2:9">
      <c r="B656" s="401"/>
      <c r="C656" s="401"/>
      <c r="D656" s="328"/>
      <c r="E656" s="323"/>
      <c r="F656" s="183"/>
      <c r="G656" s="183"/>
      <c r="H656" s="183"/>
      <c r="I656" s="183"/>
    </row>
    <row r="657" s="181" customFormat="1" spans="2:9">
      <c r="B657" s="401"/>
      <c r="C657" s="401"/>
      <c r="D657" s="328"/>
      <c r="E657" s="323"/>
      <c r="F657" s="183"/>
      <c r="G657" s="183"/>
      <c r="H657" s="183"/>
      <c r="I657" s="183"/>
    </row>
    <row r="658" s="181" customFormat="1" spans="2:9">
      <c r="B658" s="401"/>
      <c r="C658" s="401"/>
      <c r="D658" s="328"/>
      <c r="E658" s="323"/>
      <c r="F658" s="183"/>
      <c r="G658" s="183"/>
      <c r="H658" s="183"/>
      <c r="I658" s="183"/>
    </row>
    <row r="659" s="181" customFormat="1" spans="2:9">
      <c r="B659" s="401"/>
      <c r="C659" s="401"/>
      <c r="D659" s="328"/>
      <c r="E659" s="323"/>
      <c r="F659" s="183"/>
      <c r="G659" s="183"/>
      <c r="H659" s="183"/>
      <c r="I659" s="183"/>
    </row>
    <row r="660" s="181" customFormat="1" spans="2:9">
      <c r="B660" s="401"/>
      <c r="C660" s="401"/>
      <c r="D660" s="328"/>
      <c r="E660" s="323"/>
      <c r="F660" s="183"/>
      <c r="G660" s="183"/>
      <c r="H660" s="183"/>
      <c r="I660" s="183"/>
    </row>
    <row r="661" s="181" customFormat="1" spans="2:9">
      <c r="B661" s="401"/>
      <c r="C661" s="401"/>
      <c r="D661" s="328"/>
      <c r="E661" s="323"/>
      <c r="F661" s="183"/>
      <c r="G661" s="183"/>
      <c r="H661" s="183"/>
      <c r="I661" s="183"/>
    </row>
    <row r="662" s="181" customFormat="1" spans="2:9">
      <c r="B662" s="401"/>
      <c r="C662" s="401"/>
      <c r="D662" s="328"/>
      <c r="E662" s="323"/>
      <c r="F662" s="183"/>
      <c r="G662" s="183"/>
      <c r="H662" s="183"/>
      <c r="I662" s="183"/>
    </row>
    <row r="663" s="181" customFormat="1" spans="2:9">
      <c r="B663" s="401"/>
      <c r="C663" s="401"/>
      <c r="D663" s="328"/>
      <c r="E663" s="323"/>
      <c r="F663" s="183"/>
      <c r="G663" s="183"/>
      <c r="H663" s="183"/>
      <c r="I663" s="183"/>
    </row>
    <row r="664" s="181" customFormat="1" spans="2:9">
      <c r="B664" s="401"/>
      <c r="C664" s="401"/>
      <c r="D664" s="328"/>
      <c r="E664" s="323"/>
      <c r="F664" s="183"/>
      <c r="G664" s="183"/>
      <c r="H664" s="183"/>
      <c r="I664" s="183"/>
    </row>
    <row r="665" s="181" customFormat="1" spans="2:9">
      <c r="B665" s="401"/>
      <c r="C665" s="401"/>
      <c r="D665" s="328"/>
      <c r="E665" s="323"/>
      <c r="F665" s="183"/>
      <c r="G665" s="183"/>
      <c r="H665" s="183"/>
      <c r="I665" s="183"/>
    </row>
    <row r="666" s="181" customFormat="1" spans="2:9">
      <c r="B666" s="401"/>
      <c r="C666" s="401"/>
      <c r="D666" s="328"/>
      <c r="E666" s="323"/>
      <c r="F666" s="183"/>
      <c r="G666" s="183"/>
      <c r="H666" s="183"/>
      <c r="I666" s="183"/>
    </row>
    <row r="667" s="181" customFormat="1" spans="2:9">
      <c r="B667" s="401"/>
      <c r="C667" s="401"/>
      <c r="D667" s="328"/>
      <c r="E667" s="323"/>
      <c r="F667" s="183"/>
      <c r="G667" s="183"/>
      <c r="H667" s="183"/>
      <c r="I667" s="183"/>
    </row>
    <row r="668" s="181" customFormat="1" spans="2:9">
      <c r="B668" s="401"/>
      <c r="C668" s="401"/>
      <c r="D668" s="328"/>
      <c r="E668" s="323"/>
      <c r="F668" s="183"/>
      <c r="G668" s="183"/>
      <c r="H668" s="183"/>
      <c r="I668" s="183"/>
    </row>
    <row r="669" s="181" customFormat="1" spans="2:9">
      <c r="B669" s="401"/>
      <c r="C669" s="401"/>
      <c r="D669" s="328"/>
      <c r="E669" s="323"/>
      <c r="F669" s="183"/>
      <c r="G669" s="183"/>
      <c r="H669" s="183"/>
      <c r="I669" s="183"/>
    </row>
    <row r="670" s="181" customFormat="1" spans="2:9">
      <c r="B670" s="401"/>
      <c r="C670" s="401"/>
      <c r="D670" s="328"/>
      <c r="E670" s="323"/>
      <c r="F670" s="183"/>
      <c r="G670" s="183"/>
      <c r="H670" s="183"/>
      <c r="I670" s="183"/>
    </row>
    <row r="671" s="181" customFormat="1" spans="2:9">
      <c r="B671" s="401"/>
      <c r="C671" s="401"/>
      <c r="D671" s="328"/>
      <c r="E671" s="323"/>
      <c r="F671" s="183"/>
      <c r="G671" s="183"/>
      <c r="H671" s="183"/>
      <c r="I671" s="183"/>
    </row>
    <row r="672" s="181" customFormat="1" spans="2:9">
      <c r="B672" s="401"/>
      <c r="C672" s="401"/>
      <c r="D672" s="328"/>
      <c r="E672" s="323"/>
      <c r="F672" s="183"/>
      <c r="G672" s="183"/>
      <c r="H672" s="183"/>
      <c r="I672" s="183"/>
    </row>
    <row r="673" s="181" customFormat="1" spans="2:9">
      <c r="B673" s="401"/>
      <c r="C673" s="401"/>
      <c r="D673" s="328"/>
      <c r="E673" s="323"/>
      <c r="F673" s="183"/>
      <c r="G673" s="183"/>
      <c r="H673" s="183"/>
      <c r="I673" s="183"/>
    </row>
    <row r="674" s="181" customFormat="1" spans="2:9">
      <c r="B674" s="401"/>
      <c r="C674" s="401"/>
      <c r="D674" s="328"/>
      <c r="E674" s="323"/>
      <c r="F674" s="183"/>
      <c r="G674" s="183"/>
      <c r="H674" s="183"/>
      <c r="I674" s="183"/>
    </row>
    <row r="675" s="181" customFormat="1" spans="2:9">
      <c r="B675" s="401"/>
      <c r="C675" s="401"/>
      <c r="D675" s="328"/>
      <c r="E675" s="323"/>
      <c r="F675" s="183"/>
      <c r="G675" s="183"/>
      <c r="H675" s="183"/>
      <c r="I675" s="183"/>
    </row>
    <row r="676" s="181" customFormat="1" spans="2:9">
      <c r="B676" s="401"/>
      <c r="C676" s="401"/>
      <c r="D676" s="328"/>
      <c r="E676" s="323"/>
      <c r="F676" s="183"/>
      <c r="G676" s="183"/>
      <c r="H676" s="183"/>
      <c r="I676" s="183"/>
    </row>
    <row r="677" s="181" customFormat="1" spans="2:9">
      <c r="B677" s="401"/>
      <c r="C677" s="401"/>
      <c r="D677" s="328"/>
      <c r="E677" s="323"/>
      <c r="F677" s="183"/>
      <c r="G677" s="183"/>
      <c r="H677" s="183"/>
      <c r="I677" s="183"/>
    </row>
    <row r="678" s="181" customFormat="1" spans="2:9">
      <c r="B678" s="401"/>
      <c r="C678" s="401"/>
      <c r="D678" s="328"/>
      <c r="E678" s="323"/>
      <c r="F678" s="183"/>
      <c r="G678" s="183"/>
      <c r="H678" s="183"/>
      <c r="I678" s="183"/>
    </row>
    <row r="679" s="181" customFormat="1" spans="2:9">
      <c r="B679" s="401"/>
      <c r="C679" s="401"/>
      <c r="D679" s="328"/>
      <c r="E679" s="323"/>
      <c r="F679" s="183"/>
      <c r="G679" s="183"/>
      <c r="H679" s="183"/>
      <c r="I679" s="183"/>
    </row>
    <row r="680" s="181" customFormat="1" spans="2:9">
      <c r="B680" s="401"/>
      <c r="C680" s="401"/>
      <c r="D680" s="328"/>
      <c r="E680" s="323"/>
      <c r="F680" s="183"/>
      <c r="G680" s="183"/>
      <c r="H680" s="183"/>
      <c r="I680" s="183"/>
    </row>
    <row r="681" s="181" customFormat="1" spans="2:9">
      <c r="B681" s="401"/>
      <c r="C681" s="401"/>
      <c r="D681" s="328"/>
      <c r="E681" s="323"/>
      <c r="F681" s="183"/>
      <c r="G681" s="183"/>
      <c r="H681" s="183"/>
      <c r="I681" s="183"/>
    </row>
    <row r="682" s="181" customFormat="1" spans="2:9">
      <c r="B682" s="401"/>
      <c r="C682" s="401"/>
      <c r="D682" s="328"/>
      <c r="E682" s="323"/>
      <c r="F682" s="183"/>
      <c r="G682" s="183"/>
      <c r="H682" s="183"/>
      <c r="I682" s="183"/>
    </row>
    <row r="683" s="181" customFormat="1" spans="2:9">
      <c r="B683" s="401"/>
      <c r="C683" s="401"/>
      <c r="D683" s="328"/>
      <c r="E683" s="323"/>
      <c r="F683" s="183"/>
      <c r="G683" s="183"/>
      <c r="H683" s="183"/>
      <c r="I683" s="183"/>
    </row>
    <row r="684" s="181" customFormat="1" spans="2:9">
      <c r="B684" s="401"/>
      <c r="C684" s="401"/>
      <c r="D684" s="328"/>
      <c r="E684" s="323"/>
      <c r="F684" s="183"/>
      <c r="G684" s="183"/>
      <c r="H684" s="183"/>
      <c r="I684" s="183"/>
    </row>
    <row r="685" s="181" customFormat="1" spans="2:9">
      <c r="B685" s="401"/>
      <c r="C685" s="401"/>
      <c r="D685" s="328"/>
      <c r="E685" s="323"/>
      <c r="F685" s="183"/>
      <c r="G685" s="183"/>
      <c r="H685" s="183"/>
      <c r="I685" s="183"/>
    </row>
    <row r="686" s="181" customFormat="1" spans="2:9">
      <c r="B686" s="401"/>
      <c r="C686" s="401"/>
      <c r="D686" s="328"/>
      <c r="E686" s="323"/>
      <c r="F686" s="183"/>
      <c r="G686" s="183"/>
      <c r="H686" s="183"/>
      <c r="I686" s="183"/>
    </row>
    <row r="687" s="181" customFormat="1" spans="2:9">
      <c r="B687" s="401"/>
      <c r="C687" s="401"/>
      <c r="D687" s="328"/>
      <c r="E687" s="323"/>
      <c r="F687" s="183"/>
      <c r="G687" s="183"/>
      <c r="H687" s="183"/>
      <c r="I687" s="183"/>
    </row>
    <row r="688" s="181" customFormat="1" spans="2:9">
      <c r="B688" s="401"/>
      <c r="C688" s="401"/>
      <c r="D688" s="328"/>
      <c r="E688" s="323"/>
      <c r="F688" s="183"/>
      <c r="G688" s="183"/>
      <c r="H688" s="183"/>
      <c r="I688" s="183"/>
    </row>
    <row r="689" s="181" customFormat="1" spans="2:9">
      <c r="B689" s="401"/>
      <c r="C689" s="401"/>
      <c r="D689" s="328"/>
      <c r="E689" s="323"/>
      <c r="F689" s="183"/>
      <c r="G689" s="183"/>
      <c r="H689" s="183"/>
      <c r="I689" s="183"/>
    </row>
    <row r="690" s="181" customFormat="1" spans="2:9">
      <c r="B690" s="401"/>
      <c r="C690" s="401"/>
      <c r="D690" s="328"/>
      <c r="E690" s="323"/>
      <c r="F690" s="183"/>
      <c r="G690" s="183"/>
      <c r="H690" s="183"/>
      <c r="I690" s="183"/>
    </row>
    <row r="691" s="181" customFormat="1" spans="2:9">
      <c r="B691" s="401"/>
      <c r="C691" s="401"/>
      <c r="D691" s="328"/>
      <c r="E691" s="323"/>
      <c r="F691" s="183"/>
      <c r="G691" s="183"/>
      <c r="H691" s="183"/>
      <c r="I691" s="183"/>
    </row>
    <row r="692" s="181" customFormat="1" spans="2:9">
      <c r="B692" s="401"/>
      <c r="C692" s="401"/>
      <c r="D692" s="328"/>
      <c r="E692" s="323"/>
      <c r="F692" s="183"/>
      <c r="G692" s="183"/>
      <c r="H692" s="183"/>
      <c r="I692" s="183"/>
    </row>
    <row r="693" s="181" customFormat="1" spans="2:9">
      <c r="B693" s="401"/>
      <c r="C693" s="401"/>
      <c r="D693" s="328"/>
      <c r="E693" s="323"/>
      <c r="F693" s="183"/>
      <c r="G693" s="183"/>
      <c r="H693" s="183"/>
      <c r="I693" s="183"/>
    </row>
    <row r="694" s="181" customFormat="1" spans="2:9">
      <c r="B694" s="401"/>
      <c r="C694" s="401"/>
      <c r="D694" s="328"/>
      <c r="E694" s="323"/>
      <c r="F694" s="183"/>
      <c r="G694" s="183"/>
      <c r="H694" s="183"/>
      <c r="I694" s="183"/>
    </row>
    <row r="695" s="181" customFormat="1" spans="2:9">
      <c r="B695" s="401"/>
      <c r="C695" s="401"/>
      <c r="D695" s="328"/>
      <c r="E695" s="323"/>
      <c r="F695" s="183"/>
      <c r="G695" s="183"/>
      <c r="H695" s="183"/>
      <c r="I695" s="183"/>
    </row>
    <row r="696" s="181" customFormat="1" spans="2:9">
      <c r="B696" s="401"/>
      <c r="C696" s="401"/>
      <c r="D696" s="328"/>
      <c r="E696" s="323"/>
      <c r="F696" s="183"/>
      <c r="G696" s="183"/>
      <c r="H696" s="183"/>
      <c r="I696" s="183"/>
    </row>
    <row r="697" s="181" customFormat="1" spans="2:9">
      <c r="B697" s="401"/>
      <c r="C697" s="401"/>
      <c r="D697" s="328"/>
      <c r="E697" s="323"/>
      <c r="F697" s="183"/>
      <c r="G697" s="183"/>
      <c r="H697" s="183"/>
      <c r="I697" s="183"/>
    </row>
    <row r="698" s="181" customFormat="1" spans="2:9">
      <c r="B698" s="401"/>
      <c r="C698" s="401"/>
      <c r="D698" s="328"/>
      <c r="E698" s="323"/>
      <c r="F698" s="183"/>
      <c r="G698" s="183"/>
      <c r="H698" s="183"/>
      <c r="I698" s="183"/>
    </row>
    <row r="699" s="181" customFormat="1" spans="2:9">
      <c r="B699" s="401"/>
      <c r="C699" s="401"/>
      <c r="D699" s="328"/>
      <c r="E699" s="323"/>
      <c r="F699" s="183"/>
      <c r="G699" s="183"/>
      <c r="H699" s="183"/>
      <c r="I699" s="183"/>
    </row>
    <row r="700" s="181" customFormat="1" spans="2:9">
      <c r="B700" s="401"/>
      <c r="C700" s="401"/>
      <c r="D700" s="328"/>
      <c r="E700" s="323"/>
      <c r="F700" s="183"/>
      <c r="G700" s="183"/>
      <c r="H700" s="183"/>
      <c r="I700" s="183"/>
    </row>
    <row r="701" s="181" customFormat="1" spans="2:9">
      <c r="B701" s="401"/>
      <c r="C701" s="401"/>
      <c r="D701" s="328"/>
      <c r="E701" s="323"/>
      <c r="F701" s="183"/>
      <c r="G701" s="183"/>
      <c r="H701" s="183"/>
      <c r="I701" s="183"/>
    </row>
    <row r="702" s="181" customFormat="1" spans="2:9">
      <c r="B702" s="401"/>
      <c r="C702" s="401"/>
      <c r="D702" s="328"/>
      <c r="E702" s="323"/>
      <c r="F702" s="183"/>
      <c r="G702" s="183"/>
      <c r="H702" s="183"/>
      <c r="I702" s="183"/>
    </row>
    <row r="703" s="181" customFormat="1" spans="2:9">
      <c r="B703" s="401"/>
      <c r="C703" s="401"/>
      <c r="D703" s="328"/>
      <c r="E703" s="323"/>
      <c r="F703" s="183"/>
      <c r="G703" s="183"/>
      <c r="H703" s="183"/>
      <c r="I703" s="183"/>
    </row>
    <row r="704" s="181" customFormat="1" spans="2:9">
      <c r="B704" s="401"/>
      <c r="C704" s="401"/>
      <c r="D704" s="328"/>
      <c r="E704" s="323"/>
      <c r="F704" s="183"/>
      <c r="G704" s="183"/>
      <c r="H704" s="183"/>
      <c r="I704" s="183"/>
    </row>
    <row r="705" s="181" customFormat="1" spans="2:9">
      <c r="B705" s="401"/>
      <c r="C705" s="401"/>
      <c r="D705" s="328"/>
      <c r="E705" s="323"/>
      <c r="F705" s="183"/>
      <c r="G705" s="183"/>
      <c r="H705" s="183"/>
      <c r="I705" s="183"/>
    </row>
    <row r="706" s="181" customFormat="1" spans="2:9">
      <c r="B706" s="401"/>
      <c r="C706" s="401"/>
      <c r="D706" s="328"/>
      <c r="E706" s="323"/>
      <c r="F706" s="183"/>
      <c r="G706" s="183"/>
      <c r="H706" s="183"/>
      <c r="I706" s="183"/>
    </row>
    <row r="707" s="181" customFormat="1" spans="2:9">
      <c r="B707" s="401"/>
      <c r="C707" s="401"/>
      <c r="D707" s="328"/>
      <c r="E707" s="323"/>
      <c r="F707" s="183"/>
      <c r="G707" s="183"/>
      <c r="H707" s="183"/>
      <c r="I707" s="183"/>
    </row>
    <row r="708" s="181" customFormat="1" spans="2:9">
      <c r="B708" s="401"/>
      <c r="C708" s="401"/>
      <c r="D708" s="328"/>
      <c r="E708" s="323"/>
      <c r="F708" s="183"/>
      <c r="G708" s="183"/>
      <c r="H708" s="183"/>
      <c r="I708" s="183"/>
    </row>
    <row r="709" s="181" customFormat="1" spans="2:9">
      <c r="B709" s="401"/>
      <c r="C709" s="401"/>
      <c r="D709" s="328"/>
      <c r="E709" s="323"/>
      <c r="F709" s="183"/>
      <c r="G709" s="183"/>
      <c r="H709" s="183"/>
      <c r="I709" s="183"/>
    </row>
    <row r="710" s="181" customFormat="1" spans="2:9">
      <c r="B710" s="401"/>
      <c r="C710" s="401"/>
      <c r="D710" s="328"/>
      <c r="E710" s="323"/>
      <c r="F710" s="183"/>
      <c r="G710" s="183"/>
      <c r="H710" s="183"/>
      <c r="I710" s="183"/>
    </row>
    <row r="711" s="181" customFormat="1" spans="2:9">
      <c r="B711" s="401"/>
      <c r="C711" s="401"/>
      <c r="D711" s="328"/>
      <c r="E711" s="323"/>
      <c r="F711" s="183"/>
      <c r="G711" s="183"/>
      <c r="H711" s="183"/>
      <c r="I711" s="183"/>
    </row>
    <row r="712" s="181" customFormat="1" spans="2:9">
      <c r="B712" s="401"/>
      <c r="C712" s="401"/>
      <c r="D712" s="328"/>
      <c r="E712" s="323"/>
      <c r="F712" s="183"/>
      <c r="G712" s="183"/>
      <c r="H712" s="183"/>
      <c r="I712" s="183"/>
    </row>
    <row r="713" s="181" customFormat="1" spans="2:9">
      <c r="B713" s="401"/>
      <c r="C713" s="401"/>
      <c r="D713" s="328"/>
      <c r="E713" s="323"/>
      <c r="F713" s="183"/>
      <c r="G713" s="183"/>
      <c r="H713" s="183"/>
      <c r="I713" s="183"/>
    </row>
    <row r="714" s="181" customFormat="1" spans="2:9">
      <c r="B714" s="401"/>
      <c r="C714" s="401"/>
      <c r="D714" s="328"/>
      <c r="E714" s="323"/>
      <c r="F714" s="183"/>
      <c r="G714" s="183"/>
      <c r="H714" s="183"/>
      <c r="I714" s="183"/>
    </row>
    <row r="715" s="181" customFormat="1" spans="2:9">
      <c r="B715" s="401"/>
      <c r="C715" s="401"/>
      <c r="D715" s="328"/>
      <c r="E715" s="323"/>
      <c r="F715" s="183"/>
      <c r="G715" s="183"/>
      <c r="H715" s="183"/>
      <c r="I715" s="183"/>
    </row>
    <row r="716" s="181" customFormat="1" spans="2:9">
      <c r="B716" s="401"/>
      <c r="C716" s="401"/>
      <c r="D716" s="328"/>
      <c r="E716" s="323"/>
      <c r="F716" s="183"/>
      <c r="G716" s="183"/>
      <c r="H716" s="183"/>
      <c r="I716" s="183"/>
    </row>
    <row r="717" s="181" customFormat="1" spans="2:9">
      <c r="B717" s="401"/>
      <c r="C717" s="401"/>
      <c r="D717" s="328"/>
      <c r="E717" s="323"/>
      <c r="F717" s="183"/>
      <c r="G717" s="183"/>
      <c r="H717" s="183"/>
      <c r="I717" s="183"/>
    </row>
    <row r="718" s="181" customFormat="1" spans="2:9">
      <c r="B718" s="401"/>
      <c r="C718" s="401"/>
      <c r="D718" s="328"/>
      <c r="E718" s="323"/>
      <c r="F718" s="183"/>
      <c r="G718" s="183"/>
      <c r="H718" s="183"/>
      <c r="I718" s="183"/>
    </row>
    <row r="719" s="181" customFormat="1" spans="2:9">
      <c r="B719" s="401"/>
      <c r="C719" s="401"/>
      <c r="D719" s="328"/>
      <c r="E719" s="323"/>
      <c r="F719" s="183"/>
      <c r="G719" s="183"/>
      <c r="H719" s="183"/>
      <c r="I719" s="183"/>
    </row>
    <row r="720" s="181" customFormat="1" spans="2:9">
      <c r="B720" s="401"/>
      <c r="C720" s="401"/>
      <c r="D720" s="328"/>
      <c r="E720" s="323"/>
      <c r="F720" s="183"/>
      <c r="G720" s="183"/>
      <c r="H720" s="183"/>
      <c r="I720" s="183"/>
    </row>
    <row r="721" s="181" customFormat="1" spans="2:9">
      <c r="B721" s="401"/>
      <c r="C721" s="401"/>
      <c r="D721" s="328"/>
      <c r="E721" s="323"/>
      <c r="F721" s="183"/>
      <c r="G721" s="183"/>
      <c r="H721" s="183"/>
      <c r="I721" s="183"/>
    </row>
    <row r="722" s="181" customFormat="1" spans="2:9">
      <c r="B722" s="401"/>
      <c r="C722" s="401"/>
      <c r="D722" s="328"/>
      <c r="E722" s="323"/>
      <c r="F722" s="183"/>
      <c r="G722" s="183"/>
      <c r="H722" s="183"/>
      <c r="I722" s="183"/>
    </row>
    <row r="723" s="181" customFormat="1" spans="2:9">
      <c r="B723" s="401"/>
      <c r="C723" s="401"/>
      <c r="D723" s="328"/>
      <c r="E723" s="323"/>
      <c r="F723" s="183"/>
      <c r="G723" s="183"/>
      <c r="H723" s="183"/>
      <c r="I723" s="183"/>
    </row>
    <row r="724" s="181" customFormat="1" spans="2:9">
      <c r="B724" s="401"/>
      <c r="C724" s="401"/>
      <c r="D724" s="328"/>
      <c r="E724" s="323"/>
      <c r="F724" s="183"/>
      <c r="G724" s="183"/>
      <c r="H724" s="183"/>
      <c r="I724" s="183"/>
    </row>
    <row r="725" s="181" customFormat="1" spans="2:9">
      <c r="B725" s="401"/>
      <c r="C725" s="401"/>
      <c r="D725" s="328"/>
      <c r="E725" s="323"/>
      <c r="F725" s="183"/>
      <c r="G725" s="183"/>
      <c r="H725" s="183"/>
      <c r="I725" s="183"/>
    </row>
    <row r="726" s="181" customFormat="1" spans="2:9">
      <c r="B726" s="401"/>
      <c r="C726" s="401"/>
      <c r="D726" s="328"/>
      <c r="E726" s="323"/>
      <c r="F726" s="183"/>
      <c r="G726" s="183"/>
      <c r="H726" s="183"/>
      <c r="I726" s="183"/>
    </row>
    <row r="727" s="181" customFormat="1" spans="2:9">
      <c r="B727" s="401"/>
      <c r="C727" s="401"/>
      <c r="D727" s="328"/>
      <c r="E727" s="323"/>
      <c r="F727" s="183"/>
      <c r="G727" s="183"/>
      <c r="H727" s="183"/>
      <c r="I727" s="183"/>
    </row>
    <row r="728" s="181" customFormat="1" spans="2:9">
      <c r="B728" s="401"/>
      <c r="C728" s="401"/>
      <c r="D728" s="328"/>
      <c r="E728" s="323"/>
      <c r="F728" s="183"/>
      <c r="G728" s="183"/>
      <c r="H728" s="183"/>
      <c r="I728" s="183"/>
    </row>
    <row r="729" s="181" customFormat="1" spans="2:9">
      <c r="B729" s="401"/>
      <c r="C729" s="401"/>
      <c r="D729" s="328"/>
      <c r="E729" s="323"/>
      <c r="F729" s="183"/>
      <c r="G729" s="183"/>
      <c r="H729" s="183"/>
      <c r="I729" s="183"/>
    </row>
    <row r="730" s="181" customFormat="1" spans="2:9">
      <c r="B730" s="401"/>
      <c r="C730" s="401"/>
      <c r="D730" s="328"/>
      <c r="E730" s="323"/>
      <c r="F730" s="183"/>
      <c r="G730" s="183"/>
      <c r="H730" s="183"/>
      <c r="I730" s="183"/>
    </row>
    <row r="731" s="181" customFormat="1" spans="2:9">
      <c r="B731" s="401"/>
      <c r="C731" s="401"/>
      <c r="D731" s="328"/>
      <c r="E731" s="323"/>
      <c r="F731" s="183"/>
      <c r="G731" s="183"/>
      <c r="H731" s="183"/>
      <c r="I731" s="183"/>
    </row>
    <row r="732" s="181" customFormat="1" spans="2:9">
      <c r="B732" s="401"/>
      <c r="C732" s="401"/>
      <c r="D732" s="328"/>
      <c r="E732" s="323"/>
      <c r="F732" s="183"/>
      <c r="G732" s="183"/>
      <c r="H732" s="183"/>
      <c r="I732" s="183"/>
    </row>
    <row r="733" s="181" customFormat="1" spans="2:9">
      <c r="B733" s="401"/>
      <c r="C733" s="401"/>
      <c r="D733" s="328"/>
      <c r="E733" s="323"/>
      <c r="F733" s="183"/>
      <c r="G733" s="183"/>
      <c r="H733" s="183"/>
      <c r="I733" s="183"/>
    </row>
    <row r="734" s="181" customFormat="1" spans="2:9">
      <c r="B734" s="401"/>
      <c r="C734" s="401"/>
      <c r="D734" s="328"/>
      <c r="E734" s="323"/>
      <c r="F734" s="183"/>
      <c r="G734" s="183"/>
      <c r="H734" s="183"/>
      <c r="I734" s="183"/>
    </row>
    <row r="735" s="181" customFormat="1" spans="2:9">
      <c r="B735" s="401"/>
      <c r="C735" s="401"/>
      <c r="D735" s="328"/>
      <c r="E735" s="323"/>
      <c r="F735" s="183"/>
      <c r="G735" s="183"/>
      <c r="H735" s="183"/>
      <c r="I735" s="183"/>
    </row>
    <row r="736" s="181" customFormat="1" spans="2:9">
      <c r="B736" s="401"/>
      <c r="C736" s="401"/>
      <c r="D736" s="328"/>
      <c r="E736" s="323"/>
      <c r="F736" s="183"/>
      <c r="G736" s="183"/>
      <c r="H736" s="183"/>
      <c r="I736" s="183"/>
    </row>
    <row r="737" s="181" customFormat="1" spans="2:9">
      <c r="B737" s="401"/>
      <c r="C737" s="401"/>
      <c r="D737" s="328"/>
      <c r="E737" s="323"/>
      <c r="F737" s="183"/>
      <c r="G737" s="183"/>
      <c r="H737" s="183"/>
      <c r="I737" s="183"/>
    </row>
    <row r="738" s="181" customFormat="1" spans="2:9">
      <c r="B738" s="401"/>
      <c r="C738" s="401"/>
      <c r="D738" s="328"/>
      <c r="E738" s="323"/>
      <c r="F738" s="183"/>
      <c r="G738" s="183"/>
      <c r="H738" s="183"/>
      <c r="I738" s="183"/>
    </row>
    <row r="739" s="181" customFormat="1" spans="2:9">
      <c r="B739" s="401"/>
      <c r="C739" s="401"/>
      <c r="D739" s="328"/>
      <c r="E739" s="323"/>
      <c r="F739" s="183"/>
      <c r="G739" s="183"/>
      <c r="H739" s="183"/>
      <c r="I739" s="183"/>
    </row>
    <row r="740" s="181" customFormat="1" spans="2:9">
      <c r="B740" s="401"/>
      <c r="C740" s="401"/>
      <c r="D740" s="328"/>
      <c r="E740" s="323"/>
      <c r="F740" s="183"/>
      <c r="G740" s="183"/>
      <c r="H740" s="183"/>
      <c r="I740" s="183"/>
    </row>
    <row r="741" s="181" customFormat="1" spans="2:9">
      <c r="B741" s="401"/>
      <c r="C741" s="401"/>
      <c r="D741" s="328"/>
      <c r="E741" s="323"/>
      <c r="F741" s="183"/>
      <c r="G741" s="183"/>
      <c r="H741" s="183"/>
      <c r="I741" s="183"/>
    </row>
    <row r="742" s="181" customFormat="1" spans="2:9">
      <c r="B742" s="401"/>
      <c r="C742" s="401"/>
      <c r="D742" s="328"/>
      <c r="E742" s="323"/>
      <c r="F742" s="183"/>
      <c r="G742" s="183"/>
      <c r="H742" s="183"/>
      <c r="I742" s="183"/>
    </row>
    <row r="743" s="181" customFormat="1" spans="2:9">
      <c r="B743" s="401"/>
      <c r="C743" s="401"/>
      <c r="D743" s="328"/>
      <c r="E743" s="323"/>
      <c r="F743" s="183"/>
      <c r="G743" s="183"/>
      <c r="H743" s="183"/>
      <c r="I743" s="183"/>
    </row>
    <row r="744" s="181" customFormat="1" spans="2:9">
      <c r="B744" s="401"/>
      <c r="C744" s="401"/>
      <c r="D744" s="328"/>
      <c r="E744" s="323"/>
      <c r="F744" s="183"/>
      <c r="G744" s="183"/>
      <c r="H744" s="183"/>
      <c r="I744" s="183"/>
    </row>
    <row r="745" s="181" customFormat="1" spans="2:9">
      <c r="B745" s="401"/>
      <c r="C745" s="401"/>
      <c r="D745" s="328"/>
      <c r="E745" s="323"/>
      <c r="F745" s="183"/>
      <c r="G745" s="183"/>
      <c r="H745" s="183"/>
      <c r="I745" s="183"/>
    </row>
    <row r="746" s="181" customFormat="1" spans="2:9">
      <c r="B746" s="401"/>
      <c r="C746" s="401"/>
      <c r="D746" s="328"/>
      <c r="E746" s="323"/>
      <c r="F746" s="183"/>
      <c r="G746" s="183"/>
      <c r="H746" s="183"/>
      <c r="I746" s="183"/>
    </row>
    <row r="747" s="181" customFormat="1" spans="2:9">
      <c r="B747" s="401"/>
      <c r="C747" s="401"/>
      <c r="D747" s="328"/>
      <c r="E747" s="323"/>
      <c r="F747" s="183"/>
      <c r="G747" s="183"/>
      <c r="H747" s="183"/>
      <c r="I747" s="183"/>
    </row>
    <row r="748" s="181" customFormat="1" spans="2:9">
      <c r="B748" s="401"/>
      <c r="C748" s="401"/>
      <c r="D748" s="328"/>
      <c r="E748" s="323"/>
      <c r="F748" s="183"/>
      <c r="G748" s="183"/>
      <c r="H748" s="183"/>
      <c r="I748" s="183"/>
    </row>
    <row r="749" s="181" customFormat="1" spans="2:9">
      <c r="B749" s="401"/>
      <c r="C749" s="401"/>
      <c r="D749" s="328"/>
      <c r="E749" s="323"/>
      <c r="F749" s="183"/>
      <c r="G749" s="183"/>
      <c r="H749" s="183"/>
      <c r="I749" s="183"/>
    </row>
    <row r="750" s="181" customFormat="1" spans="2:9">
      <c r="B750" s="401"/>
      <c r="C750" s="401"/>
      <c r="D750" s="328"/>
      <c r="E750" s="323"/>
      <c r="F750" s="183"/>
      <c r="G750" s="183"/>
      <c r="H750" s="183"/>
      <c r="I750" s="183"/>
    </row>
    <row r="751" s="181" customFormat="1" spans="2:9">
      <c r="B751" s="401"/>
      <c r="C751" s="401"/>
      <c r="D751" s="328"/>
      <c r="E751" s="323"/>
      <c r="F751" s="183"/>
      <c r="G751" s="183"/>
      <c r="H751" s="183"/>
      <c r="I751" s="183"/>
    </row>
    <row r="752" s="181" customFormat="1" spans="2:9">
      <c r="B752" s="401"/>
      <c r="C752" s="401"/>
      <c r="D752" s="328"/>
      <c r="E752" s="323"/>
      <c r="F752" s="183"/>
      <c r="G752" s="183"/>
      <c r="H752" s="183"/>
      <c r="I752" s="183"/>
    </row>
    <row r="753" s="181" customFormat="1" spans="2:9">
      <c r="B753" s="401"/>
      <c r="C753" s="401"/>
      <c r="D753" s="328"/>
      <c r="E753" s="323"/>
      <c r="F753" s="183"/>
      <c r="G753" s="183"/>
      <c r="H753" s="183"/>
      <c r="I753" s="183"/>
    </row>
    <row r="754" s="181" customFormat="1" spans="2:9">
      <c r="B754" s="401"/>
      <c r="C754" s="401"/>
      <c r="D754" s="328"/>
      <c r="E754" s="323"/>
      <c r="F754" s="183"/>
      <c r="G754" s="183"/>
      <c r="H754" s="183"/>
      <c r="I754" s="183"/>
    </row>
    <row r="755" s="181" customFormat="1" spans="2:9">
      <c r="B755" s="401"/>
      <c r="C755" s="401"/>
      <c r="D755" s="328"/>
      <c r="E755" s="323"/>
      <c r="F755" s="183"/>
      <c r="G755" s="183"/>
      <c r="H755" s="183"/>
      <c r="I755" s="183"/>
    </row>
    <row r="756" s="181" customFormat="1" spans="2:9">
      <c r="B756" s="401"/>
      <c r="C756" s="401"/>
      <c r="D756" s="328"/>
      <c r="E756" s="323"/>
      <c r="F756" s="183"/>
      <c r="G756" s="183"/>
      <c r="H756" s="183"/>
      <c r="I756" s="183"/>
    </row>
    <row r="757" s="181" customFormat="1" spans="2:9">
      <c r="B757" s="401"/>
      <c r="C757" s="401"/>
      <c r="D757" s="328"/>
      <c r="E757" s="323"/>
      <c r="F757" s="183"/>
      <c r="G757" s="183"/>
      <c r="H757" s="183"/>
      <c r="I757" s="183"/>
    </row>
    <row r="758" s="181" customFormat="1" spans="2:9">
      <c r="B758" s="401"/>
      <c r="C758" s="401"/>
      <c r="D758" s="328"/>
      <c r="E758" s="323"/>
      <c r="F758" s="183"/>
      <c r="G758" s="183"/>
      <c r="H758" s="183"/>
      <c r="I758" s="183"/>
    </row>
    <row r="759" s="181" customFormat="1" spans="2:9">
      <c r="B759" s="401"/>
      <c r="C759" s="401"/>
      <c r="D759" s="328"/>
      <c r="E759" s="323"/>
      <c r="F759" s="183"/>
      <c r="G759" s="183"/>
      <c r="H759" s="183"/>
      <c r="I759" s="183"/>
    </row>
    <row r="760" s="181" customFormat="1" spans="2:9">
      <c r="B760" s="401"/>
      <c r="C760" s="401"/>
      <c r="D760" s="328"/>
      <c r="E760" s="323"/>
      <c r="F760" s="183"/>
      <c r="G760" s="183"/>
      <c r="H760" s="183"/>
      <c r="I760" s="183"/>
    </row>
    <row r="761" s="181" customFormat="1" spans="2:9">
      <c r="B761" s="401"/>
      <c r="C761" s="401"/>
      <c r="D761" s="328"/>
      <c r="E761" s="323"/>
      <c r="F761" s="183"/>
      <c r="G761" s="183"/>
      <c r="H761" s="183"/>
      <c r="I761" s="183"/>
    </row>
    <row r="762" s="181" customFormat="1" spans="2:9">
      <c r="B762" s="401"/>
      <c r="C762" s="401"/>
      <c r="D762" s="328"/>
      <c r="E762" s="323"/>
      <c r="F762" s="183"/>
      <c r="G762" s="183"/>
      <c r="H762" s="183"/>
      <c r="I762" s="183"/>
    </row>
    <row r="763" s="181" customFormat="1" spans="2:9">
      <c r="B763" s="401"/>
      <c r="C763" s="401"/>
      <c r="D763" s="328"/>
      <c r="E763" s="323"/>
      <c r="F763" s="183"/>
      <c r="G763" s="183"/>
      <c r="H763" s="183"/>
      <c r="I763" s="183"/>
    </row>
    <row r="764" s="181" customFormat="1" spans="2:9">
      <c r="B764" s="401"/>
      <c r="C764" s="401"/>
      <c r="D764" s="328"/>
      <c r="E764" s="323"/>
      <c r="F764" s="183"/>
      <c r="G764" s="183"/>
      <c r="H764" s="183"/>
      <c r="I764" s="183"/>
    </row>
    <row r="765" s="181" customFormat="1" spans="2:9">
      <c r="B765" s="401"/>
      <c r="C765" s="401"/>
      <c r="D765" s="328"/>
      <c r="E765" s="323"/>
      <c r="F765" s="183"/>
      <c r="G765" s="183"/>
      <c r="H765" s="183"/>
      <c r="I765" s="183"/>
    </row>
    <row r="766" s="181" customFormat="1" spans="2:9">
      <c r="B766" s="401"/>
      <c r="C766" s="401"/>
      <c r="D766" s="328"/>
      <c r="E766" s="323"/>
      <c r="F766" s="183"/>
      <c r="G766" s="183"/>
      <c r="H766" s="183"/>
      <c r="I766" s="183"/>
    </row>
    <row r="767" s="181" customFormat="1" spans="2:9">
      <c r="B767" s="401"/>
      <c r="C767" s="401"/>
      <c r="D767" s="328"/>
      <c r="E767" s="323"/>
      <c r="F767" s="183"/>
      <c r="G767" s="183"/>
      <c r="H767" s="183"/>
      <c r="I767" s="183"/>
    </row>
    <row r="768" s="181" customFormat="1" spans="2:9">
      <c r="B768" s="401"/>
      <c r="C768" s="401"/>
      <c r="D768" s="328"/>
      <c r="E768" s="323"/>
      <c r="F768" s="183"/>
      <c r="G768" s="183"/>
      <c r="H768" s="183"/>
      <c r="I768" s="183"/>
    </row>
    <row r="769" s="181" customFormat="1" spans="2:9">
      <c r="B769" s="401"/>
      <c r="C769" s="401"/>
      <c r="D769" s="328"/>
      <c r="E769" s="323"/>
      <c r="F769" s="183"/>
      <c r="G769" s="183"/>
      <c r="H769" s="183"/>
      <c r="I769" s="183"/>
    </row>
    <row r="770" s="181" customFormat="1" spans="2:9">
      <c r="B770" s="401"/>
      <c r="C770" s="401"/>
      <c r="D770" s="328"/>
      <c r="E770" s="323"/>
      <c r="F770" s="183"/>
      <c r="G770" s="183"/>
      <c r="H770" s="183"/>
      <c r="I770" s="183"/>
    </row>
    <row r="771" s="181" customFormat="1" spans="2:9">
      <c r="B771" s="401"/>
      <c r="C771" s="401"/>
      <c r="D771" s="328"/>
      <c r="E771" s="323"/>
      <c r="F771" s="183"/>
      <c r="G771" s="183"/>
      <c r="H771" s="183"/>
      <c r="I771" s="183"/>
    </row>
    <row r="772" s="181" customFormat="1" spans="2:9">
      <c r="B772" s="401"/>
      <c r="C772" s="401"/>
      <c r="D772" s="328"/>
      <c r="E772" s="323"/>
      <c r="F772" s="183"/>
      <c r="G772" s="183"/>
      <c r="H772" s="183"/>
      <c r="I772" s="183"/>
    </row>
    <row r="773" s="181" customFormat="1" spans="2:9">
      <c r="B773" s="401"/>
      <c r="C773" s="401"/>
      <c r="D773" s="328"/>
      <c r="E773" s="323"/>
      <c r="F773" s="183"/>
      <c r="G773" s="183"/>
      <c r="H773" s="183"/>
      <c r="I773" s="183"/>
    </row>
    <row r="774" s="181" customFormat="1" spans="2:9">
      <c r="B774" s="401"/>
      <c r="C774" s="401"/>
      <c r="D774" s="328"/>
      <c r="E774" s="323"/>
      <c r="F774" s="183"/>
      <c r="G774" s="183"/>
      <c r="H774" s="183"/>
      <c r="I774" s="183"/>
    </row>
    <row r="775" s="181" customFormat="1" spans="2:9">
      <c r="B775" s="401"/>
      <c r="C775" s="401"/>
      <c r="D775" s="328"/>
      <c r="E775" s="323"/>
      <c r="F775" s="183"/>
      <c r="G775" s="183"/>
      <c r="H775" s="183"/>
      <c r="I775" s="183"/>
    </row>
    <row r="776" s="181" customFormat="1" spans="2:9">
      <c r="B776" s="401"/>
      <c r="C776" s="401"/>
      <c r="D776" s="328"/>
      <c r="E776" s="323"/>
      <c r="F776" s="183"/>
      <c r="G776" s="183"/>
      <c r="H776" s="183"/>
      <c r="I776" s="183"/>
    </row>
    <row r="777" s="181" customFormat="1" spans="2:9">
      <c r="B777" s="401"/>
      <c r="C777" s="401"/>
      <c r="D777" s="328"/>
      <c r="E777" s="323"/>
      <c r="F777" s="183"/>
      <c r="G777" s="183"/>
      <c r="H777" s="183"/>
      <c r="I777" s="183"/>
    </row>
    <row r="778" s="181" customFormat="1" spans="2:9">
      <c r="B778" s="401"/>
      <c r="C778" s="401"/>
      <c r="D778" s="328"/>
      <c r="E778" s="323"/>
      <c r="F778" s="183"/>
      <c r="G778" s="183"/>
      <c r="H778" s="183"/>
      <c r="I778" s="183"/>
    </row>
    <row r="779" s="181" customFormat="1" spans="2:9">
      <c r="B779" s="401"/>
      <c r="C779" s="401"/>
      <c r="D779" s="328"/>
      <c r="E779" s="323"/>
      <c r="F779" s="183"/>
      <c r="G779" s="183"/>
      <c r="H779" s="183"/>
      <c r="I779" s="183"/>
    </row>
    <row r="780" s="181" customFormat="1" spans="2:9">
      <c r="B780" s="401"/>
      <c r="C780" s="401"/>
      <c r="D780" s="328"/>
      <c r="E780" s="323"/>
      <c r="F780" s="183"/>
      <c r="G780" s="183"/>
      <c r="H780" s="183"/>
      <c r="I780" s="183"/>
    </row>
    <row r="781" s="181" customFormat="1" spans="2:9">
      <c r="B781" s="401"/>
      <c r="C781" s="401"/>
      <c r="D781" s="328"/>
      <c r="E781" s="323"/>
      <c r="F781" s="183"/>
      <c r="G781" s="183"/>
      <c r="H781" s="183"/>
      <c r="I781" s="183"/>
    </row>
    <row r="782" s="181" customFormat="1" spans="2:9">
      <c r="B782" s="401"/>
      <c r="C782" s="401"/>
      <c r="D782" s="328"/>
      <c r="E782" s="323"/>
      <c r="F782" s="183"/>
      <c r="G782" s="183"/>
      <c r="H782" s="183"/>
      <c r="I782" s="183"/>
    </row>
    <row r="783" s="181" customFormat="1" spans="2:9">
      <c r="B783" s="401"/>
      <c r="C783" s="401"/>
      <c r="D783" s="328"/>
      <c r="E783" s="323"/>
      <c r="F783" s="183"/>
      <c r="G783" s="183"/>
      <c r="H783" s="183"/>
      <c r="I783" s="183"/>
    </row>
    <row r="784" s="181" customFormat="1" spans="2:9">
      <c r="B784" s="401"/>
      <c r="C784" s="401"/>
      <c r="D784" s="328"/>
      <c r="E784" s="323"/>
      <c r="F784" s="183"/>
      <c r="G784" s="183"/>
      <c r="H784" s="183"/>
      <c r="I784" s="183"/>
    </row>
    <row r="785" s="181" customFormat="1" spans="2:9">
      <c r="B785" s="401"/>
      <c r="C785" s="401"/>
      <c r="D785" s="328"/>
      <c r="E785" s="323"/>
      <c r="F785" s="183"/>
      <c r="G785" s="183"/>
      <c r="H785" s="183"/>
      <c r="I785" s="183"/>
    </row>
    <row r="786" s="181" customFormat="1" spans="2:9">
      <c r="B786" s="401"/>
      <c r="C786" s="401"/>
      <c r="D786" s="328"/>
      <c r="E786" s="323"/>
      <c r="F786" s="183"/>
      <c r="G786" s="183"/>
      <c r="H786" s="183"/>
      <c r="I786" s="183"/>
    </row>
    <row r="787" s="181" customFormat="1" spans="2:9">
      <c r="B787" s="401"/>
      <c r="C787" s="401"/>
      <c r="D787" s="328"/>
      <c r="E787" s="323"/>
      <c r="F787" s="183"/>
      <c r="G787" s="183"/>
      <c r="H787" s="183"/>
      <c r="I787" s="183"/>
    </row>
    <row r="788" s="181" customFormat="1" spans="2:9">
      <c r="B788" s="401"/>
      <c r="C788" s="401"/>
      <c r="D788" s="328"/>
      <c r="E788" s="323"/>
      <c r="F788" s="183"/>
      <c r="G788" s="183"/>
      <c r="H788" s="183"/>
      <c r="I788" s="183"/>
    </row>
    <row r="789" s="181" customFormat="1" spans="2:9">
      <c r="B789" s="401"/>
      <c r="C789" s="401"/>
      <c r="D789" s="328"/>
      <c r="E789" s="323"/>
      <c r="F789" s="183"/>
      <c r="G789" s="183"/>
      <c r="H789" s="183"/>
      <c r="I789" s="183"/>
    </row>
    <row r="790" s="181" customFormat="1" spans="2:9">
      <c r="B790" s="401"/>
      <c r="C790" s="401"/>
      <c r="D790" s="328"/>
      <c r="E790" s="323"/>
      <c r="F790" s="183"/>
      <c r="G790" s="183"/>
      <c r="H790" s="183"/>
      <c r="I790" s="183"/>
    </row>
    <row r="791" s="181" customFormat="1" spans="2:9">
      <c r="B791" s="401"/>
      <c r="C791" s="401"/>
      <c r="D791" s="328"/>
      <c r="E791" s="323"/>
      <c r="F791" s="183"/>
      <c r="G791" s="183"/>
      <c r="H791" s="183"/>
      <c r="I791" s="183"/>
    </row>
    <row r="792" s="181" customFormat="1" spans="2:9">
      <c r="B792" s="401"/>
      <c r="C792" s="401"/>
      <c r="D792" s="328"/>
      <c r="E792" s="323"/>
      <c r="F792" s="183"/>
      <c r="G792" s="183"/>
      <c r="H792" s="183"/>
      <c r="I792" s="183"/>
    </row>
    <row r="793" s="181" customFormat="1" spans="2:9">
      <c r="B793" s="401"/>
      <c r="C793" s="401"/>
      <c r="D793" s="328"/>
      <c r="E793" s="323"/>
      <c r="F793" s="183"/>
      <c r="G793" s="183"/>
      <c r="H793" s="183"/>
      <c r="I793" s="183"/>
    </row>
    <row r="794" s="181" customFormat="1" spans="2:9">
      <c r="B794" s="401"/>
      <c r="C794" s="401"/>
      <c r="D794" s="328"/>
      <c r="E794" s="323"/>
      <c r="F794" s="183"/>
      <c r="G794" s="183"/>
      <c r="H794" s="183"/>
      <c r="I794" s="183"/>
    </row>
    <row r="795" s="181" customFormat="1" spans="2:9">
      <c r="B795" s="401"/>
      <c r="C795" s="401"/>
      <c r="D795" s="328"/>
      <c r="E795" s="323"/>
      <c r="F795" s="183"/>
      <c r="G795" s="183"/>
      <c r="H795" s="183"/>
      <c r="I795" s="183"/>
    </row>
    <row r="796" s="181" customFormat="1" spans="2:9">
      <c r="B796" s="401"/>
      <c r="C796" s="401"/>
      <c r="D796" s="328"/>
      <c r="E796" s="323"/>
      <c r="F796" s="183"/>
      <c r="G796" s="183"/>
      <c r="H796" s="183"/>
      <c r="I796" s="183"/>
    </row>
    <row r="797" s="181" customFormat="1" spans="2:9">
      <c r="B797" s="401"/>
      <c r="C797" s="401"/>
      <c r="D797" s="328"/>
      <c r="E797" s="323"/>
      <c r="F797" s="183"/>
      <c r="G797" s="183"/>
      <c r="H797" s="183"/>
      <c r="I797" s="183"/>
    </row>
    <row r="798" s="181" customFormat="1" spans="2:9">
      <c r="B798" s="401"/>
      <c r="C798" s="401"/>
      <c r="D798" s="328"/>
      <c r="E798" s="323"/>
      <c r="F798" s="183"/>
      <c r="G798" s="183"/>
      <c r="H798" s="183"/>
      <c r="I798" s="183"/>
    </row>
    <row r="799" s="181" customFormat="1" spans="2:9">
      <c r="B799" s="401"/>
      <c r="C799" s="401"/>
      <c r="D799" s="328"/>
      <c r="E799" s="323"/>
      <c r="F799" s="183"/>
      <c r="G799" s="183"/>
      <c r="H799" s="183"/>
      <c r="I799" s="183"/>
    </row>
    <row r="800" s="181" customFormat="1" spans="2:9">
      <c r="B800" s="401"/>
      <c r="C800" s="401"/>
      <c r="D800" s="328"/>
      <c r="E800" s="323"/>
      <c r="F800" s="183"/>
      <c r="G800" s="183"/>
      <c r="H800" s="183"/>
      <c r="I800" s="183"/>
    </row>
    <row r="801" s="181" customFormat="1" spans="2:9">
      <c r="B801" s="401"/>
      <c r="C801" s="401"/>
      <c r="D801" s="328"/>
      <c r="E801" s="323"/>
      <c r="F801" s="183"/>
      <c r="G801" s="183"/>
      <c r="H801" s="183"/>
      <c r="I801" s="183"/>
    </row>
    <row r="802" s="181" customFormat="1" spans="2:9">
      <c r="B802" s="401"/>
      <c r="C802" s="401"/>
      <c r="D802" s="328"/>
      <c r="E802" s="323"/>
      <c r="F802" s="183"/>
      <c r="G802" s="183"/>
      <c r="H802" s="183"/>
      <c r="I802" s="183"/>
    </row>
    <row r="803" s="181" customFormat="1" spans="2:9">
      <c r="B803" s="401"/>
      <c r="C803" s="401"/>
      <c r="D803" s="328"/>
      <c r="E803" s="323"/>
      <c r="F803" s="183"/>
      <c r="G803" s="183"/>
      <c r="H803" s="183"/>
      <c r="I803" s="183"/>
    </row>
    <row r="804" s="181" customFormat="1" spans="2:9">
      <c r="B804" s="401"/>
      <c r="C804" s="401"/>
      <c r="D804" s="328"/>
      <c r="E804" s="323"/>
      <c r="F804" s="183"/>
      <c r="G804" s="183"/>
      <c r="H804" s="183"/>
      <c r="I804" s="183"/>
    </row>
    <row r="805" s="181" customFormat="1" spans="2:9">
      <c r="B805" s="401"/>
      <c r="C805" s="401"/>
      <c r="D805" s="328"/>
      <c r="E805" s="323"/>
      <c r="F805" s="183"/>
      <c r="G805" s="183"/>
      <c r="H805" s="183"/>
      <c r="I805" s="183"/>
    </row>
    <row r="806" s="181" customFormat="1" spans="2:9">
      <c r="B806" s="401"/>
      <c r="C806" s="401"/>
      <c r="D806" s="328"/>
      <c r="E806" s="323"/>
      <c r="F806" s="183"/>
      <c r="G806" s="183"/>
      <c r="H806" s="183"/>
      <c r="I806" s="183"/>
    </row>
    <row r="807" s="181" customFormat="1" spans="2:9">
      <c r="B807" s="401"/>
      <c r="C807" s="401"/>
      <c r="D807" s="328"/>
      <c r="E807" s="323"/>
      <c r="F807" s="183"/>
      <c r="G807" s="183"/>
      <c r="H807" s="183"/>
      <c r="I807" s="183"/>
    </row>
    <row r="808" s="181" customFormat="1" spans="2:9">
      <c r="B808" s="401"/>
      <c r="C808" s="401"/>
      <c r="D808" s="328"/>
      <c r="E808" s="323"/>
      <c r="F808" s="183"/>
      <c r="G808" s="183"/>
      <c r="H808" s="183"/>
      <c r="I808" s="183"/>
    </row>
    <row r="809" s="181" customFormat="1" spans="2:9">
      <c r="B809" s="401"/>
      <c r="C809" s="401"/>
      <c r="D809" s="328"/>
      <c r="E809" s="323"/>
      <c r="F809" s="183"/>
      <c r="G809" s="183"/>
      <c r="H809" s="183"/>
      <c r="I809" s="183"/>
    </row>
    <row r="810" s="181" customFormat="1" spans="2:9">
      <c r="B810" s="401"/>
      <c r="C810" s="401"/>
      <c r="D810" s="328"/>
      <c r="E810" s="323"/>
      <c r="F810" s="183"/>
      <c r="G810" s="183"/>
      <c r="H810" s="183"/>
      <c r="I810" s="183"/>
    </row>
    <row r="811" s="181" customFormat="1" spans="2:9">
      <c r="B811" s="401"/>
      <c r="C811" s="401"/>
      <c r="D811" s="328"/>
      <c r="E811" s="323"/>
      <c r="F811" s="183"/>
      <c r="G811" s="183"/>
      <c r="H811" s="183"/>
      <c r="I811" s="183"/>
    </row>
    <row r="812" s="181" customFormat="1" spans="2:9">
      <c r="B812" s="401"/>
      <c r="C812" s="401"/>
      <c r="D812" s="328"/>
      <c r="E812" s="323"/>
      <c r="F812" s="183"/>
      <c r="G812" s="183"/>
      <c r="H812" s="183"/>
      <c r="I812" s="183"/>
    </row>
    <row r="813" s="181" customFormat="1" spans="2:9">
      <c r="B813" s="401"/>
      <c r="C813" s="401"/>
      <c r="D813" s="328"/>
      <c r="E813" s="323"/>
      <c r="F813" s="183"/>
      <c r="G813" s="183"/>
      <c r="H813" s="183"/>
      <c r="I813" s="183"/>
    </row>
    <row r="814" s="181" customFormat="1" spans="2:9">
      <c r="B814" s="401"/>
      <c r="C814" s="401"/>
      <c r="D814" s="328"/>
      <c r="E814" s="323"/>
      <c r="F814" s="183"/>
      <c r="G814" s="183"/>
      <c r="H814" s="183"/>
      <c r="I814" s="183"/>
    </row>
    <row r="815" s="181" customFormat="1" spans="2:9">
      <c r="B815" s="401"/>
      <c r="C815" s="401"/>
      <c r="D815" s="328"/>
      <c r="E815" s="323"/>
      <c r="F815" s="183"/>
      <c r="G815" s="183"/>
      <c r="H815" s="183"/>
      <c r="I815" s="183"/>
    </row>
    <row r="816" s="181" customFormat="1" spans="2:9">
      <c r="B816" s="401"/>
      <c r="C816" s="401"/>
      <c r="D816" s="328"/>
      <c r="E816" s="323"/>
      <c r="F816" s="183"/>
      <c r="G816" s="183"/>
      <c r="H816" s="183"/>
      <c r="I816" s="183"/>
    </row>
    <row r="817" s="181" customFormat="1" spans="2:9">
      <c r="B817" s="401"/>
      <c r="C817" s="401"/>
      <c r="D817" s="328"/>
      <c r="E817" s="323"/>
      <c r="F817" s="183"/>
      <c r="G817" s="183"/>
      <c r="H817" s="183"/>
      <c r="I817" s="183"/>
    </row>
    <row r="818" s="181" customFormat="1" spans="2:9">
      <c r="B818" s="401"/>
      <c r="C818" s="401"/>
      <c r="D818" s="328"/>
      <c r="E818" s="323"/>
      <c r="F818" s="183"/>
      <c r="G818" s="183"/>
      <c r="H818" s="183"/>
      <c r="I818" s="183"/>
    </row>
    <row r="819" s="181" customFormat="1" spans="2:9">
      <c r="B819" s="401"/>
      <c r="C819" s="401"/>
      <c r="D819" s="328"/>
      <c r="E819" s="323"/>
      <c r="F819" s="183"/>
      <c r="G819" s="183"/>
      <c r="H819" s="183"/>
      <c r="I819" s="183"/>
    </row>
    <row r="820" s="181" customFormat="1" spans="2:9">
      <c r="B820" s="401"/>
      <c r="C820" s="401"/>
      <c r="D820" s="328"/>
      <c r="E820" s="323"/>
      <c r="F820" s="183"/>
      <c r="G820" s="183"/>
      <c r="H820" s="183"/>
      <c r="I820" s="183"/>
    </row>
    <row r="821" s="181" customFormat="1" spans="2:9">
      <c r="B821" s="401"/>
      <c r="C821" s="401"/>
      <c r="D821" s="328"/>
      <c r="E821" s="323"/>
      <c r="F821" s="183"/>
      <c r="G821" s="183"/>
      <c r="H821" s="183"/>
      <c r="I821" s="183"/>
    </row>
    <row r="822" s="181" customFormat="1" spans="2:9">
      <c r="B822" s="401"/>
      <c r="C822" s="401"/>
      <c r="D822" s="328"/>
      <c r="E822" s="323"/>
      <c r="F822" s="183"/>
      <c r="G822" s="183"/>
      <c r="H822" s="183"/>
      <c r="I822" s="183"/>
    </row>
    <row r="823" s="181" customFormat="1" spans="2:9">
      <c r="B823" s="401"/>
      <c r="C823" s="401"/>
      <c r="D823" s="328"/>
      <c r="E823" s="323"/>
      <c r="F823" s="183"/>
      <c r="G823" s="183"/>
      <c r="H823" s="183"/>
      <c r="I823" s="183"/>
    </row>
    <row r="824" s="181" customFormat="1" spans="2:9">
      <c r="B824" s="401"/>
      <c r="C824" s="401"/>
      <c r="D824" s="328"/>
      <c r="E824" s="323"/>
      <c r="F824" s="183"/>
      <c r="G824" s="183"/>
      <c r="H824" s="183"/>
      <c r="I824" s="183"/>
    </row>
    <row r="825" s="181" customFormat="1" spans="2:9">
      <c r="B825" s="401"/>
      <c r="C825" s="401"/>
      <c r="D825" s="328"/>
      <c r="E825" s="323"/>
      <c r="F825" s="183"/>
      <c r="G825" s="183"/>
      <c r="H825" s="183"/>
      <c r="I825" s="183"/>
    </row>
    <row r="826" s="181" customFormat="1" spans="2:9">
      <c r="B826" s="401"/>
      <c r="C826" s="401"/>
      <c r="D826" s="328"/>
      <c r="E826" s="323"/>
      <c r="F826" s="183"/>
      <c r="G826" s="183"/>
      <c r="H826" s="183"/>
      <c r="I826" s="183"/>
    </row>
    <row r="827" s="181" customFormat="1" spans="2:9">
      <c r="B827" s="401"/>
      <c r="C827" s="401"/>
      <c r="D827" s="328"/>
      <c r="E827" s="323"/>
      <c r="F827" s="183"/>
      <c r="G827" s="183"/>
      <c r="H827" s="183"/>
      <c r="I827" s="183"/>
    </row>
    <row r="828" s="181" customFormat="1" spans="2:9">
      <c r="B828" s="401"/>
      <c r="C828" s="401"/>
      <c r="D828" s="328"/>
      <c r="E828" s="323"/>
      <c r="F828" s="183"/>
      <c r="G828" s="183"/>
      <c r="H828" s="183"/>
      <c r="I828" s="183"/>
    </row>
    <row r="829" s="181" customFormat="1" spans="2:9">
      <c r="B829" s="401"/>
      <c r="C829" s="401"/>
      <c r="D829" s="328"/>
      <c r="E829" s="323"/>
      <c r="F829" s="183"/>
      <c r="G829" s="183"/>
      <c r="H829" s="183"/>
      <c r="I829" s="183"/>
    </row>
    <row r="830" s="181" customFormat="1" spans="2:9">
      <c r="B830" s="401"/>
      <c r="C830" s="401"/>
      <c r="D830" s="328"/>
      <c r="E830" s="323"/>
      <c r="F830" s="183"/>
      <c r="G830" s="183"/>
      <c r="H830" s="183"/>
      <c r="I830" s="183"/>
    </row>
    <row r="831" s="181" customFormat="1" spans="2:9">
      <c r="B831" s="401"/>
      <c r="C831" s="401"/>
      <c r="D831" s="328"/>
      <c r="E831" s="323"/>
      <c r="F831" s="183"/>
      <c r="G831" s="183"/>
      <c r="H831" s="183"/>
      <c r="I831" s="183"/>
    </row>
    <row r="832" s="181" customFormat="1" spans="2:9">
      <c r="B832" s="401"/>
      <c r="C832" s="401"/>
      <c r="D832" s="328"/>
      <c r="E832" s="323"/>
      <c r="F832" s="183"/>
      <c r="G832" s="183"/>
      <c r="H832" s="183"/>
      <c r="I832" s="183"/>
    </row>
    <row r="833" s="181" customFormat="1" spans="2:9">
      <c r="B833" s="401"/>
      <c r="C833" s="401"/>
      <c r="D833" s="328"/>
      <c r="E833" s="323"/>
      <c r="F833" s="183"/>
      <c r="G833" s="183"/>
      <c r="H833" s="183"/>
      <c r="I833" s="183"/>
    </row>
    <row r="834" s="181" customFormat="1" spans="2:9">
      <c r="B834" s="401"/>
      <c r="C834" s="401"/>
      <c r="D834" s="328"/>
      <c r="E834" s="323"/>
      <c r="F834" s="183"/>
      <c r="G834" s="183"/>
      <c r="H834" s="183"/>
      <c r="I834" s="183"/>
    </row>
    <row r="835" s="181" customFormat="1" spans="2:9">
      <c r="B835" s="401"/>
      <c r="C835" s="401"/>
      <c r="D835" s="328"/>
      <c r="E835" s="323"/>
      <c r="F835" s="183"/>
      <c r="G835" s="183"/>
      <c r="H835" s="183"/>
      <c r="I835" s="183"/>
    </row>
    <row r="836" s="181" customFormat="1" spans="2:9">
      <c r="B836" s="401"/>
      <c r="C836" s="401"/>
      <c r="D836" s="328"/>
      <c r="E836" s="323"/>
      <c r="F836" s="183"/>
      <c r="G836" s="183"/>
      <c r="H836" s="183"/>
      <c r="I836" s="183"/>
    </row>
    <row r="837" s="181" customFormat="1" spans="2:9">
      <c r="B837" s="401"/>
      <c r="C837" s="401"/>
      <c r="D837" s="328"/>
      <c r="E837" s="323"/>
      <c r="F837" s="183"/>
      <c r="G837" s="183"/>
      <c r="H837" s="183"/>
      <c r="I837" s="183"/>
    </row>
    <row r="838" s="181" customFormat="1" spans="2:9">
      <c r="B838" s="401"/>
      <c r="C838" s="401"/>
      <c r="D838" s="328"/>
      <c r="E838" s="323"/>
      <c r="F838" s="183"/>
      <c r="G838" s="183"/>
      <c r="H838" s="183"/>
      <c r="I838" s="183"/>
    </row>
    <row r="839" s="181" customFormat="1" spans="2:9">
      <c r="B839" s="401"/>
      <c r="C839" s="401"/>
      <c r="D839" s="328"/>
      <c r="E839" s="323"/>
      <c r="F839" s="183"/>
      <c r="G839" s="183"/>
      <c r="H839" s="183"/>
      <c r="I839" s="183"/>
    </row>
    <row r="840" s="181" customFormat="1" spans="2:9">
      <c r="B840" s="401"/>
      <c r="C840" s="401"/>
      <c r="D840" s="328"/>
      <c r="E840" s="323"/>
      <c r="F840" s="183"/>
      <c r="G840" s="183"/>
      <c r="H840" s="183"/>
      <c r="I840" s="183"/>
    </row>
  </sheetData>
  <mergeCells count="145">
    <mergeCell ref="A3:C3"/>
    <mergeCell ref="A4:C4"/>
    <mergeCell ref="D4:E4"/>
    <mergeCell ref="A5:C5"/>
    <mergeCell ref="D5:E5"/>
    <mergeCell ref="B6:E6"/>
    <mergeCell ref="A7:E7"/>
    <mergeCell ref="C8:E8"/>
    <mergeCell ref="C9:E9"/>
    <mergeCell ref="C10:E10"/>
    <mergeCell ref="C11:E11"/>
    <mergeCell ref="A12:E12"/>
    <mergeCell ref="A13:B13"/>
    <mergeCell ref="D13:E13"/>
    <mergeCell ref="G15:H15"/>
    <mergeCell ref="A17:E17"/>
    <mergeCell ref="A18:E18"/>
    <mergeCell ref="A19:D19"/>
    <mergeCell ref="B20:C20"/>
    <mergeCell ref="D20:E20"/>
    <mergeCell ref="B21:C21"/>
    <mergeCell ref="D21:E21"/>
    <mergeCell ref="B22:C22"/>
    <mergeCell ref="D22:E22"/>
    <mergeCell ref="B23:C23"/>
    <mergeCell ref="D23:E23"/>
    <mergeCell ref="B24:C24"/>
    <mergeCell ref="D24:E24"/>
    <mergeCell ref="A25:D25"/>
    <mergeCell ref="B26:C26"/>
    <mergeCell ref="C27:D27"/>
    <mergeCell ref="C28:D28"/>
    <mergeCell ref="C29:D29"/>
    <mergeCell ref="C30:D30"/>
    <mergeCell ref="C31:D31"/>
    <mergeCell ref="C32:D32"/>
    <mergeCell ref="C33:D33"/>
    <mergeCell ref="A34:D34"/>
    <mergeCell ref="A35:D35"/>
    <mergeCell ref="A36:D36"/>
    <mergeCell ref="B37:E37"/>
    <mergeCell ref="B38:C38"/>
    <mergeCell ref="B39:C39"/>
    <mergeCell ref="B40:C40"/>
    <mergeCell ref="A41:C41"/>
    <mergeCell ref="A42:D42"/>
    <mergeCell ref="B46:D46"/>
    <mergeCell ref="B47:C47"/>
    <mergeCell ref="B48:C48"/>
    <mergeCell ref="B49:C49"/>
    <mergeCell ref="B50:C50"/>
    <mergeCell ref="G50:H50"/>
    <mergeCell ref="B51:C51"/>
    <mergeCell ref="G51:H51"/>
    <mergeCell ref="B52:C52"/>
    <mergeCell ref="B53:C53"/>
    <mergeCell ref="B54:C54"/>
    <mergeCell ref="B55:C55"/>
    <mergeCell ref="A56:C56"/>
    <mergeCell ref="B57:E57"/>
    <mergeCell ref="B58:C58"/>
    <mergeCell ref="B59:C59"/>
    <mergeCell ref="B60:C60"/>
    <mergeCell ref="B61:C61"/>
    <mergeCell ref="B62:C62"/>
    <mergeCell ref="B63:C63"/>
    <mergeCell ref="B64:C64"/>
    <mergeCell ref="A65:D65"/>
    <mergeCell ref="A66:E66"/>
    <mergeCell ref="B67:D67"/>
    <mergeCell ref="B68:D68"/>
    <mergeCell ref="B69:D69"/>
    <mergeCell ref="B70:D70"/>
    <mergeCell ref="B71:D71"/>
    <mergeCell ref="A72:E72"/>
    <mergeCell ref="B73:D73"/>
    <mergeCell ref="B74:C74"/>
    <mergeCell ref="B75:C75"/>
    <mergeCell ref="B76:C76"/>
    <mergeCell ref="B77:C77"/>
    <mergeCell ref="B78:C78"/>
    <mergeCell ref="B79:C79"/>
    <mergeCell ref="A80:D80"/>
    <mergeCell ref="A85:D85"/>
    <mergeCell ref="A86:E86"/>
    <mergeCell ref="B88:C88"/>
    <mergeCell ref="B89:C89"/>
    <mergeCell ref="B90:C90"/>
    <mergeCell ref="B91:C91"/>
    <mergeCell ref="B92:C92"/>
    <mergeCell ref="B93:C93"/>
    <mergeCell ref="A94:C94"/>
    <mergeCell ref="A95:E95"/>
    <mergeCell ref="B97:C97"/>
    <mergeCell ref="A98:C98"/>
    <mergeCell ref="A99:E99"/>
    <mergeCell ref="B100:D100"/>
    <mergeCell ref="B101:D101"/>
    <mergeCell ref="B102:D102"/>
    <mergeCell ref="B103:D103"/>
    <mergeCell ref="A104:D104"/>
    <mergeCell ref="A105:D105"/>
    <mergeCell ref="B106:C106"/>
    <mergeCell ref="C107:D107"/>
    <mergeCell ref="C108:D108"/>
    <mergeCell ref="C109:D109"/>
    <mergeCell ref="C110:D110"/>
    <mergeCell ref="C111:D111"/>
    <mergeCell ref="A112:D112"/>
    <mergeCell ref="A119:D119"/>
    <mergeCell ref="B120:C120"/>
    <mergeCell ref="C121:D121"/>
    <mergeCell ref="C122:D122"/>
    <mergeCell ref="C123:D123"/>
    <mergeCell ref="A132:D132"/>
    <mergeCell ref="A133:D133"/>
    <mergeCell ref="A134:E134"/>
    <mergeCell ref="A135:D135"/>
    <mergeCell ref="B136:D136"/>
    <mergeCell ref="B137:D137"/>
    <mergeCell ref="B138:D138"/>
    <mergeCell ref="B139:D139"/>
    <mergeCell ref="B140:D140"/>
    <mergeCell ref="A141:C141"/>
    <mergeCell ref="B142:D142"/>
    <mergeCell ref="A143:D143"/>
    <mergeCell ref="J143:K143"/>
    <mergeCell ref="C171:D171"/>
    <mergeCell ref="C14:C16"/>
    <mergeCell ref="F1:F26"/>
    <mergeCell ref="G53:G55"/>
    <mergeCell ref="H53:H55"/>
    <mergeCell ref="I1:I26"/>
    <mergeCell ref="O107:O111"/>
    <mergeCell ref="A1:E2"/>
    <mergeCell ref="A14:B16"/>
    <mergeCell ref="D14:E16"/>
    <mergeCell ref="A43:C45"/>
    <mergeCell ref="G61:H69"/>
    <mergeCell ref="A81:C84"/>
    <mergeCell ref="A113:C118"/>
    <mergeCell ref="A145:E149"/>
    <mergeCell ref="A151:E156"/>
    <mergeCell ref="A158:E161"/>
    <mergeCell ref="A163:E168"/>
  </mergeCells>
  <hyperlinks>
    <hyperlink ref="B77" location="Plan2!A1" display="Aviso Prévio Trabalhado"/>
    <hyperlink ref="I77" location="Plan2!A1" display="M APÓS PRORROGAÇÃO = 0.194%"/>
  </hyperlinks>
  <pageMargins left="0.75" right="0.75" top="1" bottom="1" header="0.511805555555555" footer="0.511805555555555"/>
  <pageSetup paperSize="9" scale="54" firstPageNumber="0" orientation="portrait" useFirstPageNumber="1" horizontalDpi="300" verticalDpi="300"/>
  <headerFooter/>
  <rowBreaks count="4" manualBreakCount="4">
    <brk id="55" max="16383" man="1"/>
    <brk id="84" max="16383" man="1"/>
    <brk id="99" max="16383" man="1"/>
    <brk id="168" max="16383" man="1"/>
  </rowBreaks>
  <colBreaks count="1" manualBreakCount="1">
    <brk id="13" max="6553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J178"/>
  <sheetViews>
    <sheetView showGridLines="0" view="pageBreakPreview" zoomScale="75" zoomScalePageLayoutView="75" zoomScaleNormal="80" workbookViewId="0">
      <selection activeCell="AS27" sqref="AS27"/>
    </sheetView>
  </sheetViews>
  <sheetFormatPr defaultColWidth="9.15238095238095" defaultRowHeight="15.75"/>
  <cols>
    <col min="1" max="1" width="2.84761904761905" style="1" customWidth="1"/>
    <col min="2" max="2" width="11.4190476190476" style="1" customWidth="1"/>
    <col min="3" max="3" width="29.7142857142857" style="1" hidden="1" customWidth="1"/>
    <col min="4" max="6" width="9.14285714285714" style="1" hidden="1"/>
    <col min="7" max="7" width="7.28571428571429" style="1" customWidth="1"/>
    <col min="8" max="8" width="6.15238095238095" style="1" customWidth="1"/>
    <col min="9" max="9" width="2.41904761904762" style="1" customWidth="1"/>
    <col min="10" max="10" width="3.99047619047619" style="1" customWidth="1"/>
    <col min="11" max="11" width="8.41904761904762" style="1" customWidth="1"/>
    <col min="12" max="12" width="3.14285714285714" style="1" hidden="1" customWidth="1"/>
    <col min="13" max="13" width="2" style="1" hidden="1" customWidth="1"/>
    <col min="14" max="14" width="10.2857142857143" style="1" customWidth="1"/>
    <col min="15" max="15" width="7.15238095238095" style="1" customWidth="1"/>
    <col min="16" max="16" width="1.14285714285714" style="1" customWidth="1"/>
    <col min="17" max="17" width="7.28571428571429" style="1" customWidth="1"/>
    <col min="18" max="18" width="5.27619047619048" style="1" customWidth="1"/>
    <col min="19" max="19" width="12.7142857142857" style="1" customWidth="1"/>
    <col min="20" max="21" width="9.14285714285714" style="2"/>
    <col min="22" max="22" width="7.28571428571429" style="1" customWidth="1"/>
    <col min="23" max="23" width="1.41904761904762" style="1" customWidth="1"/>
    <col min="24" max="24" width="4.85714285714286" style="1" customWidth="1"/>
    <col min="25" max="25" width="2.28571428571429" style="1" hidden="1" customWidth="1"/>
    <col min="26" max="26" width="6.27619047619048" style="1" customWidth="1"/>
    <col min="27" max="28" width="4.85714285714286" style="1" customWidth="1"/>
    <col min="29" max="29" width="9.14285714285714" style="1" hidden="1"/>
    <col min="30" max="30" width="1.28571428571429" style="1" customWidth="1"/>
    <col min="31" max="31" width="13.0095238095238" style="1" customWidth="1"/>
    <col min="32" max="32" width="4.28571428571429" style="1" customWidth="1"/>
    <col min="33" max="33" width="3.41904761904762" style="1" customWidth="1"/>
    <col min="34" max="34" width="3.99047619047619" style="1" customWidth="1"/>
    <col min="35" max="35" width="0.142857142857143" style="1" customWidth="1"/>
    <col min="36" max="36" width="2.14285714285714" style="1" customWidth="1"/>
    <col min="37" max="37" width="2.41904761904762" style="1" customWidth="1"/>
    <col min="38" max="38" width="2.71428571428571" style="1" customWidth="1"/>
    <col min="39" max="39" width="2.14285714285714" style="1" customWidth="1"/>
    <col min="40" max="40" width="2.28571428571429" style="1" customWidth="1"/>
    <col min="41" max="41" width="2" style="1" customWidth="1"/>
    <col min="42" max="42" width="14.152380952381" style="1" customWidth="1"/>
    <col min="43" max="43" width="16.8571428571429" style="1" customWidth="1"/>
    <col min="44" max="44" width="19.4190476190476" style="1" customWidth="1"/>
    <col min="45" max="45" width="17.5809523809524" style="1" customWidth="1"/>
    <col min="46" max="46" width="12.7142857142857" style="1" customWidth="1"/>
    <col min="47" max="47" width="4.57142857142857" style="1" customWidth="1"/>
    <col min="48" max="48" width="4.14285714285714" style="1" customWidth="1"/>
    <col min="49" max="49" width="4.71428571428571" style="1" customWidth="1"/>
    <col min="50" max="50" width="11.9904761904762" style="1" customWidth="1"/>
    <col min="51" max="51" width="9.14285714285714" style="2"/>
    <col min="52" max="52" width="16.2857142857143" style="1" customWidth="1"/>
    <col min="53" max="53" width="9.14285714285714" style="2"/>
    <col min="54" max="54" width="1.71428571428571" style="1" hidden="1" customWidth="1"/>
    <col min="55" max="64" width="9" style="1" hidden="1" customWidth="1"/>
    <col min="65" max="1024" width="9.14285714285714" style="2"/>
  </cols>
  <sheetData>
    <row r="2" spans="1:57">
      <c r="A2" s="3" t="s">
        <v>486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15"/>
      <c r="AS2" s="52"/>
      <c r="AT2" s="52"/>
      <c r="AU2" s="15"/>
      <c r="AV2" s="15"/>
      <c r="AW2" s="15"/>
      <c r="AX2" s="15"/>
      <c r="AY2" s="15"/>
      <c r="AZ2" s="15"/>
      <c r="BA2" s="15"/>
      <c r="BB2" s="15"/>
      <c r="BC2" s="15"/>
      <c r="BD2" s="15"/>
      <c r="BE2" s="15"/>
    </row>
    <row r="3" spans="1:57">
      <c r="A3" s="4" t="s">
        <v>487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35"/>
      <c r="AS3" s="35"/>
      <c r="AT3" s="35"/>
      <c r="AU3" s="53"/>
      <c r="AV3" s="53"/>
      <c r="AW3" s="53"/>
      <c r="AX3" s="53"/>
      <c r="AY3" s="53"/>
      <c r="AZ3" s="53"/>
      <c r="BA3" s="53"/>
      <c r="BB3" s="53"/>
      <c r="BC3" s="53"/>
      <c r="BD3" s="53"/>
      <c r="BE3" s="53"/>
    </row>
    <row r="4" ht="16.5" spans="1:57">
      <c r="A4" s="5" t="s">
        <v>488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35"/>
      <c r="AS4" s="35"/>
      <c r="AT4" s="35"/>
      <c r="AU4" s="15"/>
      <c r="AV4" s="15"/>
      <c r="AW4" s="15"/>
      <c r="AX4" s="15"/>
      <c r="AY4" s="15"/>
      <c r="AZ4" s="15"/>
      <c r="BA4" s="15"/>
      <c r="BB4" s="15"/>
      <c r="BC4" s="15"/>
      <c r="BD4" s="15"/>
      <c r="BE4" s="15"/>
    </row>
    <row r="5" spans="1:57">
      <c r="A5" s="6"/>
      <c r="B5" s="6"/>
      <c r="C5" s="6"/>
      <c r="D5" s="6"/>
      <c r="E5" s="6"/>
      <c r="F5" s="6"/>
      <c r="G5" s="6"/>
      <c r="H5" s="6"/>
      <c r="I5" s="6"/>
      <c r="J5" s="12"/>
      <c r="K5" s="15"/>
      <c r="L5" s="15"/>
      <c r="M5" s="15"/>
      <c r="N5" s="15"/>
      <c r="O5" s="15"/>
      <c r="P5" s="15"/>
      <c r="Q5" s="15"/>
      <c r="R5" s="15"/>
      <c r="S5" s="15"/>
      <c r="T5" s="15"/>
      <c r="U5" s="15"/>
      <c r="V5" s="15"/>
      <c r="W5" s="15"/>
      <c r="X5" s="15"/>
      <c r="Y5" s="15"/>
      <c r="Z5" s="35"/>
      <c r="AA5" s="35"/>
      <c r="AB5" s="35"/>
      <c r="AC5" s="35"/>
      <c r="AD5" s="35"/>
      <c r="AE5" s="35"/>
      <c r="AF5" s="35"/>
      <c r="AG5" s="35"/>
      <c r="AH5" s="35"/>
      <c r="AI5" s="49"/>
      <c r="AJ5" s="49"/>
      <c r="AK5" s="49"/>
      <c r="AL5" s="49"/>
      <c r="AM5" s="49"/>
      <c r="AN5" s="35"/>
      <c r="AO5" s="35"/>
      <c r="AP5" s="35"/>
      <c r="AQ5" s="35"/>
      <c r="AR5" s="35"/>
      <c r="AS5" s="35"/>
      <c r="AT5" s="35"/>
      <c r="AU5" s="15"/>
      <c r="AV5" s="15"/>
      <c r="AW5" s="15"/>
      <c r="AX5" s="15"/>
      <c r="AY5" s="15"/>
      <c r="AZ5" s="15"/>
      <c r="BA5" s="15"/>
      <c r="BB5" s="15"/>
      <c r="BC5" s="15"/>
      <c r="BD5" s="15"/>
      <c r="BE5" s="15"/>
    </row>
    <row r="6" ht="15" customHeight="1" spans="1:57">
      <c r="A6" s="7" t="s">
        <v>489</v>
      </c>
      <c r="B6" s="7"/>
      <c r="C6" s="7"/>
      <c r="D6" s="7"/>
      <c r="E6" s="7"/>
      <c r="F6" s="7"/>
      <c r="G6" s="7"/>
      <c r="H6" s="7"/>
      <c r="I6" s="7"/>
      <c r="J6" s="7"/>
      <c r="K6" s="16" t="s">
        <v>490</v>
      </c>
      <c r="L6" s="16"/>
      <c r="M6" s="16"/>
      <c r="N6" s="16"/>
      <c r="O6" s="17" t="s">
        <v>491</v>
      </c>
      <c r="P6" s="17"/>
      <c r="Q6" s="17"/>
      <c r="R6" s="17"/>
      <c r="S6" s="17"/>
      <c r="T6" s="17"/>
      <c r="U6" s="17" t="s">
        <v>490</v>
      </c>
      <c r="V6" s="17"/>
      <c r="W6" s="17"/>
      <c r="X6" s="17"/>
      <c r="Y6" s="17"/>
      <c r="Z6" s="36" t="s">
        <v>492</v>
      </c>
      <c r="AA6" s="36"/>
      <c r="AB6" s="36"/>
      <c r="AC6" s="36"/>
      <c r="AD6" s="36"/>
      <c r="AE6" s="37" t="s">
        <v>493</v>
      </c>
      <c r="AF6" s="37"/>
      <c r="AG6" s="37"/>
      <c r="AH6" s="37"/>
      <c r="AI6" s="37"/>
      <c r="AJ6" s="37"/>
      <c r="AK6" s="37"/>
      <c r="AL6" s="37"/>
      <c r="AM6" s="37"/>
      <c r="AN6" s="37"/>
      <c r="AO6" s="37"/>
      <c r="AP6" s="37"/>
      <c r="AQ6" s="37"/>
      <c r="AR6" s="54"/>
      <c r="AS6" s="54"/>
      <c r="AT6" s="54"/>
      <c r="AU6" s="54"/>
      <c r="AV6" s="54"/>
      <c r="AW6" s="54"/>
      <c r="AX6" s="54"/>
      <c r="AY6" s="54"/>
      <c r="AZ6" s="15"/>
      <c r="BA6" s="15"/>
      <c r="BB6" s="15"/>
      <c r="BC6" s="15"/>
      <c r="BD6" s="15"/>
      <c r="BE6" s="15"/>
    </row>
    <row r="7" spans="1:57">
      <c r="A7" s="7"/>
      <c r="B7" s="7"/>
      <c r="C7" s="7"/>
      <c r="D7" s="7"/>
      <c r="E7" s="7"/>
      <c r="F7" s="7"/>
      <c r="G7" s="7"/>
      <c r="H7" s="7"/>
      <c r="I7" s="7"/>
      <c r="J7" s="7"/>
      <c r="K7" s="16"/>
      <c r="L7" s="16"/>
      <c r="M7" s="16"/>
      <c r="N7" s="16"/>
      <c r="O7" s="17"/>
      <c r="P7" s="17"/>
      <c r="Q7" s="17"/>
      <c r="R7" s="17"/>
      <c r="S7" s="17"/>
      <c r="T7" s="17"/>
      <c r="U7" s="17" t="s">
        <v>494</v>
      </c>
      <c r="V7" s="17"/>
      <c r="W7" s="17"/>
      <c r="X7" s="17"/>
      <c r="Y7" s="17"/>
      <c r="Z7" s="36"/>
      <c r="AA7" s="36"/>
      <c r="AB7" s="36"/>
      <c r="AC7" s="36"/>
      <c r="AD7" s="36"/>
      <c r="AE7" s="37" t="s">
        <v>495</v>
      </c>
      <c r="AF7" s="37"/>
      <c r="AG7" s="37"/>
      <c r="AH7" s="37"/>
      <c r="AI7" s="37"/>
      <c r="AJ7" s="37"/>
      <c r="AK7" s="37"/>
      <c r="AL7" s="37"/>
      <c r="AM7" s="37"/>
      <c r="AN7" s="37"/>
      <c r="AO7" s="37"/>
      <c r="AP7" s="37"/>
      <c r="AQ7" s="37"/>
      <c r="AR7" s="54"/>
      <c r="AS7" s="54"/>
      <c r="AT7" s="54"/>
      <c r="AU7" s="54"/>
      <c r="AV7" s="54"/>
      <c r="AW7" s="54"/>
      <c r="AX7" s="54"/>
      <c r="AY7" s="54"/>
      <c r="AZ7" s="15"/>
      <c r="BA7" s="15"/>
      <c r="BB7" s="15"/>
      <c r="BC7" s="15"/>
      <c r="BD7" s="15"/>
      <c r="BE7" s="15"/>
    </row>
    <row r="8" spans="1:57">
      <c r="A8" s="7"/>
      <c r="B8" s="7"/>
      <c r="C8" s="7"/>
      <c r="D8" s="7"/>
      <c r="E8" s="7"/>
      <c r="F8" s="7"/>
      <c r="G8" s="7"/>
      <c r="H8" s="7"/>
      <c r="I8" s="7"/>
      <c r="J8" s="7"/>
      <c r="K8" s="16"/>
      <c r="L8" s="16"/>
      <c r="M8" s="16"/>
      <c r="N8" s="16"/>
      <c r="O8" s="17"/>
      <c r="P8" s="17"/>
      <c r="Q8" s="17"/>
      <c r="R8" s="17"/>
      <c r="S8" s="17"/>
      <c r="T8" s="17"/>
      <c r="U8" s="17" t="s">
        <v>496</v>
      </c>
      <c r="V8" s="17"/>
      <c r="W8" s="17"/>
      <c r="X8" s="17"/>
      <c r="Y8" s="17"/>
      <c r="Z8" s="38" t="s">
        <v>497</v>
      </c>
      <c r="AA8" s="38"/>
      <c r="AB8" s="38"/>
      <c r="AC8" s="38"/>
      <c r="AD8" s="38"/>
      <c r="AE8" s="37"/>
      <c r="AF8" s="37"/>
      <c r="AG8" s="37"/>
      <c r="AH8" s="37"/>
      <c r="AI8" s="37"/>
      <c r="AJ8" s="37"/>
      <c r="AK8" s="37"/>
      <c r="AL8" s="37"/>
      <c r="AM8" s="37"/>
      <c r="AN8" s="37"/>
      <c r="AO8" s="37"/>
      <c r="AP8" s="37"/>
      <c r="AQ8" s="37"/>
      <c r="AR8" s="54"/>
      <c r="AS8" s="54"/>
      <c r="AT8" s="54"/>
      <c r="AU8" s="54"/>
      <c r="AV8" s="54"/>
      <c r="AW8" s="54"/>
      <c r="AX8" s="54"/>
      <c r="AY8" s="54"/>
      <c r="AZ8" s="15"/>
      <c r="BA8" s="15"/>
      <c r="BB8" s="15"/>
      <c r="BC8" s="15"/>
      <c r="BD8" s="15"/>
      <c r="BE8" s="15"/>
    </row>
    <row r="9" ht="21" customHeight="1" spans="1:57">
      <c r="A9" s="8" t="s">
        <v>498</v>
      </c>
      <c r="B9" s="8"/>
      <c r="C9" s="8"/>
      <c r="D9" s="8"/>
      <c r="E9" s="8"/>
      <c r="F9" s="8"/>
      <c r="G9" s="8"/>
      <c r="H9" s="8"/>
      <c r="I9" s="8"/>
      <c r="J9" s="8"/>
      <c r="K9" s="18">
        <v>1200</v>
      </c>
      <c r="L9" s="18"/>
      <c r="M9" s="18"/>
      <c r="N9" s="18"/>
      <c r="O9" s="19" t="s">
        <v>499</v>
      </c>
      <c r="P9" s="19"/>
      <c r="Q9" s="19"/>
      <c r="R9" s="19"/>
      <c r="S9" s="19"/>
      <c r="T9" s="19"/>
      <c r="U9" s="33">
        <f>1/(30*K9)</f>
        <v>2.77777777777778e-5</v>
      </c>
      <c r="V9" s="33"/>
      <c r="W9" s="33"/>
      <c r="X9" s="33"/>
      <c r="Y9" s="33"/>
      <c r="Z9" s="39" t="e">
        <f>Encarregado!E142</f>
        <v>#VALUE!</v>
      </c>
      <c r="AA9" s="39"/>
      <c r="AB9" s="39"/>
      <c r="AC9" s="39"/>
      <c r="AD9" s="39"/>
      <c r="AE9" s="40" t="e">
        <f>TRUNC((U9*Z9),2)</f>
        <v>#VALUE!</v>
      </c>
      <c r="AF9" s="40"/>
      <c r="AG9" s="40"/>
      <c r="AH9" s="40"/>
      <c r="AI9" s="40"/>
      <c r="AJ9" s="40"/>
      <c r="AK9" s="40"/>
      <c r="AL9" s="40"/>
      <c r="AM9" s="40"/>
      <c r="AN9" s="40"/>
      <c r="AO9" s="40"/>
      <c r="AP9" s="40"/>
      <c r="AQ9" s="40"/>
      <c r="AR9" s="54"/>
      <c r="AS9" s="54"/>
      <c r="AT9" s="54"/>
      <c r="AU9" s="54"/>
      <c r="AV9" s="54"/>
      <c r="AW9" s="54"/>
      <c r="AX9" s="54"/>
      <c r="AY9" s="54"/>
      <c r="AZ9" s="15"/>
      <c r="BA9" s="15"/>
      <c r="BB9" s="15"/>
      <c r="BC9" s="15"/>
      <c r="BD9" s="15"/>
      <c r="BE9" s="15"/>
    </row>
    <row r="10" ht="30.75" customHeight="1" spans="1:57">
      <c r="A10" s="8"/>
      <c r="B10" s="8"/>
      <c r="C10" s="8"/>
      <c r="D10" s="8"/>
      <c r="E10" s="8"/>
      <c r="F10" s="8"/>
      <c r="G10" s="8"/>
      <c r="H10" s="8"/>
      <c r="I10" s="8"/>
      <c r="J10" s="8"/>
      <c r="K10" s="18"/>
      <c r="L10" s="18"/>
      <c r="M10" s="18"/>
      <c r="N10" s="18"/>
      <c r="O10" s="19" t="s">
        <v>500</v>
      </c>
      <c r="P10" s="19"/>
      <c r="Q10" s="19"/>
      <c r="R10" s="19"/>
      <c r="S10" s="19"/>
      <c r="T10" s="19"/>
      <c r="U10" s="19">
        <f>1/K9</f>
        <v>0.000833333333333333</v>
      </c>
      <c r="V10" s="19"/>
      <c r="W10" s="19"/>
      <c r="X10" s="19"/>
      <c r="Y10" s="19"/>
      <c r="Z10" s="39" t="e">
        <f>'Servente de Limpeza'!E143</f>
        <v>#VALUE!</v>
      </c>
      <c r="AA10" s="39"/>
      <c r="AB10" s="39"/>
      <c r="AC10" s="39"/>
      <c r="AD10" s="39"/>
      <c r="AE10" s="40" t="e">
        <f>TRUNC((U10*Z10),2)</f>
        <v>#VALUE!</v>
      </c>
      <c r="AF10" s="40"/>
      <c r="AG10" s="40"/>
      <c r="AH10" s="40"/>
      <c r="AI10" s="40"/>
      <c r="AJ10" s="40"/>
      <c r="AK10" s="40"/>
      <c r="AL10" s="40"/>
      <c r="AM10" s="40"/>
      <c r="AN10" s="40"/>
      <c r="AO10" s="40"/>
      <c r="AP10" s="40"/>
      <c r="AQ10" s="40"/>
      <c r="AR10" s="54"/>
      <c r="AS10" s="54"/>
      <c r="AT10" s="54"/>
      <c r="AU10" s="54"/>
      <c r="AV10" s="54"/>
      <c r="AW10" s="54"/>
      <c r="AX10" s="54"/>
      <c r="AY10" s="54"/>
      <c r="AZ10" s="15"/>
      <c r="BA10" s="15"/>
      <c r="BB10" s="15"/>
      <c r="BC10" s="15"/>
      <c r="BD10" s="15"/>
      <c r="BE10" s="15"/>
    </row>
    <row r="11" ht="36.75" customHeight="1" spans="1:57">
      <c r="A11" s="8"/>
      <c r="B11" s="8"/>
      <c r="C11" s="8"/>
      <c r="D11" s="8"/>
      <c r="E11" s="8"/>
      <c r="F11" s="8"/>
      <c r="G11" s="8"/>
      <c r="H11" s="8"/>
      <c r="I11" s="8"/>
      <c r="J11" s="8"/>
      <c r="K11" s="18"/>
      <c r="L11" s="18"/>
      <c r="M11" s="18"/>
      <c r="N11" s="18"/>
      <c r="O11" s="20" t="s">
        <v>310</v>
      </c>
      <c r="P11" s="21"/>
      <c r="Q11" s="30"/>
      <c r="R11" s="30"/>
      <c r="S11" s="30"/>
      <c r="T11" s="30"/>
      <c r="U11" s="30"/>
      <c r="V11" s="30"/>
      <c r="W11" s="30"/>
      <c r="X11" s="30"/>
      <c r="Y11" s="30"/>
      <c r="Z11" s="30"/>
      <c r="AA11" s="30"/>
      <c r="AB11" s="30"/>
      <c r="AC11" s="30"/>
      <c r="AD11" s="41"/>
      <c r="AE11" s="42" t="e">
        <f>TRUNC(SUM(AE9:AQ10),2)</f>
        <v>#VALUE!</v>
      </c>
      <c r="AF11" s="42"/>
      <c r="AG11" s="42"/>
      <c r="AH11" s="42"/>
      <c r="AI11" s="42"/>
      <c r="AJ11" s="42"/>
      <c r="AK11" s="42"/>
      <c r="AL11" s="42"/>
      <c r="AM11" s="42"/>
      <c r="AN11" s="42"/>
      <c r="AO11" s="42"/>
      <c r="AP11" s="42"/>
      <c r="AQ11" s="42"/>
      <c r="AR11" s="54"/>
      <c r="AS11" s="54"/>
      <c r="AT11" s="54"/>
      <c r="AU11" s="54"/>
      <c r="AV11" s="54"/>
      <c r="AW11" s="54"/>
      <c r="AX11" s="54"/>
      <c r="AY11" s="54"/>
      <c r="AZ11" s="15"/>
      <c r="BA11" s="15"/>
      <c r="BB11" s="15"/>
      <c r="BC11" s="15"/>
      <c r="BD11" s="15"/>
      <c r="BE11" s="15"/>
    </row>
    <row r="12" spans="1:57">
      <c r="A12" s="9"/>
      <c r="B12" s="9"/>
      <c r="C12" s="9"/>
      <c r="D12" s="9"/>
      <c r="E12" s="9"/>
      <c r="F12" s="9"/>
      <c r="G12" s="9"/>
      <c r="H12" s="9"/>
      <c r="I12" s="9"/>
      <c r="J12" s="9"/>
      <c r="K12" s="22"/>
      <c r="L12" s="22"/>
      <c r="M12" s="22"/>
      <c r="N12" s="22"/>
      <c r="O12" s="23"/>
      <c r="P12" s="23"/>
      <c r="Q12" s="23"/>
      <c r="R12" s="23"/>
      <c r="S12" s="23"/>
      <c r="T12" s="23"/>
      <c r="U12" s="23"/>
      <c r="V12" s="23"/>
      <c r="W12" s="23"/>
      <c r="X12" s="23"/>
      <c r="Y12" s="23"/>
      <c r="Z12" s="43"/>
      <c r="AA12" s="43"/>
      <c r="AB12" s="43"/>
      <c r="AC12" s="43"/>
      <c r="AD12" s="43"/>
      <c r="AE12" s="43"/>
      <c r="AF12" s="43"/>
      <c r="AG12" s="43"/>
      <c r="AH12" s="43"/>
      <c r="AI12" s="50"/>
      <c r="AJ12" s="50"/>
      <c r="AK12" s="50"/>
      <c r="AL12" s="50"/>
      <c r="AM12" s="50"/>
      <c r="AN12" s="43"/>
      <c r="AO12" s="43"/>
      <c r="AP12" s="43"/>
      <c r="AQ12" s="43"/>
      <c r="AR12" s="43"/>
      <c r="AS12" s="43"/>
      <c r="AT12" s="43"/>
      <c r="AU12" s="43"/>
      <c r="AV12" s="43"/>
      <c r="AW12" s="43"/>
      <c r="AX12" s="43"/>
      <c r="AY12" s="43"/>
      <c r="AZ12" s="56"/>
      <c r="BA12" s="56"/>
      <c r="BB12" s="56"/>
      <c r="BC12" s="56"/>
      <c r="BD12" s="56"/>
      <c r="BE12" s="56"/>
    </row>
    <row r="13" ht="33.75" customHeight="1" spans="1:57">
      <c r="A13" s="8" t="s">
        <v>501</v>
      </c>
      <c r="B13" s="8"/>
      <c r="C13" s="8"/>
      <c r="D13" s="8"/>
      <c r="E13" s="8"/>
      <c r="F13" s="8"/>
      <c r="G13" s="8"/>
      <c r="H13" s="8"/>
      <c r="I13" s="8"/>
      <c r="J13" s="8"/>
      <c r="K13" s="24">
        <v>1200</v>
      </c>
      <c r="L13" s="24"/>
      <c r="M13" s="24"/>
      <c r="N13" s="24"/>
      <c r="O13" s="19" t="s">
        <v>499</v>
      </c>
      <c r="P13" s="19"/>
      <c r="Q13" s="19"/>
      <c r="R13" s="19"/>
      <c r="S13" s="19"/>
      <c r="T13" s="19"/>
      <c r="U13" s="33">
        <f>1/(30*K13)</f>
        <v>2.77777777777778e-5</v>
      </c>
      <c r="V13" s="33"/>
      <c r="W13" s="33"/>
      <c r="X13" s="33"/>
      <c r="Y13" s="33"/>
      <c r="Z13" s="39" t="e">
        <f>Encarregado!E142</f>
        <v>#VALUE!</v>
      </c>
      <c r="AA13" s="39"/>
      <c r="AB13" s="39"/>
      <c r="AC13" s="39"/>
      <c r="AD13" s="39"/>
      <c r="AE13" s="40" t="e">
        <f>TRUNC((U13*Z13),2)</f>
        <v>#VALUE!</v>
      </c>
      <c r="AF13" s="40"/>
      <c r="AG13" s="40"/>
      <c r="AH13" s="40"/>
      <c r="AI13" s="40"/>
      <c r="AJ13" s="40"/>
      <c r="AK13" s="40"/>
      <c r="AL13" s="40"/>
      <c r="AM13" s="40"/>
      <c r="AN13" s="40"/>
      <c r="AO13" s="40"/>
      <c r="AP13" s="40"/>
      <c r="AQ13" s="40"/>
      <c r="AR13" s="55"/>
      <c r="AS13" s="55"/>
      <c r="AT13" s="55"/>
      <c r="AU13" s="55"/>
      <c r="AV13" s="55"/>
      <c r="AW13" s="55"/>
      <c r="AX13" s="55"/>
      <c r="AY13" s="55"/>
      <c r="AZ13" s="15"/>
      <c r="BA13" s="15"/>
      <c r="BB13" s="15"/>
      <c r="BC13" s="15"/>
      <c r="BD13" s="15"/>
      <c r="BE13" s="15"/>
    </row>
    <row r="14" ht="25.5" customHeight="1" spans="1:57">
      <c r="A14" s="8"/>
      <c r="B14" s="8"/>
      <c r="C14" s="8"/>
      <c r="D14" s="8"/>
      <c r="E14" s="8"/>
      <c r="F14" s="8"/>
      <c r="G14" s="8"/>
      <c r="H14" s="8"/>
      <c r="I14" s="8"/>
      <c r="J14" s="8"/>
      <c r="K14" s="24"/>
      <c r="L14" s="24"/>
      <c r="M14" s="24"/>
      <c r="N14" s="24"/>
      <c r="O14" s="19" t="s">
        <v>500</v>
      </c>
      <c r="P14" s="19"/>
      <c r="Q14" s="19"/>
      <c r="R14" s="19"/>
      <c r="S14" s="19"/>
      <c r="T14" s="19"/>
      <c r="U14" s="19">
        <f>1/K13</f>
        <v>0.000833333333333333</v>
      </c>
      <c r="V14" s="19"/>
      <c r="W14" s="19"/>
      <c r="X14" s="19"/>
      <c r="Y14" s="19"/>
      <c r="Z14" s="39" t="e">
        <f>'Servente de Limpeza'!E143</f>
        <v>#VALUE!</v>
      </c>
      <c r="AA14" s="39"/>
      <c r="AB14" s="39"/>
      <c r="AC14" s="39"/>
      <c r="AD14" s="39"/>
      <c r="AE14" s="40" t="e">
        <f>TRUNC((U14*Z14),2)</f>
        <v>#VALUE!</v>
      </c>
      <c r="AF14" s="40"/>
      <c r="AG14" s="40"/>
      <c r="AH14" s="40"/>
      <c r="AI14" s="40"/>
      <c r="AJ14" s="40"/>
      <c r="AK14" s="40"/>
      <c r="AL14" s="40"/>
      <c r="AM14" s="40"/>
      <c r="AN14" s="40"/>
      <c r="AO14" s="40"/>
      <c r="AP14" s="40"/>
      <c r="AQ14" s="40"/>
      <c r="AR14" s="55"/>
      <c r="AS14" s="55"/>
      <c r="AT14" s="55"/>
      <c r="AU14" s="55"/>
      <c r="AV14" s="55"/>
      <c r="AW14" s="55"/>
      <c r="AX14" s="55"/>
      <c r="AY14" s="55"/>
      <c r="AZ14" s="15"/>
      <c r="BA14" s="15"/>
      <c r="BB14" s="15"/>
      <c r="BC14" s="15"/>
      <c r="BD14" s="15"/>
      <c r="BE14" s="15"/>
    </row>
    <row r="15" ht="34.5" customHeight="1" spans="1:57">
      <c r="A15" s="8"/>
      <c r="B15" s="8"/>
      <c r="C15" s="8"/>
      <c r="D15" s="8"/>
      <c r="E15" s="8"/>
      <c r="F15" s="8"/>
      <c r="G15" s="8"/>
      <c r="H15" s="8"/>
      <c r="I15" s="8"/>
      <c r="J15" s="8"/>
      <c r="K15" s="24"/>
      <c r="L15" s="24"/>
      <c r="M15" s="24"/>
      <c r="N15" s="24"/>
      <c r="O15" s="20" t="s">
        <v>310</v>
      </c>
      <c r="P15" s="21"/>
      <c r="Q15" s="30"/>
      <c r="R15" s="30"/>
      <c r="S15" s="30"/>
      <c r="T15" s="30"/>
      <c r="U15" s="30"/>
      <c r="V15" s="30"/>
      <c r="W15" s="30"/>
      <c r="X15" s="30"/>
      <c r="Y15" s="30"/>
      <c r="Z15" s="30"/>
      <c r="AA15" s="30"/>
      <c r="AB15" s="30"/>
      <c r="AC15" s="30"/>
      <c r="AD15" s="41"/>
      <c r="AE15" s="42" t="e">
        <f>TRUNC(SUM(AE13:AQ14),2)</f>
        <v>#VALUE!</v>
      </c>
      <c r="AF15" s="42"/>
      <c r="AG15" s="42"/>
      <c r="AH15" s="42"/>
      <c r="AI15" s="42"/>
      <c r="AJ15" s="42"/>
      <c r="AK15" s="42"/>
      <c r="AL15" s="42"/>
      <c r="AM15" s="42"/>
      <c r="AN15" s="42"/>
      <c r="AO15" s="42"/>
      <c r="AP15" s="42"/>
      <c r="AQ15" s="42"/>
      <c r="AR15" s="55"/>
      <c r="AS15" s="55"/>
      <c r="AT15" s="55"/>
      <c r="AU15" s="55"/>
      <c r="AV15" s="55"/>
      <c r="AW15" s="55"/>
      <c r="AX15" s="55"/>
      <c r="AY15" s="55"/>
      <c r="AZ15" s="15"/>
      <c r="BA15" s="15"/>
      <c r="BB15" s="15"/>
      <c r="BC15" s="15"/>
      <c r="BD15" s="15"/>
      <c r="BE15" s="15"/>
    </row>
    <row r="16" spans="1:57">
      <c r="A16" s="10"/>
      <c r="B16" s="10"/>
      <c r="C16" s="10"/>
      <c r="D16" s="10"/>
      <c r="E16" s="10"/>
      <c r="F16" s="10"/>
      <c r="G16" s="10"/>
      <c r="H16" s="10"/>
      <c r="I16" s="10"/>
      <c r="J16" s="10"/>
      <c r="K16" s="22"/>
      <c r="L16" s="22"/>
      <c r="M16" s="22"/>
      <c r="N16" s="22"/>
      <c r="O16" s="25"/>
      <c r="P16" s="25"/>
      <c r="Q16" s="25"/>
      <c r="R16" s="25"/>
      <c r="S16" s="25"/>
      <c r="T16" s="25"/>
      <c r="U16" s="25"/>
      <c r="V16" s="25"/>
      <c r="W16" s="25"/>
      <c r="X16" s="25"/>
      <c r="Y16" s="25"/>
      <c r="Z16" s="25"/>
      <c r="AA16" s="25"/>
      <c r="AB16" s="25"/>
      <c r="AC16" s="25"/>
      <c r="AD16" s="25"/>
      <c r="AE16" s="44"/>
      <c r="AF16" s="44"/>
      <c r="AG16" s="44"/>
      <c r="AH16" s="44"/>
      <c r="AI16" s="51"/>
      <c r="AJ16" s="51"/>
      <c r="AK16" s="51"/>
      <c r="AL16" s="51"/>
      <c r="AM16" s="51"/>
      <c r="AN16" s="44"/>
      <c r="AO16" s="44"/>
      <c r="AP16" s="44"/>
      <c r="AQ16" s="44"/>
      <c r="AR16" s="44"/>
      <c r="AS16" s="44"/>
      <c r="AT16" s="44"/>
      <c r="AU16" s="44"/>
      <c r="AV16" s="44"/>
      <c r="AW16" s="44"/>
      <c r="AX16" s="44"/>
      <c r="AY16" s="44"/>
      <c r="AZ16" s="56"/>
      <c r="BA16" s="56"/>
      <c r="BB16" s="56"/>
      <c r="BC16" s="56"/>
      <c r="BD16" s="56"/>
      <c r="BE16" s="56"/>
    </row>
    <row r="17" ht="31.5" customHeight="1" spans="1:57">
      <c r="A17" s="11" t="s">
        <v>502</v>
      </c>
      <c r="B17" s="11"/>
      <c r="C17" s="11"/>
      <c r="D17" s="11"/>
      <c r="E17" s="11"/>
      <c r="F17" s="11"/>
      <c r="G17" s="11"/>
      <c r="H17" s="11"/>
      <c r="I17" s="11"/>
      <c r="J17" s="11"/>
      <c r="K17" s="18">
        <v>300</v>
      </c>
      <c r="L17" s="18"/>
      <c r="M17" s="18"/>
      <c r="N17" s="18"/>
      <c r="O17" s="19" t="s">
        <v>499</v>
      </c>
      <c r="P17" s="19"/>
      <c r="Q17" s="19"/>
      <c r="R17" s="19"/>
      <c r="S17" s="19"/>
      <c r="T17" s="19"/>
      <c r="U17" s="33">
        <f>1/(30*K17)</f>
        <v>0.000111111111111111</v>
      </c>
      <c r="V17" s="33"/>
      <c r="W17" s="33"/>
      <c r="X17" s="33"/>
      <c r="Y17" s="33"/>
      <c r="Z17" s="39" t="e">
        <f>Encarregado!E142</f>
        <v>#VALUE!</v>
      </c>
      <c r="AA17" s="39"/>
      <c r="AB17" s="39"/>
      <c r="AC17" s="39"/>
      <c r="AD17" s="39"/>
      <c r="AE17" s="40" t="e">
        <f>TRUNC((U17*Z17),2)</f>
        <v>#VALUE!</v>
      </c>
      <c r="AF17" s="40"/>
      <c r="AG17" s="40"/>
      <c r="AH17" s="40"/>
      <c r="AI17" s="40"/>
      <c r="AJ17" s="40"/>
      <c r="AK17" s="40"/>
      <c r="AL17" s="40"/>
      <c r="AM17" s="40"/>
      <c r="AN17" s="40"/>
      <c r="AO17" s="40"/>
      <c r="AP17" s="40"/>
      <c r="AQ17" s="40"/>
      <c r="AR17" s="55"/>
      <c r="AS17" s="55"/>
      <c r="AT17" s="55"/>
      <c r="AU17" s="55"/>
      <c r="AV17" s="55"/>
      <c r="AW17" s="55"/>
      <c r="AX17" s="55"/>
      <c r="AY17" s="55"/>
      <c r="AZ17" s="15"/>
      <c r="BA17" s="52"/>
      <c r="BB17" s="15"/>
      <c r="BC17" s="15"/>
      <c r="BD17" s="15"/>
      <c r="BE17" s="15"/>
    </row>
    <row r="18" ht="23.25" customHeight="1" spans="1:57">
      <c r="A18" s="11"/>
      <c r="B18" s="11"/>
      <c r="C18" s="11"/>
      <c r="D18" s="11"/>
      <c r="E18" s="11"/>
      <c r="F18" s="11"/>
      <c r="G18" s="11"/>
      <c r="H18" s="11"/>
      <c r="I18" s="11"/>
      <c r="J18" s="11"/>
      <c r="K18" s="18"/>
      <c r="L18" s="18"/>
      <c r="M18" s="18"/>
      <c r="N18" s="18"/>
      <c r="O18" s="19" t="s">
        <v>503</v>
      </c>
      <c r="P18" s="19"/>
      <c r="Q18" s="19"/>
      <c r="R18" s="19"/>
      <c r="S18" s="19"/>
      <c r="T18" s="19"/>
      <c r="U18" s="19">
        <f>1/K17</f>
        <v>0.00333333333333333</v>
      </c>
      <c r="V18" s="19"/>
      <c r="W18" s="19"/>
      <c r="X18" s="19"/>
      <c r="Y18" s="19"/>
      <c r="Z18" s="39" t="e">
        <f>'Serv. de Limpeza Banheiro'!E143</f>
        <v>#VALUE!</v>
      </c>
      <c r="AA18" s="39"/>
      <c r="AB18" s="39"/>
      <c r="AC18" s="39"/>
      <c r="AD18" s="39"/>
      <c r="AE18" s="40" t="e">
        <f>TRUNC((U18*Z18),2)</f>
        <v>#VALUE!</v>
      </c>
      <c r="AF18" s="40"/>
      <c r="AG18" s="40"/>
      <c r="AH18" s="40"/>
      <c r="AI18" s="40"/>
      <c r="AJ18" s="40"/>
      <c r="AK18" s="40"/>
      <c r="AL18" s="40"/>
      <c r="AM18" s="40"/>
      <c r="AN18" s="40"/>
      <c r="AO18" s="40"/>
      <c r="AP18" s="40"/>
      <c r="AQ18" s="40"/>
      <c r="AR18" s="55"/>
      <c r="AS18" s="55"/>
      <c r="AT18" s="55"/>
      <c r="AU18" s="55"/>
      <c r="AV18" s="55"/>
      <c r="AW18" s="55"/>
      <c r="AX18" s="55"/>
      <c r="AY18" s="55"/>
      <c r="AZ18" s="15"/>
      <c r="BA18" s="15"/>
      <c r="BB18" s="15"/>
      <c r="BC18" s="15"/>
      <c r="BD18" s="15"/>
      <c r="BE18" s="15"/>
    </row>
    <row r="19" ht="28.5" customHeight="1" spans="1:57">
      <c r="A19" s="11"/>
      <c r="B19" s="11"/>
      <c r="C19" s="11"/>
      <c r="D19" s="11"/>
      <c r="E19" s="11"/>
      <c r="F19" s="11"/>
      <c r="G19" s="11"/>
      <c r="H19" s="11"/>
      <c r="I19" s="11"/>
      <c r="J19" s="11"/>
      <c r="K19" s="18"/>
      <c r="L19" s="18"/>
      <c r="M19" s="18"/>
      <c r="N19" s="18"/>
      <c r="O19" s="20" t="s">
        <v>310</v>
      </c>
      <c r="P19" s="21"/>
      <c r="Q19" s="30"/>
      <c r="R19" s="30"/>
      <c r="S19" s="30"/>
      <c r="T19" s="30"/>
      <c r="U19" s="30"/>
      <c r="V19" s="30"/>
      <c r="W19" s="30"/>
      <c r="X19" s="30"/>
      <c r="Y19" s="30"/>
      <c r="Z19" s="30"/>
      <c r="AA19" s="30"/>
      <c r="AB19" s="30"/>
      <c r="AC19" s="30"/>
      <c r="AD19" s="41"/>
      <c r="AE19" s="42" t="e">
        <f>TRUNC(SUM(AE17:AQ18),2)</f>
        <v>#VALUE!</v>
      </c>
      <c r="AF19" s="42"/>
      <c r="AG19" s="42"/>
      <c r="AH19" s="42"/>
      <c r="AI19" s="42"/>
      <c r="AJ19" s="42"/>
      <c r="AK19" s="42"/>
      <c r="AL19" s="42"/>
      <c r="AM19" s="42"/>
      <c r="AN19" s="42"/>
      <c r="AO19" s="42"/>
      <c r="AP19" s="42"/>
      <c r="AQ19" s="42"/>
      <c r="AR19" s="55"/>
      <c r="AS19" s="55"/>
      <c r="AT19" s="55"/>
      <c r="AU19" s="55"/>
      <c r="AV19" s="55"/>
      <c r="AW19" s="55"/>
      <c r="AX19" s="55"/>
      <c r="AY19" s="55"/>
      <c r="AZ19" s="15"/>
      <c r="BA19" s="15"/>
      <c r="BB19" s="15"/>
      <c r="BC19" s="15"/>
      <c r="BD19" s="15"/>
      <c r="BE19" s="15"/>
    </row>
    <row r="20" spans="1:57">
      <c r="A20" s="10"/>
      <c r="B20" s="10"/>
      <c r="C20" s="10"/>
      <c r="D20" s="10"/>
      <c r="E20" s="10"/>
      <c r="F20" s="10"/>
      <c r="G20" s="10"/>
      <c r="H20" s="10"/>
      <c r="I20" s="10"/>
      <c r="J20" s="10"/>
      <c r="K20" s="22"/>
      <c r="L20" s="22"/>
      <c r="M20" s="22"/>
      <c r="N20" s="22"/>
      <c r="O20" s="25"/>
      <c r="P20" s="25"/>
      <c r="Q20" s="25"/>
      <c r="R20" s="25"/>
      <c r="S20" s="25"/>
      <c r="T20" s="25"/>
      <c r="U20" s="25"/>
      <c r="V20" s="25"/>
      <c r="W20" s="25"/>
      <c r="X20" s="25"/>
      <c r="Y20" s="25"/>
      <c r="Z20" s="25"/>
      <c r="AA20" s="25"/>
      <c r="AB20" s="25"/>
      <c r="AC20" s="25"/>
      <c r="AD20" s="25"/>
      <c r="AE20" s="44"/>
      <c r="AF20" s="44"/>
      <c r="AG20" s="44"/>
      <c r="AH20" s="44"/>
      <c r="AI20" s="51"/>
      <c r="AJ20" s="51"/>
      <c r="AK20" s="51"/>
      <c r="AL20" s="51"/>
      <c r="AM20" s="51"/>
      <c r="AN20" s="44"/>
      <c r="AO20" s="44"/>
      <c r="AP20" s="44"/>
      <c r="AQ20" s="44"/>
      <c r="AR20" s="44"/>
      <c r="AS20" s="44"/>
      <c r="AT20" s="44"/>
      <c r="AU20" s="44"/>
      <c r="AV20" s="44"/>
      <c r="AW20" s="44"/>
      <c r="AX20" s="44"/>
      <c r="AY20" s="44"/>
      <c r="AZ20" s="56"/>
      <c r="BA20" s="56"/>
      <c r="BB20" s="56"/>
      <c r="BC20" s="56"/>
      <c r="BD20" s="56"/>
      <c r="BE20" s="56"/>
    </row>
    <row r="21" spans="1:57">
      <c r="A21" s="12"/>
      <c r="B21" s="12"/>
      <c r="C21" s="12"/>
      <c r="D21" s="12"/>
      <c r="E21" s="12"/>
      <c r="F21" s="12"/>
      <c r="G21" s="12"/>
      <c r="H21" s="12"/>
      <c r="I21" s="12"/>
      <c r="J21" s="26"/>
      <c r="K21" s="27"/>
      <c r="L21" s="27"/>
      <c r="M21" s="27"/>
      <c r="N21" s="27"/>
      <c r="O21" s="28"/>
      <c r="P21" s="28"/>
      <c r="Q21" s="28"/>
      <c r="R21" s="28"/>
      <c r="S21" s="28"/>
      <c r="T21" s="28"/>
      <c r="U21" s="28"/>
      <c r="V21" s="28"/>
      <c r="W21" s="28"/>
      <c r="X21" s="28"/>
      <c r="Y21" s="28"/>
      <c r="Z21" s="45"/>
      <c r="AA21" s="45"/>
      <c r="AB21" s="45"/>
      <c r="AC21" s="45"/>
      <c r="AD21" s="45"/>
      <c r="AE21" s="45"/>
      <c r="AF21" s="45"/>
      <c r="AG21" s="45"/>
      <c r="AH21" s="45"/>
      <c r="AI21" s="45"/>
      <c r="AJ21" s="45"/>
      <c r="AK21" s="45"/>
      <c r="AL21" s="45"/>
      <c r="AM21" s="45"/>
      <c r="AN21" s="52"/>
      <c r="AO21" s="52"/>
      <c r="AP21" s="52"/>
      <c r="AQ21" s="52"/>
      <c r="AR21" s="15"/>
      <c r="AS21" s="15"/>
      <c r="AT21" s="15"/>
      <c r="AU21" s="15"/>
      <c r="AV21" s="15"/>
      <c r="AW21" s="15"/>
      <c r="AX21" s="15"/>
      <c r="AY21" s="15"/>
      <c r="AZ21" s="15"/>
      <c r="BA21" s="15"/>
      <c r="BB21" s="15"/>
      <c r="BC21" s="15"/>
      <c r="BD21" s="15"/>
      <c r="BE21" s="15"/>
    </row>
    <row r="22" ht="15" customHeight="1" spans="1:57">
      <c r="A22" s="13" t="s">
        <v>504</v>
      </c>
      <c r="B22" s="13"/>
      <c r="C22" s="13"/>
      <c r="D22" s="13"/>
      <c r="E22" s="13"/>
      <c r="F22" s="13"/>
      <c r="G22" s="13"/>
      <c r="H22" s="13"/>
      <c r="I22" s="13"/>
      <c r="J22" s="13"/>
      <c r="K22" s="29">
        <v>450</v>
      </c>
      <c r="L22" s="29"/>
      <c r="M22" s="29"/>
      <c r="N22" s="29"/>
      <c r="O22" s="19" t="s">
        <v>499</v>
      </c>
      <c r="P22" s="19"/>
      <c r="Q22" s="19"/>
      <c r="R22" s="19"/>
      <c r="S22" s="19"/>
      <c r="T22" s="19"/>
      <c r="U22" s="33">
        <f>1/(30*K22)</f>
        <v>7.40740740740741e-5</v>
      </c>
      <c r="V22" s="33"/>
      <c r="W22" s="33"/>
      <c r="X22" s="33"/>
      <c r="Y22" s="33"/>
      <c r="Z22" s="46"/>
      <c r="AA22" s="46"/>
      <c r="AB22" s="46"/>
      <c r="AC22" s="46"/>
      <c r="AD22" s="46"/>
      <c r="AE22" s="47">
        <f>TRUNC((U22*Z22),2)</f>
        <v>0</v>
      </c>
      <c r="AF22" s="47"/>
      <c r="AG22" s="47"/>
      <c r="AH22" s="47"/>
      <c r="AI22" s="47"/>
      <c r="AJ22" s="47"/>
      <c r="AK22" s="47"/>
      <c r="AL22" s="47"/>
      <c r="AM22" s="47"/>
      <c r="AN22" s="47"/>
      <c r="AO22" s="47"/>
      <c r="AP22" s="47"/>
      <c r="AQ22" s="47"/>
      <c r="AR22" s="55"/>
      <c r="AS22" s="55"/>
      <c r="AT22" s="55"/>
      <c r="AU22" s="55"/>
      <c r="AV22" s="55"/>
      <c r="AW22" s="55"/>
      <c r="AX22" s="55"/>
      <c r="AY22" s="55"/>
      <c r="AZ22" s="15"/>
      <c r="BA22" s="15"/>
      <c r="BB22" s="15"/>
      <c r="BC22" s="15"/>
      <c r="BD22" s="15"/>
      <c r="BE22" s="15"/>
    </row>
    <row r="23" spans="1:57">
      <c r="A23" s="13"/>
      <c r="B23" s="13"/>
      <c r="C23" s="13"/>
      <c r="D23" s="13"/>
      <c r="E23" s="13"/>
      <c r="F23" s="13"/>
      <c r="G23" s="13"/>
      <c r="H23" s="13"/>
      <c r="I23" s="13"/>
      <c r="J23" s="13"/>
      <c r="K23" s="29"/>
      <c r="L23" s="29"/>
      <c r="M23" s="29"/>
      <c r="N23" s="29"/>
      <c r="O23" s="19" t="s">
        <v>500</v>
      </c>
      <c r="P23" s="19"/>
      <c r="Q23" s="19"/>
      <c r="R23" s="19"/>
      <c r="S23" s="19"/>
      <c r="T23" s="19"/>
      <c r="U23" s="19">
        <f>1/K22</f>
        <v>0.00222222222222222</v>
      </c>
      <c r="V23" s="19"/>
      <c r="W23" s="19"/>
      <c r="X23" s="19"/>
      <c r="Y23" s="19"/>
      <c r="Z23" s="46"/>
      <c r="AA23" s="46"/>
      <c r="AB23" s="46"/>
      <c r="AC23" s="46"/>
      <c r="AD23" s="46"/>
      <c r="AE23" s="47">
        <f>TRUNC((U23*Z23),2)</f>
        <v>0</v>
      </c>
      <c r="AF23" s="47"/>
      <c r="AG23" s="47"/>
      <c r="AH23" s="47"/>
      <c r="AI23" s="47"/>
      <c r="AJ23" s="47"/>
      <c r="AK23" s="47"/>
      <c r="AL23" s="47"/>
      <c r="AM23" s="47"/>
      <c r="AN23" s="47"/>
      <c r="AO23" s="47"/>
      <c r="AP23" s="47"/>
      <c r="AQ23" s="47"/>
      <c r="AR23" s="55"/>
      <c r="AS23" s="55"/>
      <c r="AT23" s="55"/>
      <c r="AU23" s="55"/>
      <c r="AV23" s="55"/>
      <c r="AW23" s="55"/>
      <c r="AX23" s="55"/>
      <c r="AY23" s="55"/>
      <c r="AZ23" s="15"/>
      <c r="BA23" s="15"/>
      <c r="BB23" s="15"/>
      <c r="BC23" s="15"/>
      <c r="BD23" s="15"/>
      <c r="BE23" s="15"/>
    </row>
    <row r="24" spans="1:57">
      <c r="A24" s="13"/>
      <c r="B24" s="13"/>
      <c r="C24" s="13"/>
      <c r="D24" s="13"/>
      <c r="E24" s="13"/>
      <c r="F24" s="13"/>
      <c r="G24" s="13"/>
      <c r="H24" s="13"/>
      <c r="I24" s="13"/>
      <c r="J24" s="13"/>
      <c r="K24" s="29"/>
      <c r="L24" s="29"/>
      <c r="M24" s="29"/>
      <c r="N24" s="29"/>
      <c r="O24" s="21" t="s">
        <v>310</v>
      </c>
      <c r="P24" s="30"/>
      <c r="Q24" s="30"/>
      <c r="R24" s="30"/>
      <c r="S24" s="30"/>
      <c r="T24" s="30"/>
      <c r="U24" s="30"/>
      <c r="V24" s="30"/>
      <c r="W24" s="30"/>
      <c r="X24" s="30"/>
      <c r="Y24" s="30"/>
      <c r="Z24" s="30"/>
      <c r="AA24" s="30"/>
      <c r="AB24" s="30"/>
      <c r="AC24" s="30"/>
      <c r="AD24" s="41"/>
      <c r="AE24" s="48">
        <f>TRUNC(SUM(AE22:AQ23),2)</f>
        <v>0</v>
      </c>
      <c r="AF24" s="48"/>
      <c r="AG24" s="48"/>
      <c r="AH24" s="48"/>
      <c r="AI24" s="48"/>
      <c r="AJ24" s="48"/>
      <c r="AK24" s="48"/>
      <c r="AL24" s="48"/>
      <c r="AM24" s="48"/>
      <c r="AN24" s="48"/>
      <c r="AO24" s="48"/>
      <c r="AP24" s="48"/>
      <c r="AQ24" s="48"/>
      <c r="AR24" s="55"/>
      <c r="AS24" s="55"/>
      <c r="AT24" s="55"/>
      <c r="AU24" s="55"/>
      <c r="AV24" s="55"/>
      <c r="AW24" s="55"/>
      <c r="AX24" s="55"/>
      <c r="AY24" s="55"/>
      <c r="AZ24" s="15"/>
      <c r="BA24" s="15"/>
      <c r="BB24" s="15"/>
      <c r="BC24" s="15"/>
      <c r="BD24" s="15"/>
      <c r="BE24" s="15"/>
    </row>
    <row r="25" spans="1:57">
      <c r="A25" s="12"/>
      <c r="B25" s="12"/>
      <c r="C25" s="12"/>
      <c r="D25" s="12"/>
      <c r="E25" s="12"/>
      <c r="F25" s="12"/>
      <c r="G25" s="12"/>
      <c r="H25" s="12"/>
      <c r="I25" s="26"/>
      <c r="J25" s="31"/>
      <c r="K25" s="27"/>
      <c r="L25" s="27"/>
      <c r="M25" s="27"/>
      <c r="N25" s="25"/>
      <c r="O25" s="28"/>
      <c r="P25" s="28"/>
      <c r="Q25" s="28"/>
      <c r="R25" s="28"/>
      <c r="S25" s="28"/>
      <c r="T25" s="28"/>
      <c r="U25" s="28"/>
      <c r="V25" s="28"/>
      <c r="W25" s="28"/>
      <c r="X25" s="28"/>
      <c r="Y25" s="45"/>
      <c r="Z25" s="45"/>
      <c r="AA25" s="45"/>
      <c r="AB25" s="45"/>
      <c r="AC25" s="45"/>
      <c r="AD25" s="45"/>
      <c r="AE25" s="45"/>
      <c r="AF25" s="45"/>
      <c r="AG25" s="45"/>
      <c r="AH25" s="45"/>
      <c r="AI25" s="45"/>
      <c r="AJ25" s="45"/>
      <c r="AK25" s="45"/>
      <c r="AL25" s="45"/>
      <c r="AM25" s="52"/>
      <c r="AN25" s="52"/>
      <c r="AO25" s="52"/>
      <c r="AP25" s="52"/>
      <c r="AQ25" s="12"/>
      <c r="AR25" s="12"/>
      <c r="AS25" s="12"/>
      <c r="AT25" s="12"/>
      <c r="AU25" s="12"/>
      <c r="AV25" s="12"/>
      <c r="AW25" s="12"/>
      <c r="AX25" s="12"/>
      <c r="AY25" s="26"/>
      <c r="AZ25" s="31"/>
      <c r="BA25" s="31"/>
      <c r="BB25" s="31"/>
      <c r="BC25" s="31"/>
      <c r="BD25" s="28"/>
      <c r="BE25" s="28"/>
    </row>
    <row r="26" spans="1:57">
      <c r="A26" s="12"/>
      <c r="B26" s="12"/>
      <c r="C26" s="12"/>
      <c r="D26" s="12"/>
      <c r="E26" s="12"/>
      <c r="F26" s="12"/>
      <c r="G26" s="12"/>
      <c r="H26" s="12"/>
      <c r="I26" s="12"/>
      <c r="J26" s="26"/>
      <c r="K26" s="27"/>
      <c r="L26" s="27"/>
      <c r="M26" s="27"/>
      <c r="N26" s="27"/>
      <c r="O26" s="28"/>
      <c r="P26" s="28"/>
      <c r="Q26" s="28"/>
      <c r="R26" s="28"/>
      <c r="S26" s="28"/>
      <c r="T26" s="28"/>
      <c r="U26" s="28"/>
      <c r="V26" s="28"/>
      <c r="W26" s="28"/>
      <c r="X26" s="28"/>
      <c r="Y26" s="28"/>
      <c r="Z26" s="45"/>
      <c r="AA26" s="45"/>
      <c r="AB26" s="45"/>
      <c r="AC26" s="45"/>
      <c r="AD26" s="45"/>
      <c r="AE26" s="45"/>
      <c r="AF26" s="45"/>
      <c r="AG26" s="45"/>
      <c r="AH26" s="45"/>
      <c r="AI26" s="45"/>
      <c r="AJ26" s="45"/>
      <c r="AK26" s="45"/>
      <c r="AL26" s="45"/>
      <c r="AM26" s="45"/>
      <c r="AN26" s="52"/>
      <c r="AO26" s="52"/>
      <c r="AP26" s="52"/>
      <c r="AQ26" s="52"/>
      <c r="AR26" s="15"/>
      <c r="AS26" s="15"/>
      <c r="AT26" s="15"/>
      <c r="AU26" s="15"/>
      <c r="AV26" s="15"/>
      <c r="AW26" s="15"/>
      <c r="AX26" s="15"/>
      <c r="AY26" s="15"/>
      <c r="AZ26" s="15"/>
      <c r="BA26" s="15"/>
      <c r="BB26" s="15"/>
      <c r="BC26" s="15"/>
      <c r="BD26" s="15"/>
      <c r="BE26" s="15"/>
    </row>
    <row r="27" ht="26.25" customHeight="1" spans="1:57">
      <c r="A27" s="13" t="s">
        <v>505</v>
      </c>
      <c r="B27" s="13"/>
      <c r="C27" s="13"/>
      <c r="D27" s="13"/>
      <c r="E27" s="13"/>
      <c r="F27" s="13"/>
      <c r="G27" s="13"/>
      <c r="H27" s="13"/>
      <c r="I27" s="13"/>
      <c r="J27" s="13"/>
      <c r="K27" s="24">
        <v>2500</v>
      </c>
      <c r="L27" s="24"/>
      <c r="M27" s="24"/>
      <c r="N27" s="24"/>
      <c r="O27" s="19" t="s">
        <v>499</v>
      </c>
      <c r="P27" s="19"/>
      <c r="Q27" s="19"/>
      <c r="R27" s="19"/>
      <c r="S27" s="19"/>
      <c r="T27" s="19"/>
      <c r="U27" s="33">
        <f>1/(30*K27)</f>
        <v>1.33333333333333e-5</v>
      </c>
      <c r="V27" s="33"/>
      <c r="W27" s="33"/>
      <c r="X27" s="33"/>
      <c r="Y27" s="33"/>
      <c r="Z27" s="46" t="e">
        <f>Encarregado!E142</f>
        <v>#VALUE!</v>
      </c>
      <c r="AA27" s="46"/>
      <c r="AB27" s="46"/>
      <c r="AC27" s="46"/>
      <c r="AD27" s="46"/>
      <c r="AE27" s="40" t="e">
        <f>TRUNC((U27*Z27),2)</f>
        <v>#VALUE!</v>
      </c>
      <c r="AF27" s="40"/>
      <c r="AG27" s="40"/>
      <c r="AH27" s="40"/>
      <c r="AI27" s="40"/>
      <c r="AJ27" s="40"/>
      <c r="AK27" s="40"/>
      <c r="AL27" s="40"/>
      <c r="AM27" s="40"/>
      <c r="AN27" s="40"/>
      <c r="AO27" s="40"/>
      <c r="AP27" s="40"/>
      <c r="AQ27" s="40"/>
      <c r="AR27" s="55"/>
      <c r="AS27" s="55"/>
      <c r="AT27" s="55"/>
      <c r="AU27" s="55"/>
      <c r="AV27" s="55"/>
      <c r="AW27" s="55"/>
      <c r="AX27" s="55"/>
      <c r="AY27" s="55"/>
      <c r="AZ27" s="15"/>
      <c r="BA27" s="15"/>
      <c r="BB27" s="15"/>
      <c r="BC27" s="15"/>
      <c r="BD27" s="15"/>
      <c r="BE27" s="15"/>
    </row>
    <row r="28" ht="27" customHeight="1" spans="1:57">
      <c r="A28" s="13"/>
      <c r="B28" s="13"/>
      <c r="C28" s="13"/>
      <c r="D28" s="13"/>
      <c r="E28" s="13"/>
      <c r="F28" s="13"/>
      <c r="G28" s="13"/>
      <c r="H28" s="13"/>
      <c r="I28" s="13"/>
      <c r="J28" s="13"/>
      <c r="K28" s="24"/>
      <c r="L28" s="24"/>
      <c r="M28" s="24"/>
      <c r="N28" s="24"/>
      <c r="O28" s="19" t="s">
        <v>500</v>
      </c>
      <c r="P28" s="19"/>
      <c r="Q28" s="19"/>
      <c r="R28" s="19"/>
      <c r="S28" s="19"/>
      <c r="T28" s="19"/>
      <c r="U28" s="19">
        <f>1/K27</f>
        <v>0.0004</v>
      </c>
      <c r="V28" s="19"/>
      <c r="W28" s="19"/>
      <c r="X28" s="19"/>
      <c r="Y28" s="19"/>
      <c r="Z28" s="46" t="e">
        <f>'Servente de Limpeza'!E143</f>
        <v>#VALUE!</v>
      </c>
      <c r="AA28" s="46"/>
      <c r="AB28" s="46"/>
      <c r="AC28" s="46"/>
      <c r="AD28" s="46"/>
      <c r="AE28" s="40" t="e">
        <f>TRUNC((U28*Z28),2)</f>
        <v>#VALUE!</v>
      </c>
      <c r="AF28" s="40"/>
      <c r="AG28" s="40"/>
      <c r="AH28" s="40"/>
      <c r="AI28" s="40"/>
      <c r="AJ28" s="40"/>
      <c r="AK28" s="40"/>
      <c r="AL28" s="40"/>
      <c r="AM28" s="40"/>
      <c r="AN28" s="40"/>
      <c r="AO28" s="40"/>
      <c r="AP28" s="40"/>
      <c r="AQ28" s="40"/>
      <c r="AR28" s="55"/>
      <c r="AS28" s="55"/>
      <c r="AT28" s="55"/>
      <c r="AU28" s="55"/>
      <c r="AV28" s="55"/>
      <c r="AW28" s="55"/>
      <c r="AX28" s="55"/>
      <c r="AY28" s="55"/>
      <c r="AZ28" s="15"/>
      <c r="BA28" s="15"/>
      <c r="BB28" s="15"/>
      <c r="BC28" s="15"/>
      <c r="BD28" s="15"/>
      <c r="BE28" s="15"/>
    </row>
    <row r="29" ht="26.25" customHeight="1" spans="1:57">
      <c r="A29" s="13"/>
      <c r="B29" s="13"/>
      <c r="C29" s="13"/>
      <c r="D29" s="13"/>
      <c r="E29" s="13"/>
      <c r="F29" s="13"/>
      <c r="G29" s="13"/>
      <c r="H29" s="13"/>
      <c r="I29" s="13"/>
      <c r="J29" s="13"/>
      <c r="K29" s="24"/>
      <c r="L29" s="24"/>
      <c r="M29" s="24"/>
      <c r="N29" s="24"/>
      <c r="O29" s="21" t="s">
        <v>310</v>
      </c>
      <c r="P29" s="30"/>
      <c r="Q29" s="30"/>
      <c r="R29" s="30"/>
      <c r="S29" s="30"/>
      <c r="T29" s="30"/>
      <c r="U29" s="30"/>
      <c r="V29" s="30"/>
      <c r="W29" s="30"/>
      <c r="X29" s="30"/>
      <c r="Y29" s="30"/>
      <c r="Z29" s="30"/>
      <c r="AA29" s="30"/>
      <c r="AB29" s="30"/>
      <c r="AC29" s="30"/>
      <c r="AD29" s="41"/>
      <c r="AE29" s="42" t="e">
        <f>TRUNC(SUM(AE27:AQ28),2)</f>
        <v>#VALUE!</v>
      </c>
      <c r="AF29" s="42"/>
      <c r="AG29" s="42"/>
      <c r="AH29" s="42"/>
      <c r="AI29" s="42"/>
      <c r="AJ29" s="42"/>
      <c r="AK29" s="42"/>
      <c r="AL29" s="42"/>
      <c r="AM29" s="42"/>
      <c r="AN29" s="42"/>
      <c r="AO29" s="42"/>
      <c r="AP29" s="42"/>
      <c r="AQ29" s="42"/>
      <c r="AR29" s="55"/>
      <c r="AS29" s="55"/>
      <c r="AT29" s="55"/>
      <c r="AU29" s="55"/>
      <c r="AV29" s="55"/>
      <c r="AW29" s="55"/>
      <c r="AX29" s="55"/>
      <c r="AY29" s="55"/>
      <c r="AZ29" s="15"/>
      <c r="BA29" s="15"/>
      <c r="BB29" s="15"/>
      <c r="BC29" s="15"/>
      <c r="BD29" s="15"/>
      <c r="BE29" s="15"/>
    </row>
    <row r="30" spans="1:57">
      <c r="A30" s="12"/>
      <c r="B30" s="12"/>
      <c r="C30" s="12"/>
      <c r="D30" s="12"/>
      <c r="E30" s="12"/>
      <c r="F30" s="12"/>
      <c r="G30" s="12"/>
      <c r="H30" s="12"/>
      <c r="I30" s="12"/>
      <c r="J30" s="26"/>
      <c r="K30" s="27"/>
      <c r="L30" s="27"/>
      <c r="M30" s="27"/>
      <c r="N30" s="27"/>
      <c r="O30" s="28"/>
      <c r="P30" s="28"/>
      <c r="Q30" s="28"/>
      <c r="R30" s="28"/>
      <c r="S30" s="28"/>
      <c r="T30" s="28"/>
      <c r="U30" s="28"/>
      <c r="V30" s="28"/>
      <c r="W30" s="28"/>
      <c r="X30" s="28"/>
      <c r="Y30" s="28"/>
      <c r="Z30" s="45"/>
      <c r="AA30" s="45"/>
      <c r="AB30" s="45"/>
      <c r="AC30" s="45"/>
      <c r="AD30" s="45"/>
      <c r="AE30" s="45"/>
      <c r="AF30" s="45"/>
      <c r="AG30" s="45"/>
      <c r="AH30" s="45"/>
      <c r="AI30" s="45"/>
      <c r="AJ30" s="45"/>
      <c r="AK30" s="45"/>
      <c r="AL30" s="45"/>
      <c r="AM30" s="45"/>
      <c r="AN30" s="52"/>
      <c r="AO30" s="52"/>
      <c r="AP30" s="52"/>
      <c r="AQ30" s="52"/>
      <c r="AR30" s="15"/>
      <c r="AS30" s="15"/>
      <c r="AT30" s="15"/>
      <c r="AU30" s="15"/>
      <c r="AV30" s="15"/>
      <c r="AW30" s="15"/>
      <c r="AX30" s="15"/>
      <c r="AY30" s="15"/>
      <c r="AZ30" s="15"/>
      <c r="BA30" s="15"/>
      <c r="BB30" s="15"/>
      <c r="BC30" s="15"/>
      <c r="BD30" s="15"/>
      <c r="BE30" s="15"/>
    </row>
    <row r="31" ht="15" customHeight="1" spans="1:57">
      <c r="A31" s="13" t="s">
        <v>506</v>
      </c>
      <c r="B31" s="13"/>
      <c r="C31" s="13"/>
      <c r="D31" s="13"/>
      <c r="E31" s="13"/>
      <c r="F31" s="13"/>
      <c r="G31" s="13"/>
      <c r="H31" s="13"/>
      <c r="I31" s="13"/>
      <c r="J31" s="13"/>
      <c r="K31" s="18">
        <v>1800</v>
      </c>
      <c r="L31" s="18"/>
      <c r="M31" s="18"/>
      <c r="N31" s="18"/>
      <c r="O31" s="19" t="s">
        <v>499</v>
      </c>
      <c r="P31" s="19"/>
      <c r="Q31" s="19"/>
      <c r="R31" s="19"/>
      <c r="S31" s="19"/>
      <c r="T31" s="19"/>
      <c r="U31" s="33">
        <f>1/(30*K31)</f>
        <v>1.85185185185185e-5</v>
      </c>
      <c r="V31" s="33"/>
      <c r="W31" s="33"/>
      <c r="X31" s="33"/>
      <c r="Y31" s="33"/>
      <c r="Z31" s="46"/>
      <c r="AA31" s="46"/>
      <c r="AB31" s="46"/>
      <c r="AC31" s="46"/>
      <c r="AD31" s="46"/>
      <c r="AE31" s="47">
        <f>TRUNC((U31*Z31),2)</f>
        <v>0</v>
      </c>
      <c r="AF31" s="47"/>
      <c r="AG31" s="47"/>
      <c r="AH31" s="47"/>
      <c r="AI31" s="47"/>
      <c r="AJ31" s="47"/>
      <c r="AK31" s="47"/>
      <c r="AL31" s="47"/>
      <c r="AM31" s="47"/>
      <c r="AN31" s="47"/>
      <c r="AO31" s="47"/>
      <c r="AP31" s="47"/>
      <c r="AQ31" s="47"/>
      <c r="AR31" s="55"/>
      <c r="AS31" s="55"/>
      <c r="AT31" s="55"/>
      <c r="AU31" s="55"/>
      <c r="AV31" s="55"/>
      <c r="AW31" s="55"/>
      <c r="AX31" s="55"/>
      <c r="AY31" s="55"/>
      <c r="AZ31" s="15"/>
      <c r="BA31" s="15"/>
      <c r="BB31" s="15"/>
      <c r="BC31" s="15"/>
      <c r="BD31" s="15"/>
      <c r="BE31" s="15"/>
    </row>
    <row r="32" spans="1:57">
      <c r="A32" s="13"/>
      <c r="B32" s="13"/>
      <c r="C32" s="13"/>
      <c r="D32" s="13"/>
      <c r="E32" s="13"/>
      <c r="F32" s="13"/>
      <c r="G32" s="13"/>
      <c r="H32" s="13"/>
      <c r="I32" s="13"/>
      <c r="J32" s="13"/>
      <c r="K32" s="18"/>
      <c r="L32" s="18"/>
      <c r="M32" s="18"/>
      <c r="N32" s="18"/>
      <c r="O32" s="19" t="s">
        <v>500</v>
      </c>
      <c r="P32" s="19"/>
      <c r="Q32" s="19"/>
      <c r="R32" s="19"/>
      <c r="S32" s="19"/>
      <c r="T32" s="19"/>
      <c r="U32" s="19">
        <f>1/K31</f>
        <v>0.000555555555555556</v>
      </c>
      <c r="V32" s="19"/>
      <c r="W32" s="19"/>
      <c r="X32" s="19"/>
      <c r="Y32" s="19"/>
      <c r="Z32" s="46"/>
      <c r="AA32" s="46"/>
      <c r="AB32" s="46"/>
      <c r="AC32" s="46"/>
      <c r="AD32" s="46"/>
      <c r="AE32" s="47">
        <f>TRUNC((U32*Z32),2)</f>
        <v>0</v>
      </c>
      <c r="AF32" s="47"/>
      <c r="AG32" s="47"/>
      <c r="AH32" s="47"/>
      <c r="AI32" s="47"/>
      <c r="AJ32" s="47"/>
      <c r="AK32" s="47"/>
      <c r="AL32" s="47"/>
      <c r="AM32" s="47"/>
      <c r="AN32" s="47"/>
      <c r="AO32" s="47"/>
      <c r="AP32" s="47"/>
      <c r="AQ32" s="47"/>
      <c r="AR32" s="55"/>
      <c r="AS32" s="55"/>
      <c r="AT32" s="55"/>
      <c r="AU32" s="55"/>
      <c r="AV32" s="55"/>
      <c r="AW32" s="55"/>
      <c r="AX32" s="55"/>
      <c r="AY32" s="55"/>
      <c r="AZ32" s="15"/>
      <c r="BA32" s="15"/>
      <c r="BB32" s="15"/>
      <c r="BC32" s="15"/>
      <c r="BD32" s="15"/>
      <c r="BE32" s="15"/>
    </row>
    <row r="33" spans="1:57">
      <c r="A33" s="13"/>
      <c r="B33" s="13"/>
      <c r="C33" s="13"/>
      <c r="D33" s="13"/>
      <c r="E33" s="13"/>
      <c r="F33" s="13"/>
      <c r="G33" s="13"/>
      <c r="H33" s="13"/>
      <c r="I33" s="13"/>
      <c r="J33" s="13"/>
      <c r="K33" s="18"/>
      <c r="L33" s="18"/>
      <c r="M33" s="18"/>
      <c r="N33" s="18"/>
      <c r="O33" s="21" t="s">
        <v>310</v>
      </c>
      <c r="P33" s="30"/>
      <c r="Q33" s="30"/>
      <c r="R33" s="30"/>
      <c r="S33" s="30"/>
      <c r="T33" s="30"/>
      <c r="U33" s="30"/>
      <c r="V33" s="30"/>
      <c r="W33" s="30"/>
      <c r="X33" s="30"/>
      <c r="Y33" s="30"/>
      <c r="Z33" s="30"/>
      <c r="AA33" s="30"/>
      <c r="AB33" s="30"/>
      <c r="AC33" s="30"/>
      <c r="AD33" s="41"/>
      <c r="AE33" s="48">
        <f>TRUNC(SUM(AE31:AQ32),2)</f>
        <v>0</v>
      </c>
      <c r="AF33" s="48"/>
      <c r="AG33" s="48"/>
      <c r="AH33" s="48"/>
      <c r="AI33" s="48"/>
      <c r="AJ33" s="48"/>
      <c r="AK33" s="48"/>
      <c r="AL33" s="48"/>
      <c r="AM33" s="48"/>
      <c r="AN33" s="48"/>
      <c r="AO33" s="48"/>
      <c r="AP33" s="48"/>
      <c r="AQ33" s="48"/>
      <c r="AR33" s="55"/>
      <c r="AS33" s="55"/>
      <c r="AT33" s="55"/>
      <c r="AU33" s="55"/>
      <c r="AV33" s="55"/>
      <c r="AW33" s="55"/>
      <c r="AX33" s="55"/>
      <c r="AY33" s="55"/>
      <c r="AZ33" s="15"/>
      <c r="BA33" s="15"/>
      <c r="BB33" s="15"/>
      <c r="BC33" s="15"/>
      <c r="BD33" s="15"/>
      <c r="BE33" s="15"/>
    </row>
    <row r="34" spans="1:57">
      <c r="A34" s="12"/>
      <c r="B34" s="12"/>
      <c r="C34" s="12"/>
      <c r="D34" s="12"/>
      <c r="E34" s="12"/>
      <c r="F34" s="12"/>
      <c r="G34" s="12"/>
      <c r="H34" s="12"/>
      <c r="I34" s="12"/>
      <c r="J34" s="26"/>
      <c r="K34" s="27"/>
      <c r="L34" s="27"/>
      <c r="M34" s="27"/>
      <c r="N34" s="27"/>
      <c r="O34" s="28"/>
      <c r="P34" s="28"/>
      <c r="Q34" s="28"/>
      <c r="R34" s="28"/>
      <c r="S34" s="28"/>
      <c r="T34" s="28"/>
      <c r="U34" s="28"/>
      <c r="V34" s="28"/>
      <c r="W34" s="28"/>
      <c r="X34" s="28"/>
      <c r="Y34" s="28"/>
      <c r="Z34" s="45"/>
      <c r="AA34" s="45"/>
      <c r="AB34" s="45"/>
      <c r="AC34" s="45"/>
      <c r="AD34" s="45"/>
      <c r="AE34" s="45"/>
      <c r="AF34" s="45"/>
      <c r="AG34" s="45"/>
      <c r="AH34" s="45"/>
      <c r="AI34" s="45"/>
      <c r="AJ34" s="45"/>
      <c r="AK34" s="45"/>
      <c r="AL34" s="45"/>
      <c r="AM34" s="45"/>
      <c r="AN34" s="52"/>
      <c r="AO34" s="52"/>
      <c r="AP34" s="52"/>
      <c r="AQ34" s="52"/>
      <c r="AR34" s="15"/>
      <c r="AS34" s="15"/>
      <c r="AT34" s="15"/>
      <c r="AU34" s="15"/>
      <c r="AV34" s="15"/>
      <c r="AW34" s="15"/>
      <c r="AX34" s="15"/>
      <c r="AY34" s="15"/>
      <c r="AZ34" s="15"/>
      <c r="BA34" s="15"/>
      <c r="BB34" s="15"/>
      <c r="BC34" s="15"/>
      <c r="BD34" s="15"/>
      <c r="BE34" s="15"/>
    </row>
    <row r="35" ht="27.75" customHeight="1" spans="1:57">
      <c r="A35" s="13" t="s">
        <v>507</v>
      </c>
      <c r="B35" s="13"/>
      <c r="C35" s="13"/>
      <c r="D35" s="13"/>
      <c r="E35" s="13"/>
      <c r="F35" s="13"/>
      <c r="G35" s="13"/>
      <c r="H35" s="13"/>
      <c r="I35" s="13"/>
      <c r="J35" s="13"/>
      <c r="K35" s="24">
        <v>1500</v>
      </c>
      <c r="L35" s="24"/>
      <c r="M35" s="24"/>
      <c r="N35" s="24"/>
      <c r="O35" s="19" t="s">
        <v>499</v>
      </c>
      <c r="P35" s="19"/>
      <c r="Q35" s="19"/>
      <c r="R35" s="19"/>
      <c r="S35" s="19"/>
      <c r="T35" s="19"/>
      <c r="U35" s="33">
        <f>1/(30*K35)</f>
        <v>2.22222222222222e-5</v>
      </c>
      <c r="V35" s="33"/>
      <c r="W35" s="33"/>
      <c r="X35" s="33"/>
      <c r="Y35" s="33"/>
      <c r="Z35" s="46" t="e">
        <f>Encarregado!E142</f>
        <v>#VALUE!</v>
      </c>
      <c r="AA35" s="46"/>
      <c r="AB35" s="46"/>
      <c r="AC35" s="46"/>
      <c r="AD35" s="46"/>
      <c r="AE35" s="40" t="e">
        <f>TRUNC((U35*Z35),2)</f>
        <v>#VALUE!</v>
      </c>
      <c r="AF35" s="40"/>
      <c r="AG35" s="40"/>
      <c r="AH35" s="40"/>
      <c r="AI35" s="40"/>
      <c r="AJ35" s="40"/>
      <c r="AK35" s="40"/>
      <c r="AL35" s="40"/>
      <c r="AM35" s="40"/>
      <c r="AN35" s="40"/>
      <c r="AO35" s="40"/>
      <c r="AP35" s="40"/>
      <c r="AQ35" s="40"/>
      <c r="AR35" s="55"/>
      <c r="AS35" s="55"/>
      <c r="AT35" s="55"/>
      <c r="AU35" s="55"/>
      <c r="AV35" s="55"/>
      <c r="AW35" s="55"/>
      <c r="AX35" s="55"/>
      <c r="AY35" s="55"/>
      <c r="AZ35" s="15"/>
      <c r="BA35" s="15"/>
      <c r="BB35" s="15"/>
      <c r="BC35" s="15"/>
      <c r="BD35" s="15"/>
      <c r="BE35" s="15"/>
    </row>
    <row r="36" ht="24.75" customHeight="1" spans="1:57">
      <c r="A36" s="13"/>
      <c r="B36" s="13"/>
      <c r="C36" s="13"/>
      <c r="D36" s="13"/>
      <c r="E36" s="13"/>
      <c r="F36" s="13"/>
      <c r="G36" s="13"/>
      <c r="H36" s="13"/>
      <c r="I36" s="13"/>
      <c r="J36" s="13"/>
      <c r="K36" s="24"/>
      <c r="L36" s="24"/>
      <c r="M36" s="24"/>
      <c r="N36" s="24"/>
      <c r="O36" s="19" t="s">
        <v>500</v>
      </c>
      <c r="P36" s="19"/>
      <c r="Q36" s="19"/>
      <c r="R36" s="19"/>
      <c r="S36" s="19"/>
      <c r="T36" s="19"/>
      <c r="U36" s="19">
        <f>1/K35</f>
        <v>0.000666666666666667</v>
      </c>
      <c r="V36" s="19"/>
      <c r="W36" s="19"/>
      <c r="X36" s="19"/>
      <c r="Y36" s="19"/>
      <c r="Z36" s="46" t="e">
        <f>'Servente de Limpeza'!E143</f>
        <v>#VALUE!</v>
      </c>
      <c r="AA36" s="46"/>
      <c r="AB36" s="46"/>
      <c r="AC36" s="46"/>
      <c r="AD36" s="46"/>
      <c r="AE36" s="40" t="e">
        <f>TRUNC((U36*Z36),2)</f>
        <v>#VALUE!</v>
      </c>
      <c r="AF36" s="40"/>
      <c r="AG36" s="40"/>
      <c r="AH36" s="40"/>
      <c r="AI36" s="40"/>
      <c r="AJ36" s="40"/>
      <c r="AK36" s="40"/>
      <c r="AL36" s="40"/>
      <c r="AM36" s="40"/>
      <c r="AN36" s="40"/>
      <c r="AO36" s="40"/>
      <c r="AP36" s="40"/>
      <c r="AQ36" s="40"/>
      <c r="AR36" s="55"/>
      <c r="AS36" s="55"/>
      <c r="AT36" s="55"/>
      <c r="AU36" s="55"/>
      <c r="AV36" s="55"/>
      <c r="AW36" s="55"/>
      <c r="AX36" s="55"/>
      <c r="AY36" s="55"/>
      <c r="AZ36" s="15"/>
      <c r="BA36" s="15"/>
      <c r="BB36" s="15"/>
      <c r="BC36" s="15"/>
      <c r="BD36" s="15"/>
      <c r="BE36" s="15"/>
    </row>
    <row r="37" ht="29.25" customHeight="1" spans="1:57">
      <c r="A37" s="13"/>
      <c r="B37" s="13"/>
      <c r="C37" s="13"/>
      <c r="D37" s="13"/>
      <c r="E37" s="13"/>
      <c r="F37" s="13"/>
      <c r="G37" s="13"/>
      <c r="H37" s="13"/>
      <c r="I37" s="13"/>
      <c r="J37" s="13"/>
      <c r="K37" s="24"/>
      <c r="L37" s="24"/>
      <c r="M37" s="24"/>
      <c r="N37" s="24"/>
      <c r="O37" s="21" t="s">
        <v>310</v>
      </c>
      <c r="P37" s="30"/>
      <c r="Q37" s="30"/>
      <c r="R37" s="30"/>
      <c r="S37" s="30"/>
      <c r="T37" s="30"/>
      <c r="U37" s="30"/>
      <c r="V37" s="30"/>
      <c r="W37" s="30"/>
      <c r="X37" s="30"/>
      <c r="Y37" s="30"/>
      <c r="Z37" s="30"/>
      <c r="AA37" s="30"/>
      <c r="AB37" s="30"/>
      <c r="AC37" s="30"/>
      <c r="AD37" s="41"/>
      <c r="AE37" s="42" t="e">
        <f>TRUNC(SUM(AE35:AQ36),2)</f>
        <v>#VALUE!</v>
      </c>
      <c r="AF37" s="42"/>
      <c r="AG37" s="42"/>
      <c r="AH37" s="42"/>
      <c r="AI37" s="42"/>
      <c r="AJ37" s="42"/>
      <c r="AK37" s="42"/>
      <c r="AL37" s="42"/>
      <c r="AM37" s="42"/>
      <c r="AN37" s="42"/>
      <c r="AO37" s="42"/>
      <c r="AP37" s="42"/>
      <c r="AQ37" s="42"/>
      <c r="AR37" s="55"/>
      <c r="AS37" s="55"/>
      <c r="AT37" s="55"/>
      <c r="AU37" s="55"/>
      <c r="AV37" s="55"/>
      <c r="AW37" s="55"/>
      <c r="AX37" s="55"/>
      <c r="AY37" s="55"/>
      <c r="AZ37" s="15"/>
      <c r="BA37" s="15"/>
      <c r="BB37" s="15"/>
      <c r="BC37" s="15"/>
      <c r="BD37" s="15"/>
      <c r="BE37" s="15"/>
    </row>
    <row r="38" spans="1:57">
      <c r="A38" s="12"/>
      <c r="B38" s="12"/>
      <c r="C38" s="12"/>
      <c r="D38" s="12"/>
      <c r="E38" s="12"/>
      <c r="F38" s="12"/>
      <c r="G38" s="12"/>
      <c r="H38" s="12"/>
      <c r="I38" s="12"/>
      <c r="J38" s="26"/>
      <c r="K38" s="31"/>
      <c r="L38" s="31"/>
      <c r="M38" s="31"/>
      <c r="N38" s="31"/>
      <c r="O38" s="28"/>
      <c r="P38" s="28"/>
      <c r="Q38" s="28"/>
      <c r="R38" s="28"/>
      <c r="S38" s="28"/>
      <c r="T38" s="28"/>
      <c r="U38" s="28"/>
      <c r="V38" s="28"/>
      <c r="W38" s="28"/>
      <c r="X38" s="28"/>
      <c r="Y38" s="28"/>
      <c r="Z38" s="45"/>
      <c r="AA38" s="45"/>
      <c r="AB38" s="45"/>
      <c r="AC38" s="45"/>
      <c r="AD38" s="45"/>
      <c r="AE38" s="45"/>
      <c r="AF38" s="45"/>
      <c r="AG38" s="45"/>
      <c r="AH38" s="45"/>
      <c r="AI38" s="45"/>
      <c r="AJ38" s="45"/>
      <c r="AK38" s="45"/>
      <c r="AL38" s="45"/>
      <c r="AM38" s="45"/>
      <c r="AN38" s="52"/>
      <c r="AO38" s="52"/>
      <c r="AP38" s="52"/>
      <c r="AQ38" s="52"/>
      <c r="AR38" s="15"/>
      <c r="AS38" s="15"/>
      <c r="AT38" s="15"/>
      <c r="AU38" s="15"/>
      <c r="AV38" s="15"/>
      <c r="AW38" s="15"/>
      <c r="AX38" s="15"/>
      <c r="AY38" s="15"/>
      <c r="AZ38" s="15"/>
      <c r="BA38" s="15"/>
      <c r="BB38" s="15"/>
      <c r="BC38" s="15"/>
      <c r="BD38" s="15"/>
      <c r="BE38" s="15"/>
    </row>
    <row r="39" ht="15" customHeight="1" spans="1:57">
      <c r="A39" s="14" t="s">
        <v>508</v>
      </c>
      <c r="B39" s="14"/>
      <c r="C39" s="14"/>
      <c r="D39" s="14"/>
      <c r="E39" s="14"/>
      <c r="F39" s="14"/>
      <c r="G39" s="14"/>
      <c r="H39" s="14"/>
      <c r="I39" s="14"/>
      <c r="J39" s="14"/>
      <c r="K39" s="16" t="s">
        <v>490</v>
      </c>
      <c r="L39" s="16"/>
      <c r="M39" s="16"/>
      <c r="N39" s="16"/>
      <c r="O39" s="17" t="s">
        <v>491</v>
      </c>
      <c r="P39" s="17"/>
      <c r="Q39" s="17"/>
      <c r="R39" s="17"/>
      <c r="S39" s="17"/>
      <c r="T39" s="17"/>
      <c r="U39" s="17" t="s">
        <v>490</v>
      </c>
      <c r="V39" s="17"/>
      <c r="W39" s="17"/>
      <c r="X39" s="17"/>
      <c r="Y39" s="17"/>
      <c r="Z39" s="36" t="s">
        <v>492</v>
      </c>
      <c r="AA39" s="36"/>
      <c r="AB39" s="36"/>
      <c r="AC39" s="36"/>
      <c r="AD39" s="36"/>
      <c r="AE39" s="37" t="s">
        <v>493</v>
      </c>
      <c r="AF39" s="37"/>
      <c r="AG39" s="37"/>
      <c r="AH39" s="37"/>
      <c r="AI39" s="37"/>
      <c r="AJ39" s="37"/>
      <c r="AK39" s="37"/>
      <c r="AL39" s="37"/>
      <c r="AM39" s="37"/>
      <c r="AN39" s="37"/>
      <c r="AO39" s="37"/>
      <c r="AP39" s="37"/>
      <c r="AQ39" s="37"/>
      <c r="AR39" s="54"/>
      <c r="AS39" s="54"/>
      <c r="AT39" s="54"/>
      <c r="AU39" s="54"/>
      <c r="AV39" s="54"/>
      <c r="AW39" s="54"/>
      <c r="AX39" s="54"/>
      <c r="AY39" s="54"/>
      <c r="AZ39" s="15"/>
      <c r="BA39" s="15"/>
      <c r="BB39" s="15"/>
      <c r="BC39" s="15"/>
      <c r="BD39" s="15"/>
      <c r="BE39" s="15"/>
    </row>
    <row r="40" spans="1:57">
      <c r="A40" s="14"/>
      <c r="B40" s="14"/>
      <c r="C40" s="14"/>
      <c r="D40" s="14"/>
      <c r="E40" s="14"/>
      <c r="F40" s="14"/>
      <c r="G40" s="14"/>
      <c r="H40" s="14"/>
      <c r="I40" s="14"/>
      <c r="J40" s="14"/>
      <c r="K40" s="16"/>
      <c r="L40" s="16"/>
      <c r="M40" s="16"/>
      <c r="N40" s="16"/>
      <c r="O40" s="17"/>
      <c r="P40" s="17"/>
      <c r="Q40" s="17"/>
      <c r="R40" s="17"/>
      <c r="S40" s="17"/>
      <c r="T40" s="17"/>
      <c r="U40" s="17" t="s">
        <v>494</v>
      </c>
      <c r="V40" s="17"/>
      <c r="W40" s="17"/>
      <c r="X40" s="17"/>
      <c r="Y40" s="17"/>
      <c r="Z40" s="36"/>
      <c r="AA40" s="36"/>
      <c r="AB40" s="36"/>
      <c r="AC40" s="36"/>
      <c r="AD40" s="36"/>
      <c r="AE40" s="37" t="s">
        <v>509</v>
      </c>
      <c r="AF40" s="37"/>
      <c r="AG40" s="37"/>
      <c r="AH40" s="37"/>
      <c r="AI40" s="37"/>
      <c r="AJ40" s="37"/>
      <c r="AK40" s="37"/>
      <c r="AL40" s="37"/>
      <c r="AM40" s="37"/>
      <c r="AN40" s="37"/>
      <c r="AO40" s="37"/>
      <c r="AP40" s="37"/>
      <c r="AQ40" s="37"/>
      <c r="AR40" s="54"/>
      <c r="AS40" s="54"/>
      <c r="AT40" s="54"/>
      <c r="AU40" s="54"/>
      <c r="AV40" s="54"/>
      <c r="AW40" s="54"/>
      <c r="AX40" s="54"/>
      <c r="AY40" s="54"/>
      <c r="AZ40" s="15"/>
      <c r="BA40" s="15"/>
      <c r="BB40" s="15"/>
      <c r="BC40" s="15"/>
      <c r="BD40" s="15"/>
      <c r="BE40" s="15"/>
    </row>
    <row r="41" spans="1:57">
      <c r="A41" s="14"/>
      <c r="B41" s="14"/>
      <c r="C41" s="14"/>
      <c r="D41" s="14"/>
      <c r="E41" s="14"/>
      <c r="F41" s="14"/>
      <c r="G41" s="14"/>
      <c r="H41" s="14"/>
      <c r="I41" s="14"/>
      <c r="J41" s="14"/>
      <c r="K41" s="16"/>
      <c r="L41" s="16"/>
      <c r="M41" s="16"/>
      <c r="N41" s="16"/>
      <c r="O41" s="17"/>
      <c r="P41" s="17"/>
      <c r="Q41" s="17"/>
      <c r="R41" s="17"/>
      <c r="S41" s="17"/>
      <c r="T41" s="17"/>
      <c r="U41" s="17" t="s">
        <v>496</v>
      </c>
      <c r="V41" s="17"/>
      <c r="W41" s="17"/>
      <c r="X41" s="17"/>
      <c r="Y41" s="17"/>
      <c r="Z41" s="37" t="s">
        <v>497</v>
      </c>
      <c r="AA41" s="37"/>
      <c r="AB41" s="37"/>
      <c r="AC41" s="37"/>
      <c r="AD41" s="37"/>
      <c r="AE41" s="37"/>
      <c r="AF41" s="37"/>
      <c r="AG41" s="37"/>
      <c r="AH41" s="37"/>
      <c r="AI41" s="37"/>
      <c r="AJ41" s="37"/>
      <c r="AK41" s="37"/>
      <c r="AL41" s="37"/>
      <c r="AM41" s="37"/>
      <c r="AN41" s="37"/>
      <c r="AO41" s="37"/>
      <c r="AP41" s="37"/>
      <c r="AQ41" s="37"/>
      <c r="AR41" s="54"/>
      <c r="AS41" s="54"/>
      <c r="AT41" s="54"/>
      <c r="AU41" s="54"/>
      <c r="AV41" s="54"/>
      <c r="AW41" s="54"/>
      <c r="AX41" s="57"/>
      <c r="AY41" s="57"/>
      <c r="AZ41" s="15"/>
      <c r="BA41" s="15"/>
      <c r="BB41" s="15"/>
      <c r="BC41" s="15"/>
      <c r="BD41" s="15"/>
      <c r="BE41" s="15"/>
    </row>
    <row r="42" ht="27.75" customHeight="1" spans="1:57">
      <c r="A42" s="13" t="s">
        <v>510</v>
      </c>
      <c r="B42" s="13"/>
      <c r="C42" s="13"/>
      <c r="D42" s="13"/>
      <c r="E42" s="13"/>
      <c r="F42" s="13"/>
      <c r="G42" s="13"/>
      <c r="H42" s="13"/>
      <c r="I42" s="13"/>
      <c r="J42" s="13"/>
      <c r="K42" s="18">
        <v>2700</v>
      </c>
      <c r="L42" s="18"/>
      <c r="M42" s="18"/>
      <c r="N42" s="18"/>
      <c r="O42" s="19" t="s">
        <v>499</v>
      </c>
      <c r="P42" s="19"/>
      <c r="Q42" s="19"/>
      <c r="R42" s="19"/>
      <c r="S42" s="19"/>
      <c r="T42" s="19"/>
      <c r="U42" s="33">
        <f>1/(30*K42)</f>
        <v>1.23456790123457e-5</v>
      </c>
      <c r="V42" s="33"/>
      <c r="W42" s="33"/>
      <c r="X42" s="33"/>
      <c r="Y42" s="33"/>
      <c r="Z42" s="46" t="e">
        <f>Encarregado!E142</f>
        <v>#VALUE!</v>
      </c>
      <c r="AA42" s="46"/>
      <c r="AB42" s="46"/>
      <c r="AC42" s="46"/>
      <c r="AD42" s="46"/>
      <c r="AE42" s="40" t="e">
        <f>TRUNC((U42*Z42),2)</f>
        <v>#VALUE!</v>
      </c>
      <c r="AF42" s="40"/>
      <c r="AG42" s="40"/>
      <c r="AH42" s="40"/>
      <c r="AI42" s="40"/>
      <c r="AJ42" s="40"/>
      <c r="AK42" s="40"/>
      <c r="AL42" s="40"/>
      <c r="AM42" s="40"/>
      <c r="AN42" s="40"/>
      <c r="AO42" s="40"/>
      <c r="AP42" s="40"/>
      <c r="AQ42" s="40"/>
      <c r="AR42" s="55"/>
      <c r="AS42" s="55"/>
      <c r="AT42" s="55"/>
      <c r="AU42" s="55"/>
      <c r="AV42" s="55"/>
      <c r="AW42" s="55"/>
      <c r="AX42" s="55"/>
      <c r="AY42" s="55"/>
      <c r="AZ42" s="15"/>
      <c r="BA42" s="15"/>
      <c r="BB42" s="15"/>
      <c r="BC42" s="15"/>
      <c r="BD42" s="15"/>
      <c r="BE42" s="15"/>
    </row>
    <row r="43" ht="39.75" customHeight="1" spans="1:57">
      <c r="A43" s="13"/>
      <c r="B43" s="13"/>
      <c r="C43" s="13"/>
      <c r="D43" s="13"/>
      <c r="E43" s="13"/>
      <c r="F43" s="13"/>
      <c r="G43" s="13"/>
      <c r="H43" s="13"/>
      <c r="I43" s="13"/>
      <c r="J43" s="13"/>
      <c r="K43" s="18"/>
      <c r="L43" s="18"/>
      <c r="M43" s="18"/>
      <c r="N43" s="18"/>
      <c r="O43" s="19" t="s">
        <v>500</v>
      </c>
      <c r="P43" s="19"/>
      <c r="Q43" s="19"/>
      <c r="R43" s="19"/>
      <c r="S43" s="19"/>
      <c r="T43" s="19"/>
      <c r="U43" s="19">
        <f>1/K42</f>
        <v>0.00037037037037037</v>
      </c>
      <c r="V43" s="19"/>
      <c r="W43" s="19"/>
      <c r="X43" s="19"/>
      <c r="Y43" s="19"/>
      <c r="Z43" s="39" t="e">
        <f>'Servente de Limpeza'!E143</f>
        <v>#VALUE!</v>
      </c>
      <c r="AA43" s="39"/>
      <c r="AB43" s="39"/>
      <c r="AC43" s="39"/>
      <c r="AD43" s="39"/>
      <c r="AE43" s="40" t="e">
        <f>TRUNC((U43*Z43),2)</f>
        <v>#VALUE!</v>
      </c>
      <c r="AF43" s="40"/>
      <c r="AG43" s="40"/>
      <c r="AH43" s="40"/>
      <c r="AI43" s="40"/>
      <c r="AJ43" s="40"/>
      <c r="AK43" s="40"/>
      <c r="AL43" s="40"/>
      <c r="AM43" s="40"/>
      <c r="AN43" s="40"/>
      <c r="AO43" s="40"/>
      <c r="AP43" s="40"/>
      <c r="AQ43" s="40"/>
      <c r="AR43" s="55"/>
      <c r="AS43" s="55"/>
      <c r="AT43" s="55"/>
      <c r="AU43" s="55"/>
      <c r="AV43" s="55"/>
      <c r="AW43" s="55"/>
      <c r="AX43" s="55"/>
      <c r="AY43" s="55"/>
      <c r="AZ43" s="15"/>
      <c r="BA43" s="15"/>
      <c r="BB43" s="15"/>
      <c r="BC43" s="15"/>
      <c r="BD43" s="15"/>
      <c r="BE43" s="15"/>
    </row>
    <row r="44" ht="31.5" customHeight="1" spans="1:57">
      <c r="A44" s="13"/>
      <c r="B44" s="13"/>
      <c r="C44" s="13"/>
      <c r="D44" s="13"/>
      <c r="E44" s="13"/>
      <c r="F44" s="13"/>
      <c r="G44" s="13"/>
      <c r="H44" s="13"/>
      <c r="I44" s="13"/>
      <c r="J44" s="13"/>
      <c r="K44" s="18"/>
      <c r="L44" s="18"/>
      <c r="M44" s="18"/>
      <c r="N44" s="18"/>
      <c r="O44" s="21" t="s">
        <v>310</v>
      </c>
      <c r="P44" s="30"/>
      <c r="Q44" s="30"/>
      <c r="R44" s="30"/>
      <c r="S44" s="30"/>
      <c r="T44" s="30"/>
      <c r="U44" s="30"/>
      <c r="V44" s="30"/>
      <c r="W44" s="30"/>
      <c r="X44" s="30"/>
      <c r="Y44" s="30"/>
      <c r="Z44" s="30"/>
      <c r="AA44" s="30"/>
      <c r="AB44" s="30"/>
      <c r="AC44" s="30"/>
      <c r="AD44" s="41"/>
      <c r="AE44" s="42" t="e">
        <f>TRUNC(SUM(AE42:AQ43),2)</f>
        <v>#VALUE!</v>
      </c>
      <c r="AF44" s="42"/>
      <c r="AG44" s="42"/>
      <c r="AH44" s="42"/>
      <c r="AI44" s="42"/>
      <c r="AJ44" s="42"/>
      <c r="AK44" s="42"/>
      <c r="AL44" s="42"/>
      <c r="AM44" s="42"/>
      <c r="AN44" s="42"/>
      <c r="AO44" s="42"/>
      <c r="AP44" s="42"/>
      <c r="AQ44" s="42"/>
      <c r="AR44" s="55"/>
      <c r="AS44" s="55"/>
      <c r="AT44" s="55"/>
      <c r="AU44" s="55"/>
      <c r="AV44" s="55"/>
      <c r="AW44" s="55"/>
      <c r="AX44" s="55"/>
      <c r="AY44" s="55"/>
      <c r="AZ44" s="15"/>
      <c r="BA44" s="15"/>
      <c r="BB44" s="15"/>
      <c r="BC44" s="15"/>
      <c r="BD44" s="15"/>
      <c r="BE44" s="15"/>
    </row>
    <row r="45" spans="1:57">
      <c r="A45" s="12"/>
      <c r="B45" s="12"/>
      <c r="C45" s="12"/>
      <c r="D45" s="12"/>
      <c r="E45" s="12"/>
      <c r="F45" s="12"/>
      <c r="G45" s="12"/>
      <c r="H45" s="12"/>
      <c r="I45" s="12"/>
      <c r="J45" s="26"/>
      <c r="K45" s="31"/>
      <c r="L45" s="31"/>
      <c r="M45" s="31"/>
      <c r="N45" s="31"/>
      <c r="O45" s="28"/>
      <c r="P45" s="28"/>
      <c r="Q45" s="28"/>
      <c r="R45" s="28"/>
      <c r="S45" s="28"/>
      <c r="T45" s="28"/>
      <c r="U45" s="34"/>
      <c r="V45" s="34"/>
      <c r="W45" s="34"/>
      <c r="X45" s="34"/>
      <c r="Y45" s="34"/>
      <c r="Z45" s="45"/>
      <c r="AA45" s="45"/>
      <c r="AB45" s="45"/>
      <c r="AC45" s="45"/>
      <c r="AD45" s="45"/>
      <c r="AE45" s="45"/>
      <c r="AF45" s="45"/>
      <c r="AG45" s="45"/>
      <c r="AH45" s="45"/>
      <c r="AI45" s="45"/>
      <c r="AJ45" s="45"/>
      <c r="AK45" s="45"/>
      <c r="AL45" s="45"/>
      <c r="AM45" s="45"/>
      <c r="AN45" s="52"/>
      <c r="AO45" s="52"/>
      <c r="AP45" s="52"/>
      <c r="AQ45" s="52"/>
      <c r="AR45" s="15"/>
      <c r="AS45" s="15"/>
      <c r="AT45" s="15"/>
      <c r="AU45" s="15"/>
      <c r="AV45" s="15"/>
      <c r="AW45" s="15"/>
      <c r="AX45" s="15"/>
      <c r="AY45" s="15"/>
      <c r="AZ45" s="15"/>
      <c r="BA45" s="15"/>
      <c r="BB45" s="15"/>
      <c r="BC45" s="15"/>
      <c r="BD45" s="15"/>
      <c r="BE45" s="15"/>
    </row>
    <row r="46" ht="15" customHeight="1" spans="1:57">
      <c r="A46" s="14" t="s">
        <v>508</v>
      </c>
      <c r="B46" s="14"/>
      <c r="C46" s="14"/>
      <c r="D46" s="14"/>
      <c r="E46" s="14"/>
      <c r="F46" s="14"/>
      <c r="G46" s="14"/>
      <c r="H46" s="14"/>
      <c r="I46" s="14"/>
      <c r="J46" s="14"/>
      <c r="K46" s="16" t="s">
        <v>490</v>
      </c>
      <c r="L46" s="16"/>
      <c r="M46" s="16"/>
      <c r="N46" s="16"/>
      <c r="O46" s="17" t="s">
        <v>491</v>
      </c>
      <c r="P46" s="17"/>
      <c r="Q46" s="17"/>
      <c r="R46" s="17"/>
      <c r="S46" s="17"/>
      <c r="T46" s="17"/>
      <c r="U46" s="17" t="s">
        <v>490</v>
      </c>
      <c r="V46" s="17"/>
      <c r="W46" s="17"/>
      <c r="X46" s="17"/>
      <c r="Y46" s="17"/>
      <c r="Z46" s="36" t="s">
        <v>492</v>
      </c>
      <c r="AA46" s="36"/>
      <c r="AB46" s="36"/>
      <c r="AC46" s="36"/>
      <c r="AD46" s="36"/>
      <c r="AE46" s="37" t="s">
        <v>493</v>
      </c>
      <c r="AF46" s="37"/>
      <c r="AG46" s="37"/>
      <c r="AH46" s="37"/>
      <c r="AI46" s="37"/>
      <c r="AJ46" s="37"/>
      <c r="AK46" s="37"/>
      <c r="AL46" s="37"/>
      <c r="AM46" s="37"/>
      <c r="AN46" s="37"/>
      <c r="AO46" s="37"/>
      <c r="AP46" s="37"/>
      <c r="AQ46" s="37"/>
      <c r="AR46" s="15"/>
      <c r="AS46" s="15"/>
      <c r="AT46" s="15"/>
      <c r="AU46" s="15"/>
      <c r="AV46" s="15"/>
      <c r="AW46" s="15"/>
      <c r="AX46" s="15"/>
      <c r="AY46" s="15"/>
      <c r="AZ46" s="15"/>
      <c r="BA46" s="15"/>
      <c r="BB46" s="15"/>
      <c r="BC46" s="15"/>
      <c r="BD46" s="15"/>
      <c r="BE46" s="15"/>
    </row>
    <row r="47" spans="1:57">
      <c r="A47" s="14"/>
      <c r="B47" s="14"/>
      <c r="C47" s="14"/>
      <c r="D47" s="14"/>
      <c r="E47" s="14"/>
      <c r="F47" s="14"/>
      <c r="G47" s="14"/>
      <c r="H47" s="14"/>
      <c r="I47" s="14"/>
      <c r="J47" s="14"/>
      <c r="K47" s="16"/>
      <c r="L47" s="16"/>
      <c r="M47" s="16"/>
      <c r="N47" s="16"/>
      <c r="O47" s="17"/>
      <c r="P47" s="17"/>
      <c r="Q47" s="17"/>
      <c r="R47" s="17"/>
      <c r="S47" s="17"/>
      <c r="T47" s="17"/>
      <c r="U47" s="17" t="s">
        <v>494</v>
      </c>
      <c r="V47" s="17"/>
      <c r="W47" s="17"/>
      <c r="X47" s="17"/>
      <c r="Y47" s="17"/>
      <c r="Z47" s="36"/>
      <c r="AA47" s="36"/>
      <c r="AB47" s="36"/>
      <c r="AC47" s="36"/>
      <c r="AD47" s="36"/>
      <c r="AE47" s="37" t="s">
        <v>509</v>
      </c>
      <c r="AF47" s="37"/>
      <c r="AG47" s="37"/>
      <c r="AH47" s="37"/>
      <c r="AI47" s="37"/>
      <c r="AJ47" s="37"/>
      <c r="AK47" s="37"/>
      <c r="AL47" s="37"/>
      <c r="AM47" s="37"/>
      <c r="AN47" s="37"/>
      <c r="AO47" s="37"/>
      <c r="AP47" s="37"/>
      <c r="AQ47" s="37"/>
      <c r="AR47" s="15"/>
      <c r="AS47" s="15"/>
      <c r="AT47" s="15"/>
      <c r="AU47" s="15"/>
      <c r="AV47" s="15"/>
      <c r="AW47" s="15"/>
      <c r="AX47" s="15"/>
      <c r="AY47" s="15"/>
      <c r="AZ47" s="15"/>
      <c r="BA47" s="15"/>
      <c r="BB47" s="15"/>
      <c r="BC47" s="15"/>
      <c r="BD47" s="15"/>
      <c r="BE47" s="15"/>
    </row>
    <row r="48" spans="1:57">
      <c r="A48" s="14"/>
      <c r="B48" s="14"/>
      <c r="C48" s="14"/>
      <c r="D48" s="14"/>
      <c r="E48" s="14"/>
      <c r="F48" s="14"/>
      <c r="G48" s="14"/>
      <c r="H48" s="14"/>
      <c r="I48" s="14"/>
      <c r="J48" s="14"/>
      <c r="K48" s="16"/>
      <c r="L48" s="16"/>
      <c r="M48" s="16"/>
      <c r="N48" s="16"/>
      <c r="O48" s="17"/>
      <c r="P48" s="17"/>
      <c r="Q48" s="17"/>
      <c r="R48" s="17"/>
      <c r="S48" s="17"/>
      <c r="T48" s="17"/>
      <c r="U48" s="17" t="s">
        <v>496</v>
      </c>
      <c r="V48" s="17"/>
      <c r="W48" s="17"/>
      <c r="X48" s="17"/>
      <c r="Y48" s="17"/>
      <c r="Z48" s="37" t="s">
        <v>497</v>
      </c>
      <c r="AA48" s="37"/>
      <c r="AB48" s="37"/>
      <c r="AC48" s="37"/>
      <c r="AD48" s="37"/>
      <c r="AE48" s="37"/>
      <c r="AF48" s="37"/>
      <c r="AG48" s="37"/>
      <c r="AH48" s="37"/>
      <c r="AI48" s="37"/>
      <c r="AJ48" s="37"/>
      <c r="AK48" s="37"/>
      <c r="AL48" s="37"/>
      <c r="AM48" s="37"/>
      <c r="AN48" s="37"/>
      <c r="AO48" s="37"/>
      <c r="AP48" s="37"/>
      <c r="AQ48" s="37"/>
      <c r="AR48" s="15"/>
      <c r="AS48" s="15"/>
      <c r="AT48" s="15"/>
      <c r="AU48" s="15"/>
      <c r="AV48" s="15"/>
      <c r="AW48" s="15"/>
      <c r="AX48" s="15"/>
      <c r="AY48" s="15"/>
      <c r="AZ48" s="15"/>
      <c r="BA48" s="15"/>
      <c r="BB48" s="15"/>
      <c r="BC48" s="15"/>
      <c r="BD48" s="15"/>
      <c r="BE48" s="15"/>
    </row>
    <row r="49" ht="31.5" customHeight="1" spans="1:57">
      <c r="A49" s="13" t="s">
        <v>511</v>
      </c>
      <c r="B49" s="13"/>
      <c r="C49" s="13"/>
      <c r="D49" s="13"/>
      <c r="E49" s="13"/>
      <c r="F49" s="13"/>
      <c r="G49" s="13"/>
      <c r="H49" s="13"/>
      <c r="I49" s="13"/>
      <c r="J49" s="13"/>
      <c r="K49" s="18">
        <v>2700</v>
      </c>
      <c r="L49" s="18"/>
      <c r="M49" s="18"/>
      <c r="N49" s="18"/>
      <c r="O49" s="32" t="s">
        <v>499</v>
      </c>
      <c r="P49" s="32"/>
      <c r="Q49" s="32"/>
      <c r="R49" s="32"/>
      <c r="S49" s="32"/>
      <c r="T49" s="32"/>
      <c r="U49" s="33">
        <f>1/(30*K49)</f>
        <v>1.23456790123457e-5</v>
      </c>
      <c r="V49" s="33"/>
      <c r="W49" s="33"/>
      <c r="X49" s="33"/>
      <c r="Y49" s="33"/>
      <c r="Z49" s="46" t="e">
        <f>Encarregado!E142</f>
        <v>#VALUE!</v>
      </c>
      <c r="AA49" s="46"/>
      <c r="AB49" s="46"/>
      <c r="AC49" s="46"/>
      <c r="AD49" s="46"/>
      <c r="AE49" s="40" t="e">
        <f>TRUNC((U49*Z49),2)</f>
        <v>#VALUE!</v>
      </c>
      <c r="AF49" s="40"/>
      <c r="AG49" s="40"/>
      <c r="AH49" s="40"/>
      <c r="AI49" s="40"/>
      <c r="AJ49" s="40"/>
      <c r="AK49" s="40"/>
      <c r="AL49" s="40"/>
      <c r="AM49" s="40"/>
      <c r="AN49" s="40"/>
      <c r="AO49" s="40"/>
      <c r="AP49" s="40"/>
      <c r="AQ49" s="40"/>
      <c r="AR49" s="15"/>
      <c r="AS49" s="15"/>
      <c r="AT49" s="15"/>
      <c r="AU49" s="15"/>
      <c r="AV49" s="15"/>
      <c r="AW49" s="15"/>
      <c r="AX49" s="15"/>
      <c r="AY49" s="15"/>
      <c r="AZ49" s="15"/>
      <c r="BA49" s="15"/>
      <c r="BB49" s="15"/>
      <c r="BC49" s="15"/>
      <c r="BD49" s="15"/>
      <c r="BE49" s="15"/>
    </row>
    <row r="50" ht="24" customHeight="1" spans="1:57">
      <c r="A50" s="13"/>
      <c r="B50" s="13"/>
      <c r="C50" s="13"/>
      <c r="D50" s="13"/>
      <c r="E50" s="13"/>
      <c r="F50" s="13"/>
      <c r="G50" s="13"/>
      <c r="H50" s="13"/>
      <c r="I50" s="13"/>
      <c r="J50" s="13"/>
      <c r="K50" s="18"/>
      <c r="L50" s="18"/>
      <c r="M50" s="18"/>
      <c r="N50" s="18"/>
      <c r="O50" s="32" t="s">
        <v>500</v>
      </c>
      <c r="P50" s="32"/>
      <c r="Q50" s="32"/>
      <c r="R50" s="32"/>
      <c r="S50" s="32"/>
      <c r="T50" s="32"/>
      <c r="U50" s="19">
        <f>1/K49</f>
        <v>0.00037037037037037</v>
      </c>
      <c r="V50" s="19"/>
      <c r="W50" s="19"/>
      <c r="X50" s="19"/>
      <c r="Y50" s="19"/>
      <c r="Z50" s="46" t="e">
        <f>'Servente de Limpeza'!E143</f>
        <v>#VALUE!</v>
      </c>
      <c r="AA50" s="46"/>
      <c r="AB50" s="46"/>
      <c r="AC50" s="46"/>
      <c r="AD50" s="46"/>
      <c r="AE50" s="40" t="e">
        <f>TRUNC((U50*Z50),2)</f>
        <v>#VALUE!</v>
      </c>
      <c r="AF50" s="40"/>
      <c r="AG50" s="40"/>
      <c r="AH50" s="40"/>
      <c r="AI50" s="40"/>
      <c r="AJ50" s="40"/>
      <c r="AK50" s="40"/>
      <c r="AL50" s="40"/>
      <c r="AM50" s="40"/>
      <c r="AN50" s="40"/>
      <c r="AO50" s="40"/>
      <c r="AP50" s="40"/>
      <c r="AQ50" s="40"/>
      <c r="AR50" s="15"/>
      <c r="AS50" s="15"/>
      <c r="AT50" s="15"/>
      <c r="AU50" s="15"/>
      <c r="AV50" s="15"/>
      <c r="AW50" s="15"/>
      <c r="AX50" s="15"/>
      <c r="AY50" s="15"/>
      <c r="AZ50" s="15"/>
      <c r="BA50" s="15"/>
      <c r="BB50" s="15"/>
      <c r="BC50" s="15"/>
      <c r="BD50" s="15"/>
      <c r="BE50" s="15"/>
    </row>
    <row r="51" ht="32.25" customHeight="1" spans="1:57">
      <c r="A51" s="13"/>
      <c r="B51" s="13"/>
      <c r="C51" s="13"/>
      <c r="D51" s="13"/>
      <c r="E51" s="13"/>
      <c r="F51" s="13"/>
      <c r="G51" s="13"/>
      <c r="H51" s="13"/>
      <c r="I51" s="13"/>
      <c r="J51" s="13"/>
      <c r="K51" s="18"/>
      <c r="L51" s="18"/>
      <c r="M51" s="18"/>
      <c r="N51" s="18"/>
      <c r="O51" s="21" t="s">
        <v>310</v>
      </c>
      <c r="P51" s="30"/>
      <c r="Q51" s="30"/>
      <c r="R51" s="30"/>
      <c r="S51" s="30"/>
      <c r="T51" s="30"/>
      <c r="U51" s="30"/>
      <c r="V51" s="30"/>
      <c r="W51" s="30"/>
      <c r="X51" s="30"/>
      <c r="Y51" s="30"/>
      <c r="Z51" s="30"/>
      <c r="AA51" s="30"/>
      <c r="AB51" s="30"/>
      <c r="AC51" s="30"/>
      <c r="AD51" s="41"/>
      <c r="AE51" s="42" t="e">
        <f>TRUNC(SUM(AE49:AQ50),2)</f>
        <v>#VALUE!</v>
      </c>
      <c r="AF51" s="42"/>
      <c r="AG51" s="42"/>
      <c r="AH51" s="42"/>
      <c r="AI51" s="42"/>
      <c r="AJ51" s="42"/>
      <c r="AK51" s="42"/>
      <c r="AL51" s="42"/>
      <c r="AM51" s="42"/>
      <c r="AN51" s="42"/>
      <c r="AO51" s="42"/>
      <c r="AP51" s="42"/>
      <c r="AQ51" s="42"/>
      <c r="AR51" s="15"/>
      <c r="AS51" s="15"/>
      <c r="AT51" s="15"/>
      <c r="AU51" s="15"/>
      <c r="AV51" s="15"/>
      <c r="AW51" s="15"/>
      <c r="AX51" s="15"/>
      <c r="AY51" s="15"/>
      <c r="AZ51" s="15"/>
      <c r="BA51" s="15"/>
      <c r="BB51" s="15"/>
      <c r="BC51" s="15"/>
      <c r="BD51" s="15"/>
      <c r="BE51" s="15"/>
    </row>
    <row r="52" spans="1:57">
      <c r="A52" s="12"/>
      <c r="B52" s="12"/>
      <c r="C52" s="12"/>
      <c r="D52" s="12"/>
      <c r="E52" s="12"/>
      <c r="F52" s="12"/>
      <c r="G52" s="12"/>
      <c r="H52" s="12"/>
      <c r="I52" s="12"/>
      <c r="J52" s="26"/>
      <c r="K52" s="31"/>
      <c r="L52" s="31"/>
      <c r="M52" s="31"/>
      <c r="N52" s="31"/>
      <c r="O52" s="28"/>
      <c r="P52" s="28"/>
      <c r="Q52" s="28"/>
      <c r="R52" s="28"/>
      <c r="S52" s="28"/>
      <c r="T52" s="28"/>
      <c r="U52" s="34"/>
      <c r="V52" s="34"/>
      <c r="W52" s="34"/>
      <c r="X52" s="34"/>
      <c r="Y52" s="34"/>
      <c r="Z52" s="45"/>
      <c r="AA52" s="45"/>
      <c r="AB52" s="45"/>
      <c r="AC52" s="45"/>
      <c r="AD52" s="45"/>
      <c r="AE52" s="45"/>
      <c r="AF52" s="45"/>
      <c r="AG52" s="45"/>
      <c r="AH52" s="45"/>
      <c r="AI52" s="45"/>
      <c r="AJ52" s="45"/>
      <c r="AK52" s="45"/>
      <c r="AL52" s="45"/>
      <c r="AM52" s="45"/>
      <c r="AN52" s="52"/>
      <c r="AO52" s="52"/>
      <c r="AP52" s="52"/>
      <c r="AQ52" s="52"/>
      <c r="AR52" s="15"/>
      <c r="AS52" s="15"/>
      <c r="AT52" s="15"/>
      <c r="AU52" s="15"/>
      <c r="AV52" s="15"/>
      <c r="AW52" s="15"/>
      <c r="AX52" s="15"/>
      <c r="AY52" s="15"/>
      <c r="AZ52" s="15"/>
      <c r="BA52" s="15"/>
      <c r="BB52" s="15"/>
      <c r="BC52" s="15"/>
      <c r="BD52" s="15"/>
      <c r="BE52" s="15"/>
    </row>
    <row r="53" ht="24.75" customHeight="1" spans="1:57">
      <c r="A53" s="14" t="s">
        <v>508</v>
      </c>
      <c r="B53" s="14"/>
      <c r="C53" s="14"/>
      <c r="D53" s="14"/>
      <c r="E53" s="14"/>
      <c r="F53" s="14"/>
      <c r="G53" s="14"/>
      <c r="H53" s="14"/>
      <c r="I53" s="14"/>
      <c r="J53" s="14"/>
      <c r="K53" s="16" t="s">
        <v>490</v>
      </c>
      <c r="L53" s="16"/>
      <c r="M53" s="16"/>
      <c r="N53" s="16"/>
      <c r="O53" s="17" t="s">
        <v>491</v>
      </c>
      <c r="P53" s="17"/>
      <c r="Q53" s="17"/>
      <c r="R53" s="17"/>
      <c r="S53" s="17"/>
      <c r="T53" s="17"/>
      <c r="U53" s="17" t="s">
        <v>490</v>
      </c>
      <c r="V53" s="17"/>
      <c r="W53" s="17"/>
      <c r="X53" s="17"/>
      <c r="Y53" s="17"/>
      <c r="Z53" s="36" t="s">
        <v>492</v>
      </c>
      <c r="AA53" s="36"/>
      <c r="AB53" s="36"/>
      <c r="AC53" s="36"/>
      <c r="AD53" s="36"/>
      <c r="AE53" s="37" t="s">
        <v>493</v>
      </c>
      <c r="AF53" s="37"/>
      <c r="AG53" s="37"/>
      <c r="AH53" s="37"/>
      <c r="AI53" s="37"/>
      <c r="AJ53" s="37"/>
      <c r="AK53" s="37"/>
      <c r="AL53" s="37"/>
      <c r="AM53" s="37"/>
      <c r="AN53" s="37"/>
      <c r="AO53" s="37"/>
      <c r="AP53" s="37"/>
      <c r="AQ53" s="37"/>
      <c r="AR53" s="15"/>
      <c r="AS53" s="15"/>
      <c r="AT53" s="15"/>
      <c r="AU53" s="15"/>
      <c r="AV53" s="15"/>
      <c r="AW53" s="15"/>
      <c r="AX53" s="15"/>
      <c r="AY53" s="15"/>
      <c r="AZ53" s="15"/>
      <c r="BA53" s="15"/>
      <c r="BB53" s="15"/>
      <c r="BC53" s="15"/>
      <c r="BD53" s="15"/>
      <c r="BE53" s="15"/>
    </row>
    <row r="54" ht="24.75" customHeight="1" spans="1:57">
      <c r="A54" s="14"/>
      <c r="B54" s="14"/>
      <c r="C54" s="14"/>
      <c r="D54" s="14"/>
      <c r="E54" s="14"/>
      <c r="F54" s="14"/>
      <c r="G54" s="14"/>
      <c r="H54" s="14"/>
      <c r="I54" s="14"/>
      <c r="J54" s="14"/>
      <c r="K54" s="16"/>
      <c r="L54" s="16"/>
      <c r="M54" s="16"/>
      <c r="N54" s="16"/>
      <c r="O54" s="17"/>
      <c r="P54" s="17"/>
      <c r="Q54" s="17"/>
      <c r="R54" s="17"/>
      <c r="S54" s="17"/>
      <c r="T54" s="17"/>
      <c r="U54" s="17" t="s">
        <v>494</v>
      </c>
      <c r="V54" s="17"/>
      <c r="W54" s="17"/>
      <c r="X54" s="17"/>
      <c r="Y54" s="17"/>
      <c r="Z54" s="36"/>
      <c r="AA54" s="36"/>
      <c r="AB54" s="36"/>
      <c r="AC54" s="36"/>
      <c r="AD54" s="36"/>
      <c r="AE54" s="37" t="s">
        <v>509</v>
      </c>
      <c r="AF54" s="37"/>
      <c r="AG54" s="37"/>
      <c r="AH54" s="37"/>
      <c r="AI54" s="37"/>
      <c r="AJ54" s="37"/>
      <c r="AK54" s="37"/>
      <c r="AL54" s="37"/>
      <c r="AM54" s="37"/>
      <c r="AN54" s="37"/>
      <c r="AO54" s="37"/>
      <c r="AP54" s="37"/>
      <c r="AQ54" s="37"/>
      <c r="AR54" s="15"/>
      <c r="AS54" s="15"/>
      <c r="AT54" s="15"/>
      <c r="AU54" s="15"/>
      <c r="AV54" s="15"/>
      <c r="AW54" s="15"/>
      <c r="AX54" s="15"/>
      <c r="AY54" s="15"/>
      <c r="AZ54" s="15"/>
      <c r="BA54" s="15"/>
      <c r="BB54" s="15"/>
      <c r="BC54" s="15"/>
      <c r="BD54" s="15"/>
      <c r="BE54" s="15"/>
    </row>
    <row r="55" ht="24.75" customHeight="1" spans="1:57">
      <c r="A55" s="14"/>
      <c r="B55" s="14"/>
      <c r="C55" s="14"/>
      <c r="D55" s="14"/>
      <c r="E55" s="14"/>
      <c r="F55" s="14"/>
      <c r="G55" s="14"/>
      <c r="H55" s="14"/>
      <c r="I55" s="14"/>
      <c r="J55" s="14"/>
      <c r="K55" s="16"/>
      <c r="L55" s="16"/>
      <c r="M55" s="16"/>
      <c r="N55" s="16"/>
      <c r="O55" s="17"/>
      <c r="P55" s="17"/>
      <c r="Q55" s="17"/>
      <c r="R55" s="17"/>
      <c r="S55" s="17"/>
      <c r="T55" s="17"/>
      <c r="U55" s="17" t="s">
        <v>496</v>
      </c>
      <c r="V55" s="17"/>
      <c r="W55" s="17"/>
      <c r="X55" s="17"/>
      <c r="Y55" s="17"/>
      <c r="Z55" s="37" t="s">
        <v>497</v>
      </c>
      <c r="AA55" s="37"/>
      <c r="AB55" s="37"/>
      <c r="AC55" s="37"/>
      <c r="AD55" s="37"/>
      <c r="AE55" s="37"/>
      <c r="AF55" s="37"/>
      <c r="AG55" s="37"/>
      <c r="AH55" s="37"/>
      <c r="AI55" s="37"/>
      <c r="AJ55" s="37"/>
      <c r="AK55" s="37"/>
      <c r="AL55" s="37"/>
      <c r="AM55" s="37"/>
      <c r="AN55" s="37"/>
      <c r="AO55" s="37"/>
      <c r="AP55" s="37"/>
      <c r="AQ55" s="37"/>
      <c r="AR55" s="15"/>
      <c r="AS55" s="15"/>
      <c r="AT55" s="15"/>
      <c r="AU55" s="15"/>
      <c r="AV55" s="15"/>
      <c r="AW55" s="15"/>
      <c r="AX55" s="15"/>
      <c r="AY55" s="15"/>
      <c r="AZ55" s="15"/>
      <c r="BA55" s="15"/>
      <c r="BB55" s="15"/>
      <c r="BC55" s="15"/>
      <c r="BD55" s="15"/>
      <c r="BE55" s="15"/>
    </row>
    <row r="56" ht="26.25" customHeight="1" spans="1:57">
      <c r="A56" s="13" t="s">
        <v>512</v>
      </c>
      <c r="B56" s="13"/>
      <c r="C56" s="13"/>
      <c r="D56" s="13"/>
      <c r="E56" s="13"/>
      <c r="F56" s="13"/>
      <c r="G56" s="13"/>
      <c r="H56" s="13"/>
      <c r="I56" s="13"/>
      <c r="J56" s="13"/>
      <c r="K56" s="18">
        <v>2700</v>
      </c>
      <c r="L56" s="18"/>
      <c r="M56" s="18"/>
      <c r="N56" s="18"/>
      <c r="O56" s="32" t="s">
        <v>499</v>
      </c>
      <c r="P56" s="32"/>
      <c r="Q56" s="32"/>
      <c r="R56" s="32"/>
      <c r="S56" s="32"/>
      <c r="T56" s="32"/>
      <c r="U56" s="33">
        <f>1/(30*K56)</f>
        <v>1.23456790123457e-5</v>
      </c>
      <c r="V56" s="33"/>
      <c r="W56" s="33"/>
      <c r="X56" s="33"/>
      <c r="Y56" s="33"/>
      <c r="Z56" s="46" t="e">
        <f>Encarregado!E142</f>
        <v>#VALUE!</v>
      </c>
      <c r="AA56" s="46"/>
      <c r="AB56" s="46"/>
      <c r="AC56" s="46"/>
      <c r="AD56" s="46"/>
      <c r="AE56" s="40" t="e">
        <f>TRUNC((U56*Z56),2)</f>
        <v>#VALUE!</v>
      </c>
      <c r="AF56" s="40"/>
      <c r="AG56" s="40"/>
      <c r="AH56" s="40"/>
      <c r="AI56" s="40"/>
      <c r="AJ56" s="40"/>
      <c r="AK56" s="40"/>
      <c r="AL56" s="40"/>
      <c r="AM56" s="40"/>
      <c r="AN56" s="40"/>
      <c r="AO56" s="40"/>
      <c r="AP56" s="40"/>
      <c r="AQ56" s="40"/>
      <c r="AR56" s="15"/>
      <c r="AS56" s="15"/>
      <c r="AT56" s="15"/>
      <c r="AU56" s="15"/>
      <c r="AV56" s="15"/>
      <c r="AW56" s="15"/>
      <c r="AX56" s="15"/>
      <c r="AY56" s="15"/>
      <c r="AZ56" s="15"/>
      <c r="BA56" s="15"/>
      <c r="BB56" s="15"/>
      <c r="BC56" s="15"/>
      <c r="BD56" s="15"/>
      <c r="BE56" s="15"/>
    </row>
    <row r="57" ht="21" customHeight="1" spans="1:57">
      <c r="A57" s="13"/>
      <c r="B57" s="13"/>
      <c r="C57" s="13"/>
      <c r="D57" s="13"/>
      <c r="E57" s="13"/>
      <c r="F57" s="13"/>
      <c r="G57" s="13"/>
      <c r="H57" s="13"/>
      <c r="I57" s="13"/>
      <c r="J57" s="13"/>
      <c r="K57" s="18"/>
      <c r="L57" s="18"/>
      <c r="M57" s="18"/>
      <c r="N57" s="18"/>
      <c r="O57" s="32" t="s">
        <v>500</v>
      </c>
      <c r="P57" s="32"/>
      <c r="Q57" s="32"/>
      <c r="R57" s="32"/>
      <c r="S57" s="32"/>
      <c r="T57" s="32"/>
      <c r="U57" s="19">
        <f>1/K56</f>
        <v>0.00037037037037037</v>
      </c>
      <c r="V57" s="19"/>
      <c r="W57" s="19"/>
      <c r="X57" s="19"/>
      <c r="Y57" s="19"/>
      <c r="Z57" s="46" t="e">
        <f>'Servente de Limpeza'!E143</f>
        <v>#VALUE!</v>
      </c>
      <c r="AA57" s="46"/>
      <c r="AB57" s="46"/>
      <c r="AC57" s="46"/>
      <c r="AD57" s="46"/>
      <c r="AE57" s="40" t="e">
        <f>TRUNC((U57*Z57),2)</f>
        <v>#VALUE!</v>
      </c>
      <c r="AF57" s="40"/>
      <c r="AG57" s="40"/>
      <c r="AH57" s="40"/>
      <c r="AI57" s="40"/>
      <c r="AJ57" s="40"/>
      <c r="AK57" s="40"/>
      <c r="AL57" s="40"/>
      <c r="AM57" s="40"/>
      <c r="AN57" s="40"/>
      <c r="AO57" s="40"/>
      <c r="AP57" s="40"/>
      <c r="AQ57" s="40"/>
      <c r="AR57" s="15"/>
      <c r="AS57" s="15"/>
      <c r="AT57" s="15"/>
      <c r="AU57" s="15"/>
      <c r="AV57" s="15"/>
      <c r="AW57" s="15"/>
      <c r="AX57" s="15"/>
      <c r="AY57" s="15"/>
      <c r="AZ57" s="15"/>
      <c r="BA57" s="15"/>
      <c r="BB57" s="15"/>
      <c r="BC57" s="15"/>
      <c r="BD57" s="15"/>
      <c r="BE57" s="15"/>
    </row>
    <row r="58" ht="36" customHeight="1" spans="1:57">
      <c r="A58" s="13"/>
      <c r="B58" s="13"/>
      <c r="C58" s="13"/>
      <c r="D58" s="13"/>
      <c r="E58" s="13"/>
      <c r="F58" s="13"/>
      <c r="G58" s="13"/>
      <c r="H58" s="13"/>
      <c r="I58" s="13"/>
      <c r="J58" s="13"/>
      <c r="K58" s="18"/>
      <c r="L58" s="18"/>
      <c r="M58" s="18"/>
      <c r="N58" s="18"/>
      <c r="O58" s="21" t="s">
        <v>310</v>
      </c>
      <c r="P58" s="30"/>
      <c r="Q58" s="30"/>
      <c r="R58" s="30"/>
      <c r="S58" s="30"/>
      <c r="T58" s="30"/>
      <c r="U58" s="30"/>
      <c r="V58" s="30"/>
      <c r="W58" s="30"/>
      <c r="X58" s="30"/>
      <c r="Y58" s="30"/>
      <c r="Z58" s="30"/>
      <c r="AA58" s="30"/>
      <c r="AB58" s="30"/>
      <c r="AC58" s="30"/>
      <c r="AD58" s="41"/>
      <c r="AE58" s="42" t="e">
        <f>TRUNC(SUM(AE56:AQ57),2)</f>
        <v>#VALUE!</v>
      </c>
      <c r="AF58" s="42"/>
      <c r="AG58" s="42"/>
      <c r="AH58" s="42"/>
      <c r="AI58" s="42"/>
      <c r="AJ58" s="42"/>
      <c r="AK58" s="42"/>
      <c r="AL58" s="42"/>
      <c r="AM58" s="42"/>
      <c r="AN58" s="42"/>
      <c r="AO58" s="42"/>
      <c r="AP58" s="42"/>
      <c r="AQ58" s="42"/>
      <c r="AR58" s="15"/>
      <c r="AS58" s="15"/>
      <c r="AT58" s="15"/>
      <c r="AU58" s="15"/>
      <c r="AV58" s="15"/>
      <c r="AW58" s="15"/>
      <c r="AX58" s="15"/>
      <c r="AY58" s="15"/>
      <c r="AZ58" s="15"/>
      <c r="BA58" s="15"/>
      <c r="BB58" s="15"/>
      <c r="BC58" s="15"/>
      <c r="BD58" s="15"/>
      <c r="BE58" s="15"/>
    </row>
    <row r="59" spans="1:57">
      <c r="A59" s="12"/>
      <c r="B59" s="12"/>
      <c r="C59" s="12"/>
      <c r="D59" s="12"/>
      <c r="E59" s="12"/>
      <c r="F59" s="12"/>
      <c r="G59" s="12"/>
      <c r="H59" s="12"/>
      <c r="I59" s="12"/>
      <c r="J59" s="26"/>
      <c r="K59" s="31"/>
      <c r="L59" s="31"/>
      <c r="M59" s="31"/>
      <c r="N59" s="31"/>
      <c r="O59" s="28"/>
      <c r="P59" s="28"/>
      <c r="Q59" s="28"/>
      <c r="R59" s="28"/>
      <c r="S59" s="28"/>
      <c r="T59" s="28"/>
      <c r="U59" s="34"/>
      <c r="V59" s="34"/>
      <c r="W59" s="34"/>
      <c r="X59" s="34"/>
      <c r="Y59" s="34"/>
      <c r="Z59" s="45"/>
      <c r="AA59" s="45"/>
      <c r="AB59" s="45"/>
      <c r="AC59" s="45"/>
      <c r="AD59" s="45"/>
      <c r="AE59" s="45"/>
      <c r="AF59" s="45"/>
      <c r="AG59" s="45"/>
      <c r="AH59" s="45"/>
      <c r="AI59" s="45"/>
      <c r="AJ59" s="45"/>
      <c r="AK59" s="45"/>
      <c r="AL59" s="45"/>
      <c r="AM59" s="45"/>
      <c r="AN59" s="52"/>
      <c r="AO59" s="52"/>
      <c r="AP59" s="52"/>
      <c r="AQ59" s="52"/>
      <c r="AR59" s="15"/>
      <c r="AS59" s="15"/>
      <c r="AT59" s="15"/>
      <c r="AU59" s="15"/>
      <c r="AV59" s="15"/>
      <c r="AW59" s="15"/>
      <c r="AX59" s="15"/>
      <c r="AY59" s="15"/>
      <c r="AZ59" s="15"/>
      <c r="BA59" s="15"/>
      <c r="BB59" s="15"/>
      <c r="BC59" s="15"/>
      <c r="BD59" s="15"/>
      <c r="BE59" s="15"/>
    </row>
    <row r="60" ht="15" customHeight="1" spans="1:57">
      <c r="A60" s="14" t="s">
        <v>508</v>
      </c>
      <c r="B60" s="14"/>
      <c r="C60" s="14"/>
      <c r="D60" s="14"/>
      <c r="E60" s="14"/>
      <c r="F60" s="14"/>
      <c r="G60" s="14"/>
      <c r="H60" s="14"/>
      <c r="I60" s="14"/>
      <c r="J60" s="14"/>
      <c r="K60" s="16" t="s">
        <v>490</v>
      </c>
      <c r="L60" s="16"/>
      <c r="M60" s="16"/>
      <c r="N60" s="16"/>
      <c r="O60" s="17" t="s">
        <v>491</v>
      </c>
      <c r="P60" s="17"/>
      <c r="Q60" s="17"/>
      <c r="R60" s="17"/>
      <c r="S60" s="17"/>
      <c r="T60" s="17"/>
      <c r="U60" s="17" t="s">
        <v>490</v>
      </c>
      <c r="V60" s="17"/>
      <c r="W60" s="17"/>
      <c r="X60" s="17"/>
      <c r="Y60" s="17"/>
      <c r="Z60" s="36" t="s">
        <v>492</v>
      </c>
      <c r="AA60" s="36"/>
      <c r="AB60" s="36"/>
      <c r="AC60" s="36"/>
      <c r="AD60" s="36"/>
      <c r="AE60" s="37" t="s">
        <v>493</v>
      </c>
      <c r="AF60" s="37"/>
      <c r="AG60" s="37"/>
      <c r="AH60" s="37"/>
      <c r="AI60" s="37"/>
      <c r="AJ60" s="37"/>
      <c r="AK60" s="37"/>
      <c r="AL60" s="37"/>
      <c r="AM60" s="37"/>
      <c r="AN60" s="37"/>
      <c r="AO60" s="37"/>
      <c r="AP60" s="37"/>
      <c r="AQ60" s="37"/>
      <c r="AR60" s="15"/>
      <c r="AS60" s="15"/>
      <c r="AT60" s="15"/>
      <c r="AU60" s="15"/>
      <c r="AV60" s="15"/>
      <c r="AW60" s="15"/>
      <c r="AX60" s="15"/>
      <c r="AY60" s="15"/>
      <c r="AZ60" s="15"/>
      <c r="BA60" s="15"/>
      <c r="BB60" s="15"/>
      <c r="BC60" s="15"/>
      <c r="BD60" s="15"/>
      <c r="BE60" s="15"/>
    </row>
    <row r="61" spans="1:57">
      <c r="A61" s="14"/>
      <c r="B61" s="14"/>
      <c r="C61" s="14"/>
      <c r="D61" s="14"/>
      <c r="E61" s="14"/>
      <c r="F61" s="14"/>
      <c r="G61" s="14"/>
      <c r="H61" s="14"/>
      <c r="I61" s="14"/>
      <c r="J61" s="14"/>
      <c r="K61" s="16"/>
      <c r="L61" s="16"/>
      <c r="M61" s="16"/>
      <c r="N61" s="16"/>
      <c r="O61" s="17"/>
      <c r="P61" s="17"/>
      <c r="Q61" s="17"/>
      <c r="R61" s="17"/>
      <c r="S61" s="17"/>
      <c r="T61" s="17"/>
      <c r="U61" s="17" t="s">
        <v>494</v>
      </c>
      <c r="V61" s="17"/>
      <c r="W61" s="17"/>
      <c r="X61" s="17"/>
      <c r="Y61" s="17"/>
      <c r="Z61" s="36"/>
      <c r="AA61" s="36"/>
      <c r="AB61" s="36"/>
      <c r="AC61" s="36"/>
      <c r="AD61" s="36"/>
      <c r="AE61" s="37" t="s">
        <v>509</v>
      </c>
      <c r="AF61" s="37"/>
      <c r="AG61" s="37"/>
      <c r="AH61" s="37"/>
      <c r="AI61" s="37"/>
      <c r="AJ61" s="37"/>
      <c r="AK61" s="37"/>
      <c r="AL61" s="37"/>
      <c r="AM61" s="37"/>
      <c r="AN61" s="37"/>
      <c r="AO61" s="37"/>
      <c r="AP61" s="37"/>
      <c r="AQ61" s="37"/>
      <c r="AR61" s="15"/>
      <c r="AS61" s="15"/>
      <c r="AT61" s="15"/>
      <c r="AU61" s="15"/>
      <c r="AV61" s="15"/>
      <c r="AW61" s="15"/>
      <c r="AX61" s="15"/>
      <c r="AY61" s="15"/>
      <c r="AZ61" s="15"/>
      <c r="BA61" s="15"/>
      <c r="BB61" s="15"/>
      <c r="BC61" s="15"/>
      <c r="BD61" s="15"/>
      <c r="BE61" s="15"/>
    </row>
    <row r="62" spans="1:57">
      <c r="A62" s="14"/>
      <c r="B62" s="14"/>
      <c r="C62" s="14"/>
      <c r="D62" s="14"/>
      <c r="E62" s="14"/>
      <c r="F62" s="14"/>
      <c r="G62" s="14"/>
      <c r="H62" s="14"/>
      <c r="I62" s="14"/>
      <c r="J62" s="14"/>
      <c r="K62" s="16"/>
      <c r="L62" s="16"/>
      <c r="M62" s="16"/>
      <c r="N62" s="16"/>
      <c r="O62" s="17"/>
      <c r="P62" s="17"/>
      <c r="Q62" s="17"/>
      <c r="R62" s="17"/>
      <c r="S62" s="17"/>
      <c r="T62" s="17"/>
      <c r="U62" s="17" t="s">
        <v>496</v>
      </c>
      <c r="V62" s="17"/>
      <c r="W62" s="17"/>
      <c r="X62" s="17"/>
      <c r="Y62" s="17"/>
      <c r="Z62" s="37" t="s">
        <v>497</v>
      </c>
      <c r="AA62" s="37"/>
      <c r="AB62" s="37"/>
      <c r="AC62" s="37"/>
      <c r="AD62" s="37"/>
      <c r="AE62" s="37"/>
      <c r="AF62" s="37"/>
      <c r="AG62" s="37"/>
      <c r="AH62" s="37"/>
      <c r="AI62" s="37"/>
      <c r="AJ62" s="37"/>
      <c r="AK62" s="37"/>
      <c r="AL62" s="37"/>
      <c r="AM62" s="37"/>
      <c r="AN62" s="37"/>
      <c r="AO62" s="37"/>
      <c r="AP62" s="37"/>
      <c r="AQ62" s="37"/>
      <c r="AR62" s="15"/>
      <c r="AS62" s="15"/>
      <c r="AT62" s="15"/>
      <c r="AU62" s="15"/>
      <c r="AV62" s="15"/>
      <c r="AW62" s="15"/>
      <c r="AX62" s="15"/>
      <c r="AY62" s="15"/>
      <c r="AZ62" s="15"/>
      <c r="BA62" s="15"/>
      <c r="BB62" s="15"/>
      <c r="BC62" s="15"/>
      <c r="BD62" s="15"/>
      <c r="BE62" s="15"/>
    </row>
    <row r="63" ht="31.5" customHeight="1" spans="1:57">
      <c r="A63" s="13" t="s">
        <v>513</v>
      </c>
      <c r="B63" s="13"/>
      <c r="C63" s="13"/>
      <c r="D63" s="13"/>
      <c r="E63" s="13"/>
      <c r="F63" s="13"/>
      <c r="G63" s="13"/>
      <c r="H63" s="13"/>
      <c r="I63" s="13"/>
      <c r="J63" s="13"/>
      <c r="K63" s="18">
        <v>2700</v>
      </c>
      <c r="L63" s="18"/>
      <c r="M63" s="18"/>
      <c r="N63" s="18"/>
      <c r="O63" s="19" t="s">
        <v>499</v>
      </c>
      <c r="P63" s="19"/>
      <c r="Q63" s="19"/>
      <c r="R63" s="19"/>
      <c r="S63" s="19"/>
      <c r="T63" s="19"/>
      <c r="U63" s="33">
        <f>1/(30*K63)</f>
        <v>1.23456790123457e-5</v>
      </c>
      <c r="V63" s="33"/>
      <c r="W63" s="33"/>
      <c r="X63" s="33"/>
      <c r="Y63" s="33"/>
      <c r="Z63" s="46" t="e">
        <f>Encarregado!E142</f>
        <v>#VALUE!</v>
      </c>
      <c r="AA63" s="46"/>
      <c r="AB63" s="46"/>
      <c r="AC63" s="46"/>
      <c r="AD63" s="46"/>
      <c r="AE63" s="40" t="e">
        <f>TRUNC((U63*Z63),2)</f>
        <v>#VALUE!</v>
      </c>
      <c r="AF63" s="40"/>
      <c r="AG63" s="40"/>
      <c r="AH63" s="40"/>
      <c r="AI63" s="40"/>
      <c r="AJ63" s="40"/>
      <c r="AK63" s="40"/>
      <c r="AL63" s="40"/>
      <c r="AM63" s="40"/>
      <c r="AN63" s="40"/>
      <c r="AO63" s="40"/>
      <c r="AP63" s="40"/>
      <c r="AQ63" s="40"/>
      <c r="AR63" s="15"/>
      <c r="AS63" s="15"/>
      <c r="AT63" s="15"/>
      <c r="AU63" s="15"/>
      <c r="AV63" s="15"/>
      <c r="AW63" s="15"/>
      <c r="AX63" s="15"/>
      <c r="AY63" s="15"/>
      <c r="AZ63" s="15"/>
      <c r="BA63" s="15"/>
      <c r="BB63" s="15"/>
      <c r="BC63" s="15"/>
      <c r="BD63" s="15"/>
      <c r="BE63" s="15"/>
    </row>
    <row r="64" ht="27" customHeight="1" spans="1:57">
      <c r="A64" s="13"/>
      <c r="B64" s="13"/>
      <c r="C64" s="13"/>
      <c r="D64" s="13"/>
      <c r="E64" s="13"/>
      <c r="F64" s="13"/>
      <c r="G64" s="13"/>
      <c r="H64" s="13"/>
      <c r="I64" s="13"/>
      <c r="J64" s="13"/>
      <c r="K64" s="18"/>
      <c r="L64" s="18"/>
      <c r="M64" s="18"/>
      <c r="N64" s="18"/>
      <c r="O64" s="19" t="s">
        <v>500</v>
      </c>
      <c r="P64" s="19"/>
      <c r="Q64" s="19"/>
      <c r="R64" s="19"/>
      <c r="S64" s="19"/>
      <c r="T64" s="19"/>
      <c r="U64" s="19">
        <f>1/K63</f>
        <v>0.00037037037037037</v>
      </c>
      <c r="V64" s="19"/>
      <c r="W64" s="19"/>
      <c r="X64" s="19"/>
      <c r="Y64" s="19"/>
      <c r="Z64" s="46" t="e">
        <f>'Servente de Limpeza'!E143</f>
        <v>#VALUE!</v>
      </c>
      <c r="AA64" s="46"/>
      <c r="AB64" s="46"/>
      <c r="AC64" s="46"/>
      <c r="AD64" s="46"/>
      <c r="AE64" s="40" t="e">
        <f>TRUNC((U64*Z64),2)</f>
        <v>#VALUE!</v>
      </c>
      <c r="AF64" s="40"/>
      <c r="AG64" s="40"/>
      <c r="AH64" s="40"/>
      <c r="AI64" s="40"/>
      <c r="AJ64" s="40"/>
      <c r="AK64" s="40"/>
      <c r="AL64" s="40"/>
      <c r="AM64" s="40"/>
      <c r="AN64" s="40"/>
      <c r="AO64" s="40"/>
      <c r="AP64" s="40"/>
      <c r="AQ64" s="40"/>
      <c r="AR64" s="15"/>
      <c r="AS64" s="15"/>
      <c r="AT64" s="15"/>
      <c r="AU64" s="15"/>
      <c r="AV64" s="15"/>
      <c r="AW64" s="15"/>
      <c r="AX64" s="15"/>
      <c r="AY64" s="15"/>
      <c r="AZ64" s="15"/>
      <c r="BA64" s="15"/>
      <c r="BB64" s="15"/>
      <c r="BC64" s="15"/>
      <c r="BD64" s="15"/>
      <c r="BE64" s="15"/>
    </row>
    <row r="65" ht="24.75" customHeight="1" spans="1:57">
      <c r="A65" s="13"/>
      <c r="B65" s="13"/>
      <c r="C65" s="13"/>
      <c r="D65" s="13"/>
      <c r="E65" s="13"/>
      <c r="F65" s="13"/>
      <c r="G65" s="13"/>
      <c r="H65" s="13"/>
      <c r="I65" s="13"/>
      <c r="J65" s="13"/>
      <c r="K65" s="18"/>
      <c r="L65" s="18"/>
      <c r="M65" s="18"/>
      <c r="N65" s="18"/>
      <c r="O65" s="21" t="s">
        <v>310</v>
      </c>
      <c r="P65" s="30"/>
      <c r="Q65" s="30"/>
      <c r="R65" s="30"/>
      <c r="S65" s="30"/>
      <c r="T65" s="30"/>
      <c r="U65" s="30"/>
      <c r="V65" s="30"/>
      <c r="W65" s="30"/>
      <c r="X65" s="30"/>
      <c r="Y65" s="30"/>
      <c r="Z65" s="30"/>
      <c r="AA65" s="30"/>
      <c r="AB65" s="30"/>
      <c r="AC65" s="30"/>
      <c r="AD65" s="41"/>
      <c r="AE65" s="42" t="e">
        <f>TRUNC(SUM(AE63:AQ64),2)</f>
        <v>#VALUE!</v>
      </c>
      <c r="AF65" s="42"/>
      <c r="AG65" s="42"/>
      <c r="AH65" s="42"/>
      <c r="AI65" s="42"/>
      <c r="AJ65" s="42"/>
      <c r="AK65" s="42"/>
      <c r="AL65" s="42"/>
      <c r="AM65" s="42"/>
      <c r="AN65" s="42"/>
      <c r="AO65" s="42"/>
      <c r="AP65" s="42"/>
      <c r="AQ65" s="42"/>
      <c r="AR65" s="15"/>
      <c r="AS65" s="15"/>
      <c r="AT65" s="15"/>
      <c r="AU65" s="15"/>
      <c r="AV65" s="15"/>
      <c r="AW65" s="15"/>
      <c r="AX65" s="15"/>
      <c r="AY65" s="15"/>
      <c r="AZ65" s="15"/>
      <c r="BA65" s="15"/>
      <c r="BB65" s="15"/>
      <c r="BC65" s="15"/>
      <c r="BD65" s="15"/>
      <c r="BE65" s="15"/>
    </row>
    <row r="66" spans="1:57">
      <c r="A66" s="12"/>
      <c r="B66" s="12"/>
      <c r="C66" s="12"/>
      <c r="D66" s="12"/>
      <c r="E66" s="12"/>
      <c r="F66" s="12"/>
      <c r="G66" s="12"/>
      <c r="H66" s="12"/>
      <c r="I66" s="12"/>
      <c r="J66" s="26"/>
      <c r="K66" s="27"/>
      <c r="L66" s="27"/>
      <c r="M66" s="27"/>
      <c r="N66" s="27"/>
      <c r="O66" s="28"/>
      <c r="P66" s="28"/>
      <c r="Q66" s="28"/>
      <c r="R66" s="28"/>
      <c r="S66" s="28"/>
      <c r="T66" s="28"/>
      <c r="U66" s="34"/>
      <c r="V66" s="34"/>
      <c r="W66" s="34"/>
      <c r="X66" s="34"/>
      <c r="Y66" s="34"/>
      <c r="Z66" s="45"/>
      <c r="AA66" s="45"/>
      <c r="AB66" s="45"/>
      <c r="AC66" s="45"/>
      <c r="AD66" s="45"/>
      <c r="AE66" s="45"/>
      <c r="AF66" s="45"/>
      <c r="AG66" s="45"/>
      <c r="AH66" s="45"/>
      <c r="AI66" s="45"/>
      <c r="AJ66" s="45"/>
      <c r="AK66" s="45"/>
      <c r="AL66" s="45"/>
      <c r="AM66" s="45"/>
      <c r="AN66" s="52"/>
      <c r="AO66" s="52"/>
      <c r="AP66" s="52"/>
      <c r="AQ66" s="52"/>
      <c r="AR66" s="15"/>
      <c r="AS66" s="15"/>
      <c r="AT66" s="15"/>
      <c r="AU66" s="15"/>
      <c r="AV66" s="15"/>
      <c r="AW66" s="15"/>
      <c r="AX66" s="15"/>
      <c r="AY66" s="15"/>
      <c r="AZ66" s="15"/>
      <c r="BA66" s="15"/>
      <c r="BB66" s="15"/>
      <c r="BC66" s="15"/>
      <c r="BD66" s="15"/>
      <c r="BE66" s="15"/>
    </row>
    <row r="67" ht="30" customHeight="1" spans="1:57">
      <c r="A67" s="13" t="s">
        <v>514</v>
      </c>
      <c r="B67" s="13"/>
      <c r="C67" s="13"/>
      <c r="D67" s="13"/>
      <c r="E67" s="13"/>
      <c r="F67" s="13"/>
      <c r="G67" s="13"/>
      <c r="H67" s="13"/>
      <c r="I67" s="13"/>
      <c r="J67" s="13"/>
      <c r="K67" s="18">
        <v>9000</v>
      </c>
      <c r="L67" s="18"/>
      <c r="M67" s="18"/>
      <c r="N67" s="18"/>
      <c r="O67" s="19" t="s">
        <v>499</v>
      </c>
      <c r="P67" s="19"/>
      <c r="Q67" s="19"/>
      <c r="R67" s="19"/>
      <c r="S67" s="19"/>
      <c r="T67" s="19"/>
      <c r="U67" s="75">
        <f>1/(30*K67)</f>
        <v>3.7037037037037e-6</v>
      </c>
      <c r="V67" s="75"/>
      <c r="W67" s="75"/>
      <c r="X67" s="75"/>
      <c r="Y67" s="75"/>
      <c r="Z67" s="46" t="e">
        <f>Encarregado!E142</f>
        <v>#VALUE!</v>
      </c>
      <c r="AA67" s="46"/>
      <c r="AB67" s="46"/>
      <c r="AC67" s="46"/>
      <c r="AD67" s="46"/>
      <c r="AE67" s="83" t="e">
        <f>TRUNC((U67*Z67),2)</f>
        <v>#VALUE!</v>
      </c>
      <c r="AF67" s="83"/>
      <c r="AG67" s="83"/>
      <c r="AH67" s="83"/>
      <c r="AI67" s="83"/>
      <c r="AJ67" s="83"/>
      <c r="AK67" s="83"/>
      <c r="AL67" s="83"/>
      <c r="AM67" s="83"/>
      <c r="AN67" s="83"/>
      <c r="AO67" s="83"/>
      <c r="AP67" s="83"/>
      <c r="AQ67" s="83"/>
      <c r="AR67" s="55"/>
      <c r="AS67" s="55"/>
      <c r="AT67" s="55"/>
      <c r="AU67" s="55"/>
      <c r="AV67" s="55"/>
      <c r="AW67" s="55"/>
      <c r="AX67" s="55"/>
      <c r="AY67" s="55"/>
      <c r="AZ67" s="15"/>
      <c r="BA67" s="15"/>
      <c r="BB67" s="15"/>
      <c r="BC67" s="15"/>
      <c r="BD67" s="15"/>
      <c r="BE67" s="15"/>
    </row>
    <row r="68" ht="30.75" customHeight="1" spans="1:57">
      <c r="A68" s="13"/>
      <c r="B68" s="13"/>
      <c r="C68" s="13"/>
      <c r="D68" s="13"/>
      <c r="E68" s="13"/>
      <c r="F68" s="13"/>
      <c r="G68" s="13"/>
      <c r="H68" s="13"/>
      <c r="I68" s="13"/>
      <c r="J68" s="13"/>
      <c r="K68" s="18"/>
      <c r="L68" s="18"/>
      <c r="M68" s="18"/>
      <c r="N68" s="18"/>
      <c r="O68" s="19" t="s">
        <v>500</v>
      </c>
      <c r="P68" s="19"/>
      <c r="Q68" s="19"/>
      <c r="R68" s="19"/>
      <c r="S68" s="19"/>
      <c r="T68" s="19"/>
      <c r="U68" s="76">
        <f>1/K67</f>
        <v>0.000111111111111111</v>
      </c>
      <c r="V68" s="76"/>
      <c r="W68" s="76"/>
      <c r="X68" s="76"/>
      <c r="Y68" s="76"/>
      <c r="Z68" s="46" t="e">
        <f>'Servente de Limpeza'!E143</f>
        <v>#VALUE!</v>
      </c>
      <c r="AA68" s="46"/>
      <c r="AB68" s="46"/>
      <c r="AC68" s="46"/>
      <c r="AD68" s="46"/>
      <c r="AE68" s="83" t="e">
        <f>TRUNC((U68*Z68),2)</f>
        <v>#VALUE!</v>
      </c>
      <c r="AF68" s="83"/>
      <c r="AG68" s="83"/>
      <c r="AH68" s="83"/>
      <c r="AI68" s="83"/>
      <c r="AJ68" s="83"/>
      <c r="AK68" s="83"/>
      <c r="AL68" s="83"/>
      <c r="AM68" s="83"/>
      <c r="AN68" s="83"/>
      <c r="AO68" s="83"/>
      <c r="AP68" s="83"/>
      <c r="AQ68" s="83"/>
      <c r="AR68" s="55"/>
      <c r="AS68" s="55"/>
      <c r="AT68" s="55"/>
      <c r="AU68" s="55"/>
      <c r="AV68" s="55"/>
      <c r="AW68" s="55"/>
      <c r="AX68" s="55"/>
      <c r="AY68" s="55"/>
      <c r="AZ68" s="15"/>
      <c r="BA68" s="15"/>
      <c r="BB68" s="15"/>
      <c r="BC68" s="15"/>
      <c r="BD68" s="15"/>
      <c r="BE68" s="15"/>
    </row>
    <row r="69" ht="33.75" customHeight="1" spans="1:57">
      <c r="A69" s="13"/>
      <c r="B69" s="13"/>
      <c r="C69" s="13"/>
      <c r="D69" s="13"/>
      <c r="E69" s="13"/>
      <c r="F69" s="13"/>
      <c r="G69" s="13"/>
      <c r="H69" s="13"/>
      <c r="I69" s="13"/>
      <c r="J69" s="13"/>
      <c r="K69" s="18"/>
      <c r="L69" s="18"/>
      <c r="M69" s="18"/>
      <c r="N69" s="18"/>
      <c r="O69" s="21" t="s">
        <v>310</v>
      </c>
      <c r="P69" s="30"/>
      <c r="Q69" s="30"/>
      <c r="R69" s="30"/>
      <c r="S69" s="30"/>
      <c r="T69" s="30"/>
      <c r="U69" s="30"/>
      <c r="V69" s="30"/>
      <c r="W69" s="30"/>
      <c r="X69" s="30"/>
      <c r="Y69" s="30"/>
      <c r="Z69" s="30"/>
      <c r="AA69" s="30"/>
      <c r="AB69" s="30"/>
      <c r="AC69" s="30"/>
      <c r="AD69" s="41"/>
      <c r="AE69" s="42" t="e">
        <f>TRUNC(SUM(AE67:AQ68),2)</f>
        <v>#VALUE!</v>
      </c>
      <c r="AF69" s="42"/>
      <c r="AG69" s="42"/>
      <c r="AH69" s="42"/>
      <c r="AI69" s="42"/>
      <c r="AJ69" s="42"/>
      <c r="AK69" s="42"/>
      <c r="AL69" s="42"/>
      <c r="AM69" s="42"/>
      <c r="AN69" s="42"/>
      <c r="AO69" s="42"/>
      <c r="AP69" s="42"/>
      <c r="AQ69" s="42"/>
      <c r="AR69" s="55"/>
      <c r="AS69" s="55"/>
      <c r="AT69" s="55"/>
      <c r="AU69" s="55"/>
      <c r="AV69" s="55"/>
      <c r="AW69" s="55"/>
      <c r="AX69" s="55"/>
      <c r="AY69" s="55"/>
      <c r="AZ69" s="15"/>
      <c r="BA69" s="15"/>
      <c r="BB69" s="15"/>
      <c r="BC69" s="15"/>
      <c r="BD69" s="15"/>
      <c r="BE69" s="15"/>
    </row>
    <row r="70" spans="1:57">
      <c r="A70" s="12"/>
      <c r="B70" s="12"/>
      <c r="C70" s="12"/>
      <c r="D70" s="12"/>
      <c r="E70" s="12"/>
      <c r="F70" s="12"/>
      <c r="G70" s="12"/>
      <c r="H70" s="12"/>
      <c r="I70" s="12"/>
      <c r="J70" s="26"/>
      <c r="K70" s="27"/>
      <c r="L70" s="27"/>
      <c r="M70" s="27"/>
      <c r="N70" s="27"/>
      <c r="O70" s="66"/>
      <c r="P70" s="66"/>
      <c r="Q70" s="66"/>
      <c r="R70" s="66"/>
      <c r="S70" s="66"/>
      <c r="T70" s="66"/>
      <c r="U70" s="77"/>
      <c r="V70" s="77"/>
      <c r="W70" s="77"/>
      <c r="X70" s="77"/>
      <c r="Y70" s="77"/>
      <c r="Z70" s="66"/>
      <c r="AA70" s="66"/>
      <c r="AB70" s="66"/>
      <c r="AC70" s="66"/>
      <c r="AD70" s="66"/>
      <c r="AE70" s="45"/>
      <c r="AF70" s="45"/>
      <c r="AG70" s="45"/>
      <c r="AH70" s="45"/>
      <c r="AI70" s="45"/>
      <c r="AJ70" s="45"/>
      <c r="AK70" s="45"/>
      <c r="AL70" s="45"/>
      <c r="AM70" s="45"/>
      <c r="AN70" s="52"/>
      <c r="AO70" s="52"/>
      <c r="AP70" s="52"/>
      <c r="AQ70" s="52"/>
      <c r="AR70" s="15"/>
      <c r="AS70" s="15"/>
      <c r="AT70" s="15"/>
      <c r="AU70" s="15"/>
      <c r="AV70" s="15"/>
      <c r="AW70" s="15"/>
      <c r="AX70" s="15"/>
      <c r="AY70" s="15"/>
      <c r="AZ70" s="15"/>
      <c r="BA70" s="15"/>
      <c r="BB70" s="15"/>
      <c r="BC70" s="15"/>
      <c r="BD70" s="15"/>
      <c r="BE70" s="15"/>
    </row>
    <row r="71" ht="15" customHeight="1" spans="1:57">
      <c r="A71" s="13" t="s">
        <v>515</v>
      </c>
      <c r="B71" s="13"/>
      <c r="C71" s="13"/>
      <c r="D71" s="13"/>
      <c r="E71" s="13"/>
      <c r="F71" s="13"/>
      <c r="G71" s="13"/>
      <c r="H71" s="13"/>
      <c r="I71" s="13"/>
      <c r="J71" s="13"/>
      <c r="K71" s="18">
        <v>100000</v>
      </c>
      <c r="L71" s="18"/>
      <c r="M71" s="18"/>
      <c r="N71" s="18"/>
      <c r="O71" s="19" t="s">
        <v>499</v>
      </c>
      <c r="P71" s="19"/>
      <c r="Q71" s="19"/>
      <c r="R71" s="19"/>
      <c r="S71" s="19"/>
      <c r="T71" s="19"/>
      <c r="U71" s="75">
        <f>1/(30*K71)</f>
        <v>3.33333333333333e-7</v>
      </c>
      <c r="V71" s="75"/>
      <c r="W71" s="75"/>
      <c r="X71" s="75"/>
      <c r="Y71" s="75"/>
      <c r="Z71" s="46"/>
      <c r="AA71" s="46"/>
      <c r="AB71" s="46"/>
      <c r="AC71" s="46"/>
      <c r="AD71" s="46"/>
      <c r="AE71" s="84">
        <f>TRUNC((U71*Z71),2)</f>
        <v>0</v>
      </c>
      <c r="AF71" s="84"/>
      <c r="AG71" s="84"/>
      <c r="AH71" s="84"/>
      <c r="AI71" s="84"/>
      <c r="AJ71" s="84"/>
      <c r="AK71" s="84"/>
      <c r="AL71" s="84"/>
      <c r="AM71" s="84"/>
      <c r="AN71" s="84"/>
      <c r="AO71" s="84"/>
      <c r="AP71" s="84"/>
      <c r="AQ71" s="84"/>
      <c r="AR71" s="96"/>
      <c r="AS71" s="96"/>
      <c r="AT71" s="96"/>
      <c r="AU71" s="96"/>
      <c r="AV71" s="96"/>
      <c r="AW71" s="96"/>
      <c r="AX71" s="96"/>
      <c r="AY71" s="96"/>
      <c r="AZ71" s="15"/>
      <c r="BA71" s="15"/>
      <c r="BB71" s="15"/>
      <c r="BC71" s="15"/>
      <c r="BD71" s="15"/>
      <c r="BE71" s="15"/>
    </row>
    <row r="72" spans="1:57">
      <c r="A72" s="13"/>
      <c r="B72" s="13"/>
      <c r="C72" s="13"/>
      <c r="D72" s="13"/>
      <c r="E72" s="13"/>
      <c r="F72" s="13"/>
      <c r="G72" s="13"/>
      <c r="H72" s="13"/>
      <c r="I72" s="13"/>
      <c r="J72" s="13"/>
      <c r="K72" s="18"/>
      <c r="L72" s="18"/>
      <c r="M72" s="18"/>
      <c r="N72" s="18"/>
      <c r="O72" s="19" t="s">
        <v>500</v>
      </c>
      <c r="P72" s="19"/>
      <c r="Q72" s="19"/>
      <c r="R72" s="19"/>
      <c r="S72" s="19"/>
      <c r="T72" s="19"/>
      <c r="U72" s="76">
        <f>1/K71</f>
        <v>1e-5</v>
      </c>
      <c r="V72" s="76"/>
      <c r="W72" s="76"/>
      <c r="X72" s="76"/>
      <c r="Y72" s="76"/>
      <c r="Z72" s="46"/>
      <c r="AA72" s="46"/>
      <c r="AB72" s="46"/>
      <c r="AC72" s="46"/>
      <c r="AD72" s="46"/>
      <c r="AE72" s="47">
        <f>TRUNC((U72*Z72),2)</f>
        <v>0</v>
      </c>
      <c r="AF72" s="47"/>
      <c r="AG72" s="47"/>
      <c r="AH72" s="47"/>
      <c r="AI72" s="47"/>
      <c r="AJ72" s="47"/>
      <c r="AK72" s="47"/>
      <c r="AL72" s="47"/>
      <c r="AM72" s="47"/>
      <c r="AN72" s="47"/>
      <c r="AO72" s="47"/>
      <c r="AP72" s="47"/>
      <c r="AQ72" s="47"/>
      <c r="AR72" s="55"/>
      <c r="AS72" s="55"/>
      <c r="AT72" s="55"/>
      <c r="AU72" s="55"/>
      <c r="AV72" s="55"/>
      <c r="AW72" s="55"/>
      <c r="AX72" s="55"/>
      <c r="AY72" s="55"/>
      <c r="AZ72" s="15"/>
      <c r="BA72" s="15"/>
      <c r="BB72" s="15"/>
      <c r="BC72" s="15"/>
      <c r="BD72" s="15"/>
      <c r="BE72" s="15"/>
    </row>
    <row r="73" ht="20.25" customHeight="1" spans="1:57">
      <c r="A73" s="13"/>
      <c r="B73" s="13"/>
      <c r="C73" s="13"/>
      <c r="D73" s="13"/>
      <c r="E73" s="13"/>
      <c r="F73" s="13"/>
      <c r="G73" s="13"/>
      <c r="H73" s="13"/>
      <c r="I73" s="13"/>
      <c r="J73" s="13"/>
      <c r="K73" s="18"/>
      <c r="L73" s="18"/>
      <c r="M73" s="18"/>
      <c r="N73" s="18"/>
      <c r="O73" s="21" t="s">
        <v>310</v>
      </c>
      <c r="P73" s="30"/>
      <c r="Q73" s="30"/>
      <c r="R73" s="30"/>
      <c r="S73" s="30"/>
      <c r="T73" s="30"/>
      <c r="U73" s="30"/>
      <c r="V73" s="30"/>
      <c r="W73" s="30"/>
      <c r="X73" s="30"/>
      <c r="Y73" s="30"/>
      <c r="Z73" s="30"/>
      <c r="AA73" s="30"/>
      <c r="AB73" s="30"/>
      <c r="AC73" s="30"/>
      <c r="AD73" s="30"/>
      <c r="AE73" s="48">
        <f>TRUNC(SUM(AE71:AQ72),2)</f>
        <v>0</v>
      </c>
      <c r="AF73" s="48"/>
      <c r="AG73" s="48"/>
      <c r="AH73" s="48"/>
      <c r="AI73" s="48"/>
      <c r="AJ73" s="48"/>
      <c r="AK73" s="48"/>
      <c r="AL73" s="48"/>
      <c r="AM73" s="48"/>
      <c r="AN73" s="48"/>
      <c r="AO73" s="48"/>
      <c r="AP73" s="48"/>
      <c r="AQ73" s="48"/>
      <c r="AR73" s="55"/>
      <c r="AS73" s="55"/>
      <c r="AT73" s="55"/>
      <c r="AU73" s="55"/>
      <c r="AV73" s="55"/>
      <c r="AW73" s="55"/>
      <c r="AX73" s="55"/>
      <c r="AY73" s="55"/>
      <c r="AZ73" s="15"/>
      <c r="BA73" s="15"/>
      <c r="BB73" s="15"/>
      <c r="BC73" s="15"/>
      <c r="BD73" s="15"/>
      <c r="BE73" s="15"/>
    </row>
    <row r="74" spans="1:57">
      <c r="A74" s="12"/>
      <c r="B74" s="12"/>
      <c r="C74" s="12"/>
      <c r="D74" s="12"/>
      <c r="E74" s="12"/>
      <c r="F74" s="12"/>
      <c r="G74" s="12"/>
      <c r="H74" s="12"/>
      <c r="I74" s="12"/>
      <c r="J74" s="26"/>
      <c r="K74" s="31"/>
      <c r="L74" s="31"/>
      <c r="M74" s="31"/>
      <c r="N74" s="31"/>
      <c r="O74" s="66"/>
      <c r="P74" s="66"/>
      <c r="Q74" s="66"/>
      <c r="R74" s="66"/>
      <c r="S74" s="66"/>
      <c r="T74" s="66"/>
      <c r="U74" s="66"/>
      <c r="V74" s="66"/>
      <c r="W74" s="66"/>
      <c r="X74" s="66"/>
      <c r="Y74" s="66"/>
      <c r="Z74" s="77"/>
      <c r="AA74" s="77"/>
      <c r="AB74" s="77"/>
      <c r="AC74" s="77"/>
      <c r="AD74" s="66"/>
      <c r="AE74" s="66"/>
      <c r="AF74" s="66"/>
      <c r="AG74" s="66"/>
      <c r="AH74" s="66"/>
      <c r="AI74" s="28"/>
      <c r="AJ74" s="28"/>
      <c r="AK74" s="28"/>
      <c r="AL74" s="28"/>
      <c r="AM74" s="28"/>
      <c r="AN74" s="66"/>
      <c r="AO74" s="66"/>
      <c r="AP74" s="66"/>
      <c r="AQ74" s="66"/>
      <c r="AR74" s="45"/>
      <c r="AS74" s="45"/>
      <c r="AT74" s="45"/>
      <c r="AU74" s="15"/>
      <c r="AV74" s="15"/>
      <c r="AW74" s="15"/>
      <c r="AX74" s="15"/>
      <c r="AY74" s="15"/>
      <c r="AZ74" s="15"/>
      <c r="BA74" s="15"/>
      <c r="BB74" s="15"/>
      <c r="BC74" s="15"/>
      <c r="BD74" s="15"/>
      <c r="BE74" s="15"/>
    </row>
    <row r="75" spans="1:57">
      <c r="A75" s="12"/>
      <c r="B75" s="12"/>
      <c r="C75" s="12"/>
      <c r="D75" s="12"/>
      <c r="E75" s="12"/>
      <c r="F75" s="12"/>
      <c r="G75" s="12"/>
      <c r="H75" s="12"/>
      <c r="I75" s="12"/>
      <c r="J75" s="12"/>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row>
    <row r="76" spans="1:57">
      <c r="A76" s="12"/>
      <c r="B76" s="12"/>
      <c r="C76" s="12"/>
      <c r="D76" s="12"/>
      <c r="E76" s="12"/>
      <c r="F76" s="12"/>
      <c r="G76" s="12"/>
      <c r="H76" s="12"/>
      <c r="I76" s="12"/>
      <c r="J76" s="12"/>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row>
    <row r="77" spans="1:57">
      <c r="A77" s="12"/>
      <c r="B77" s="12"/>
      <c r="C77" s="12"/>
      <c r="D77" s="12"/>
      <c r="E77" s="12"/>
      <c r="F77" s="12"/>
      <c r="G77" s="12"/>
      <c r="H77" s="12"/>
      <c r="I77" s="12"/>
      <c r="J77" s="26"/>
      <c r="K77" s="31"/>
      <c r="L77" s="31"/>
      <c r="M77" s="31"/>
      <c r="N77" s="31"/>
      <c r="O77" s="66"/>
      <c r="P77" s="66"/>
      <c r="Q77" s="66"/>
      <c r="R77" s="66"/>
      <c r="S77" s="66"/>
      <c r="T77" s="66"/>
      <c r="U77" s="66"/>
      <c r="V77" s="66"/>
      <c r="W77" s="66"/>
      <c r="X77" s="66"/>
      <c r="Y77" s="66"/>
      <c r="Z77" s="66"/>
      <c r="AA77" s="66"/>
      <c r="AB77" s="66"/>
      <c r="AC77" s="66"/>
      <c r="AD77" s="66"/>
      <c r="AE77" s="77"/>
      <c r="AF77" s="77"/>
      <c r="AG77" s="77"/>
      <c r="AH77" s="77"/>
      <c r="AI77" s="34"/>
      <c r="AJ77" s="34"/>
      <c r="AK77" s="34"/>
      <c r="AL77" s="34"/>
      <c r="AM77" s="34"/>
      <c r="AN77" s="77"/>
      <c r="AO77" s="77"/>
      <c r="AP77" s="77"/>
      <c r="AQ77" s="66"/>
      <c r="AR77" s="66"/>
      <c r="AS77" s="66"/>
      <c r="AT77" s="66"/>
      <c r="AU77" s="66"/>
      <c r="AV77" s="66"/>
      <c r="AW77" s="66"/>
      <c r="AX77" s="45"/>
      <c r="AY77" s="15"/>
      <c r="AZ77" s="15"/>
      <c r="BA77" s="15"/>
      <c r="BB77" s="15"/>
      <c r="BC77" s="15"/>
      <c r="BD77" s="15"/>
      <c r="BE77" s="15"/>
    </row>
    <row r="78" spans="1:57">
      <c r="A78" s="6"/>
      <c r="B78" s="6"/>
      <c r="C78" s="6"/>
      <c r="D78" s="6"/>
      <c r="E78" s="6"/>
      <c r="F78" s="6"/>
      <c r="G78" s="6"/>
      <c r="H78" s="6"/>
      <c r="I78" s="6"/>
      <c r="J78" s="67"/>
      <c r="K78" s="68"/>
      <c r="L78" s="68"/>
      <c r="M78" s="68"/>
      <c r="N78" s="68"/>
      <c r="O78" s="69"/>
      <c r="P78" s="69"/>
      <c r="Q78" s="69"/>
      <c r="R78" s="69"/>
      <c r="S78" s="69"/>
      <c r="T78" s="69"/>
      <c r="U78" s="78"/>
      <c r="V78" s="79" t="s">
        <v>516</v>
      </c>
      <c r="W78" s="79"/>
      <c r="X78" s="79"/>
      <c r="Y78" s="85"/>
      <c r="Z78" s="86" t="s">
        <v>517</v>
      </c>
      <c r="AA78" s="86"/>
      <c r="AB78" s="86"/>
      <c r="AC78" s="86"/>
      <c r="AD78" s="86"/>
      <c r="AE78" s="86" t="s">
        <v>518</v>
      </c>
      <c r="AF78" s="86"/>
      <c r="AG78" s="86"/>
      <c r="AH78" s="86"/>
      <c r="AI78" s="86"/>
      <c r="AJ78" s="86"/>
      <c r="AK78" s="86"/>
      <c r="AL78" s="86"/>
      <c r="AM78" s="86"/>
      <c r="AN78" s="86"/>
      <c r="AO78" s="86"/>
      <c r="AP78" s="86"/>
      <c r="AQ78" s="86"/>
      <c r="AR78" s="86" t="s">
        <v>519</v>
      </c>
      <c r="AS78" s="86"/>
      <c r="AT78" s="86"/>
      <c r="AU78" s="86"/>
      <c r="AV78" s="86"/>
      <c r="AW78" s="86"/>
      <c r="AX78" s="86" t="s">
        <v>520</v>
      </c>
      <c r="AY78" s="86"/>
      <c r="AZ78" s="15"/>
      <c r="BA78" s="59"/>
      <c r="BB78" s="59"/>
      <c r="BC78" s="59"/>
      <c r="BD78" s="59"/>
      <c r="BE78" s="59"/>
    </row>
    <row r="79" ht="52.9" customHeight="1" spans="1:57">
      <c r="A79" s="14" t="s">
        <v>521</v>
      </c>
      <c r="B79" s="14"/>
      <c r="C79" s="14"/>
      <c r="D79" s="14"/>
      <c r="E79" s="14"/>
      <c r="F79" s="14"/>
      <c r="G79" s="14"/>
      <c r="H79" s="14"/>
      <c r="I79" s="14"/>
      <c r="J79" s="14"/>
      <c r="K79" s="70" t="s">
        <v>490</v>
      </c>
      <c r="L79" s="70"/>
      <c r="M79" s="70"/>
      <c r="N79" s="70"/>
      <c r="O79" s="17" t="s">
        <v>491</v>
      </c>
      <c r="P79" s="17"/>
      <c r="Q79" s="17"/>
      <c r="R79" s="17"/>
      <c r="S79" s="17"/>
      <c r="T79" s="17"/>
      <c r="U79" s="70" t="s">
        <v>522</v>
      </c>
      <c r="V79" s="70"/>
      <c r="W79" s="70"/>
      <c r="X79" s="70"/>
      <c r="Y79" s="70"/>
      <c r="Z79" s="70" t="s">
        <v>523</v>
      </c>
      <c r="AA79" s="70"/>
      <c r="AB79" s="70"/>
      <c r="AC79" s="70"/>
      <c r="AD79" s="70"/>
      <c r="AE79" s="70" t="s">
        <v>524</v>
      </c>
      <c r="AF79" s="70"/>
      <c r="AG79" s="70"/>
      <c r="AH79" s="70"/>
      <c r="AI79" s="70"/>
      <c r="AJ79" s="70"/>
      <c r="AK79" s="70"/>
      <c r="AL79" s="70"/>
      <c r="AM79" s="70"/>
      <c r="AN79" s="70"/>
      <c r="AO79" s="70"/>
      <c r="AP79" s="70"/>
      <c r="AQ79" s="70"/>
      <c r="AR79" s="70" t="s">
        <v>525</v>
      </c>
      <c r="AS79" s="70"/>
      <c r="AT79" s="70"/>
      <c r="AU79" s="70"/>
      <c r="AV79" s="70"/>
      <c r="AW79" s="70"/>
      <c r="AX79" s="106" t="s">
        <v>492</v>
      </c>
      <c r="AY79" s="106"/>
      <c r="AZ79" s="36" t="s">
        <v>526</v>
      </c>
      <c r="BA79" s="15"/>
      <c r="BB79" s="15"/>
      <c r="BC79" s="15"/>
      <c r="BD79" s="15"/>
      <c r="BE79" s="15"/>
    </row>
    <row r="80" spans="1:57">
      <c r="A80" s="14"/>
      <c r="B80" s="14"/>
      <c r="C80" s="14"/>
      <c r="D80" s="14"/>
      <c r="E80" s="14"/>
      <c r="F80" s="14"/>
      <c r="G80" s="14"/>
      <c r="H80" s="14"/>
      <c r="I80" s="14"/>
      <c r="J80" s="14"/>
      <c r="K80" s="70"/>
      <c r="L80" s="70"/>
      <c r="M80" s="70"/>
      <c r="N80" s="70"/>
      <c r="O80" s="17"/>
      <c r="P80" s="17"/>
      <c r="Q80" s="17"/>
      <c r="R80" s="17"/>
      <c r="S80" s="17"/>
      <c r="T80" s="17"/>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106"/>
      <c r="AY80" s="106"/>
      <c r="AZ80" s="36"/>
      <c r="BA80" s="15"/>
      <c r="BB80" s="15"/>
      <c r="BC80" s="15"/>
      <c r="BD80" s="15"/>
      <c r="BE80" s="15"/>
    </row>
    <row r="81" spans="1:57">
      <c r="A81" s="14"/>
      <c r="B81" s="14"/>
      <c r="C81" s="14"/>
      <c r="D81" s="14"/>
      <c r="E81" s="14"/>
      <c r="F81" s="14"/>
      <c r="G81" s="14"/>
      <c r="H81" s="14"/>
      <c r="I81" s="14"/>
      <c r="J81" s="14"/>
      <c r="K81" s="70"/>
      <c r="L81" s="70"/>
      <c r="M81" s="70"/>
      <c r="N81" s="70"/>
      <c r="O81" s="17"/>
      <c r="P81" s="17"/>
      <c r="Q81" s="17"/>
      <c r="R81" s="17"/>
      <c r="S81" s="17"/>
      <c r="T81" s="17"/>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107" t="s">
        <v>497</v>
      </c>
      <c r="AY81" s="107"/>
      <c r="AZ81" s="36"/>
      <c r="BA81" s="15"/>
      <c r="BB81" s="15"/>
      <c r="BC81" s="15"/>
      <c r="BD81" s="15"/>
      <c r="BE81" s="15"/>
    </row>
    <row r="82" ht="13.7" customHeight="1" spans="1:57">
      <c r="A82" s="13" t="s">
        <v>527</v>
      </c>
      <c r="B82" s="13"/>
      <c r="C82" s="13"/>
      <c r="D82" s="13"/>
      <c r="E82" s="13"/>
      <c r="F82" s="13"/>
      <c r="G82" s="13"/>
      <c r="H82" s="13"/>
      <c r="I82" s="13"/>
      <c r="J82" s="13"/>
      <c r="K82" s="29">
        <v>380</v>
      </c>
      <c r="L82" s="29"/>
      <c r="M82" s="29"/>
      <c r="N82" s="29"/>
      <c r="O82" s="19" t="s">
        <v>499</v>
      </c>
      <c r="P82" s="19"/>
      <c r="Q82" s="19"/>
      <c r="R82" s="19"/>
      <c r="S82" s="19"/>
      <c r="T82" s="19"/>
      <c r="U82" s="75">
        <f>1/(30*K82)</f>
        <v>8.7719298245614e-5</v>
      </c>
      <c r="V82" s="75"/>
      <c r="W82" s="75"/>
      <c r="X82" s="75"/>
      <c r="Y82" s="75"/>
      <c r="Z82" s="87">
        <v>16</v>
      </c>
      <c r="AA82" s="87"/>
      <c r="AB82" s="87"/>
      <c r="AC82" s="87"/>
      <c r="AD82" s="87"/>
      <c r="AE82" s="88">
        <f>1/188.76</f>
        <v>0.00529773257045984</v>
      </c>
      <c r="AF82" s="88"/>
      <c r="AG82" s="88"/>
      <c r="AH82" s="88"/>
      <c r="AI82" s="88"/>
      <c r="AJ82" s="88"/>
      <c r="AK82" s="88"/>
      <c r="AL82" s="88"/>
      <c r="AM82" s="88"/>
      <c r="AN82" s="88"/>
      <c r="AO82" s="88"/>
      <c r="AP82" s="88"/>
      <c r="AQ82" s="88"/>
      <c r="AR82" s="97">
        <f>(U82*Z82*AE82)</f>
        <v>7.43541413397873e-6</v>
      </c>
      <c r="AS82" s="97"/>
      <c r="AT82" s="97"/>
      <c r="AU82" s="97"/>
      <c r="AV82" s="97"/>
      <c r="AW82" s="97"/>
      <c r="AX82" s="108" t="e">
        <f>Encarregado!E142</f>
        <v>#VALUE!</v>
      </c>
      <c r="AY82" s="108"/>
      <c r="AZ82" s="47" t="e">
        <f>TRUNC((AR82*AX82),2)</f>
        <v>#VALUE!</v>
      </c>
      <c r="BA82" s="15"/>
      <c r="BB82" s="15"/>
      <c r="BC82" s="15"/>
      <c r="BD82" s="15"/>
      <c r="BE82" s="15"/>
    </row>
    <row r="83" spans="1:57">
      <c r="A83" s="13"/>
      <c r="B83" s="13"/>
      <c r="C83" s="13"/>
      <c r="D83" s="13"/>
      <c r="E83" s="13"/>
      <c r="F83" s="13"/>
      <c r="G83" s="13"/>
      <c r="H83" s="13"/>
      <c r="I83" s="13"/>
      <c r="J83" s="13"/>
      <c r="K83" s="29"/>
      <c r="L83" s="29"/>
      <c r="M83" s="29"/>
      <c r="N83" s="29"/>
      <c r="O83" s="19" t="s">
        <v>500</v>
      </c>
      <c r="P83" s="19"/>
      <c r="Q83" s="19"/>
      <c r="R83" s="19"/>
      <c r="S83" s="19"/>
      <c r="T83" s="19"/>
      <c r="U83" s="75">
        <f>1/K82</f>
        <v>0.00263157894736842</v>
      </c>
      <c r="V83" s="75"/>
      <c r="W83" s="75"/>
      <c r="X83" s="75"/>
      <c r="Y83" s="75"/>
      <c r="Z83" s="87">
        <v>16</v>
      </c>
      <c r="AA83" s="87"/>
      <c r="AB83" s="87"/>
      <c r="AC83" s="87"/>
      <c r="AD83" s="87"/>
      <c r="AE83" s="88">
        <f>1/188.76</f>
        <v>0.00529773257045984</v>
      </c>
      <c r="AF83" s="88"/>
      <c r="AG83" s="88"/>
      <c r="AH83" s="88"/>
      <c r="AI83" s="88"/>
      <c r="AJ83" s="88"/>
      <c r="AK83" s="88"/>
      <c r="AL83" s="88"/>
      <c r="AM83" s="88"/>
      <c r="AN83" s="88"/>
      <c r="AO83" s="88"/>
      <c r="AP83" s="88"/>
      <c r="AQ83" s="88"/>
      <c r="AR83" s="97">
        <f>(U83*Z83*AE83)</f>
        <v>0.000223062424019362</v>
      </c>
      <c r="AS83" s="97"/>
      <c r="AT83" s="97"/>
      <c r="AU83" s="97"/>
      <c r="AV83" s="97"/>
      <c r="AW83" s="97"/>
      <c r="AX83" s="108" t="e">
        <f>'Servente de Limpeza'!E143</f>
        <v>#VALUE!</v>
      </c>
      <c r="AY83" s="108"/>
      <c r="AZ83" s="47" t="e">
        <f>TRUNC((AR83*AX83),2)</f>
        <v>#VALUE!</v>
      </c>
      <c r="BA83" s="15"/>
      <c r="BB83" s="15"/>
      <c r="BC83" s="15"/>
      <c r="BD83" s="15"/>
      <c r="BE83" s="15"/>
    </row>
    <row r="84" spans="1:57">
      <c r="A84" s="13"/>
      <c r="B84" s="13"/>
      <c r="C84" s="13"/>
      <c r="D84" s="13"/>
      <c r="E84" s="13"/>
      <c r="F84" s="13"/>
      <c r="G84" s="13"/>
      <c r="H84" s="13"/>
      <c r="I84" s="13"/>
      <c r="J84" s="13"/>
      <c r="K84" s="29"/>
      <c r="L84" s="29"/>
      <c r="M84" s="29"/>
      <c r="N84" s="29"/>
      <c r="O84" s="71" t="s">
        <v>310</v>
      </c>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48" t="e">
        <f>TRUNC((AZ82+AZ83),2)</f>
        <v>#VALUE!</v>
      </c>
      <c r="BA84" s="15"/>
      <c r="BB84" s="15"/>
      <c r="BC84" s="15"/>
      <c r="BD84" s="15"/>
      <c r="BE84" s="15"/>
    </row>
    <row r="85" spans="1:57">
      <c r="A85" s="58">
        <v>130</v>
      </c>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109"/>
      <c r="BA85" s="15"/>
      <c r="BB85" s="15"/>
      <c r="BC85" s="15"/>
      <c r="BD85" s="15"/>
      <c r="BE85" s="15"/>
    </row>
    <row r="86" ht="13.7" customHeight="1" spans="1:57">
      <c r="A86" s="13" t="s">
        <v>528</v>
      </c>
      <c r="B86" s="13"/>
      <c r="C86" s="13"/>
      <c r="D86" s="13"/>
      <c r="E86" s="13"/>
      <c r="F86" s="13"/>
      <c r="G86" s="13"/>
      <c r="H86" s="13"/>
      <c r="I86" s="13"/>
      <c r="J86" s="13"/>
      <c r="K86" s="29">
        <v>160</v>
      </c>
      <c r="L86" s="29"/>
      <c r="M86" s="29"/>
      <c r="N86" s="29"/>
      <c r="O86" s="19" t="s">
        <v>499</v>
      </c>
      <c r="P86" s="19"/>
      <c r="Q86" s="19"/>
      <c r="R86" s="19"/>
      <c r="S86" s="19"/>
      <c r="T86" s="19"/>
      <c r="U86" s="75">
        <f>1/(30*K86)</f>
        <v>0.000208333333333333</v>
      </c>
      <c r="V86" s="75"/>
      <c r="W86" s="75"/>
      <c r="X86" s="75"/>
      <c r="Y86" s="75"/>
      <c r="Z86" s="87">
        <v>16</v>
      </c>
      <c r="AA86" s="87"/>
      <c r="AB86" s="87"/>
      <c r="AC86" s="87"/>
      <c r="AD86" s="87"/>
      <c r="AE86" s="88">
        <f>1/188.76</f>
        <v>0.00529773257045984</v>
      </c>
      <c r="AF86" s="88"/>
      <c r="AG86" s="88"/>
      <c r="AH86" s="88"/>
      <c r="AI86" s="88"/>
      <c r="AJ86" s="88"/>
      <c r="AK86" s="88"/>
      <c r="AL86" s="88"/>
      <c r="AM86" s="88"/>
      <c r="AN86" s="88"/>
      <c r="AO86" s="88"/>
      <c r="AP86" s="88"/>
      <c r="AQ86" s="88"/>
      <c r="AR86" s="97">
        <f>(U86*Z86*AE86)</f>
        <v>1.76591085681995e-5</v>
      </c>
      <c r="AS86" s="97"/>
      <c r="AT86" s="97"/>
      <c r="AU86" s="97"/>
      <c r="AV86" s="97"/>
      <c r="AW86" s="97"/>
      <c r="AX86" s="108"/>
      <c r="AY86" s="108"/>
      <c r="AZ86" s="47">
        <f>TRUNC((AR86*AX86),2)</f>
        <v>0</v>
      </c>
      <c r="BA86" s="15"/>
      <c r="BB86" s="15"/>
      <c r="BC86" s="15"/>
      <c r="BD86" s="15"/>
      <c r="BE86" s="15"/>
    </row>
    <row r="87" spans="1:57">
      <c r="A87" s="13"/>
      <c r="B87" s="13"/>
      <c r="C87" s="13"/>
      <c r="D87" s="13"/>
      <c r="E87" s="13"/>
      <c r="F87" s="13"/>
      <c r="G87" s="13"/>
      <c r="H87" s="13"/>
      <c r="I87" s="13"/>
      <c r="J87" s="13"/>
      <c r="K87" s="29"/>
      <c r="L87" s="29"/>
      <c r="M87" s="29"/>
      <c r="N87" s="29"/>
      <c r="O87" s="19" t="s">
        <v>500</v>
      </c>
      <c r="P87" s="19"/>
      <c r="Q87" s="19"/>
      <c r="R87" s="19"/>
      <c r="S87" s="19"/>
      <c r="T87" s="19"/>
      <c r="U87" s="75">
        <f>1/K86</f>
        <v>0.00625</v>
      </c>
      <c r="V87" s="75"/>
      <c r="W87" s="75"/>
      <c r="X87" s="75"/>
      <c r="Y87" s="75"/>
      <c r="Z87" s="87">
        <v>16</v>
      </c>
      <c r="AA87" s="87"/>
      <c r="AB87" s="87"/>
      <c r="AC87" s="87"/>
      <c r="AD87" s="87"/>
      <c r="AE87" s="88">
        <f>1/188.76</f>
        <v>0.00529773257045984</v>
      </c>
      <c r="AF87" s="88"/>
      <c r="AG87" s="88"/>
      <c r="AH87" s="88"/>
      <c r="AI87" s="88"/>
      <c r="AJ87" s="88"/>
      <c r="AK87" s="88"/>
      <c r="AL87" s="88"/>
      <c r="AM87" s="88"/>
      <c r="AN87" s="88"/>
      <c r="AO87" s="88"/>
      <c r="AP87" s="88"/>
      <c r="AQ87" s="88"/>
      <c r="AR87" s="97">
        <f>(U87*Z87*AE87)</f>
        <v>0.000529773257045984</v>
      </c>
      <c r="AS87" s="97"/>
      <c r="AT87" s="97"/>
      <c r="AU87" s="97"/>
      <c r="AV87" s="97"/>
      <c r="AW87" s="97"/>
      <c r="AX87" s="108"/>
      <c r="AY87" s="108"/>
      <c r="AZ87" s="47">
        <f>TRUNC((AR87*AX87),2)</f>
        <v>0</v>
      </c>
      <c r="BA87" s="15"/>
      <c r="BB87" s="15"/>
      <c r="BC87" s="15"/>
      <c r="BD87" s="15"/>
      <c r="BE87" s="15"/>
    </row>
    <row r="88" spans="1:57">
      <c r="A88" s="13"/>
      <c r="B88" s="13"/>
      <c r="C88" s="13"/>
      <c r="D88" s="13"/>
      <c r="E88" s="13"/>
      <c r="F88" s="13"/>
      <c r="G88" s="13"/>
      <c r="H88" s="13"/>
      <c r="I88" s="13"/>
      <c r="J88" s="13"/>
      <c r="K88" s="29"/>
      <c r="L88" s="29"/>
      <c r="M88" s="29"/>
      <c r="N88" s="29"/>
      <c r="O88" s="71" t="s">
        <v>310</v>
      </c>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48">
        <f>TRUNC((AZ86+AZ87),2)</f>
        <v>0</v>
      </c>
      <c r="BA88" s="15"/>
      <c r="BB88" s="15"/>
      <c r="BC88" s="15"/>
      <c r="BD88" s="15"/>
      <c r="BE88" s="15"/>
    </row>
    <row r="89" spans="1:57">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109"/>
      <c r="BA89" s="15"/>
      <c r="BB89" s="15"/>
      <c r="BC89" s="15"/>
      <c r="BD89" s="15"/>
      <c r="BE89" s="15"/>
    </row>
    <row r="90" ht="13.7" customHeight="1" spans="1:57">
      <c r="A90" s="13" t="s">
        <v>529</v>
      </c>
      <c r="B90" s="13"/>
      <c r="C90" s="13"/>
      <c r="D90" s="13"/>
      <c r="E90" s="13"/>
      <c r="F90" s="13"/>
      <c r="G90" s="13"/>
      <c r="H90" s="13"/>
      <c r="I90" s="13"/>
      <c r="J90" s="13"/>
      <c r="K90" s="29">
        <v>380</v>
      </c>
      <c r="L90" s="29"/>
      <c r="M90" s="29"/>
      <c r="N90" s="29"/>
      <c r="O90" s="19" t="s">
        <v>499</v>
      </c>
      <c r="P90" s="19"/>
      <c r="Q90" s="19"/>
      <c r="R90" s="19"/>
      <c r="S90" s="19"/>
      <c r="T90" s="19"/>
      <c r="U90" s="75">
        <f>1/(30*K90)</f>
        <v>8.7719298245614e-5</v>
      </c>
      <c r="V90" s="75"/>
      <c r="W90" s="75"/>
      <c r="X90" s="75"/>
      <c r="Y90" s="75"/>
      <c r="Z90" s="87">
        <v>16</v>
      </c>
      <c r="AA90" s="87"/>
      <c r="AB90" s="87"/>
      <c r="AC90" s="87"/>
      <c r="AD90" s="87"/>
      <c r="AE90" s="88">
        <f>1/188.76</f>
        <v>0.00529773257045984</v>
      </c>
      <c r="AF90" s="88"/>
      <c r="AG90" s="88"/>
      <c r="AH90" s="88"/>
      <c r="AI90" s="88"/>
      <c r="AJ90" s="88"/>
      <c r="AK90" s="88"/>
      <c r="AL90" s="88"/>
      <c r="AM90" s="88"/>
      <c r="AN90" s="88"/>
      <c r="AO90" s="88"/>
      <c r="AP90" s="88"/>
      <c r="AQ90" s="88"/>
      <c r="AR90" s="97">
        <f>(U90*Z90*AE90)</f>
        <v>7.43541413397873e-6</v>
      </c>
      <c r="AS90" s="97"/>
      <c r="AT90" s="97"/>
      <c r="AU90" s="97"/>
      <c r="AV90" s="97"/>
      <c r="AW90" s="97"/>
      <c r="AX90" s="108" t="e">
        <f>Encarregado!E142</f>
        <v>#VALUE!</v>
      </c>
      <c r="AY90" s="108"/>
      <c r="AZ90" s="47" t="e">
        <f>TRUNC((AR90*AX90),2)</f>
        <v>#VALUE!</v>
      </c>
      <c r="BA90" s="15"/>
      <c r="BB90" s="15"/>
      <c r="BC90" s="15"/>
      <c r="BD90" s="15"/>
      <c r="BE90" s="15"/>
    </row>
    <row r="91" spans="1:57">
      <c r="A91" s="13"/>
      <c r="B91" s="13"/>
      <c r="C91" s="13"/>
      <c r="D91" s="13"/>
      <c r="E91" s="13"/>
      <c r="F91" s="13"/>
      <c r="G91" s="13"/>
      <c r="H91" s="13"/>
      <c r="I91" s="13"/>
      <c r="J91" s="13"/>
      <c r="K91" s="29"/>
      <c r="L91" s="29"/>
      <c r="M91" s="29"/>
      <c r="N91" s="29"/>
      <c r="O91" s="19" t="s">
        <v>500</v>
      </c>
      <c r="P91" s="19"/>
      <c r="Q91" s="19"/>
      <c r="R91" s="19"/>
      <c r="S91" s="19"/>
      <c r="T91" s="19"/>
      <c r="U91" s="75">
        <f>1/K90</f>
        <v>0.00263157894736842</v>
      </c>
      <c r="V91" s="75"/>
      <c r="W91" s="75"/>
      <c r="X91" s="75"/>
      <c r="Y91" s="75"/>
      <c r="Z91" s="87">
        <v>16</v>
      </c>
      <c r="AA91" s="87"/>
      <c r="AB91" s="87"/>
      <c r="AC91" s="87"/>
      <c r="AD91" s="87"/>
      <c r="AE91" s="88">
        <f>1/188.76</f>
        <v>0.00529773257045984</v>
      </c>
      <c r="AF91" s="88"/>
      <c r="AG91" s="88"/>
      <c r="AH91" s="88"/>
      <c r="AI91" s="88"/>
      <c r="AJ91" s="88"/>
      <c r="AK91" s="88"/>
      <c r="AL91" s="88"/>
      <c r="AM91" s="88"/>
      <c r="AN91" s="88"/>
      <c r="AO91" s="88"/>
      <c r="AP91" s="88"/>
      <c r="AQ91" s="88"/>
      <c r="AR91" s="97">
        <f>(U91*Z91*AE91)</f>
        <v>0.000223062424019362</v>
      </c>
      <c r="AS91" s="97"/>
      <c r="AT91" s="97"/>
      <c r="AU91" s="97"/>
      <c r="AV91" s="97"/>
      <c r="AW91" s="97"/>
      <c r="AX91" s="108" t="e">
        <f>'Servente de Limpeza'!E143</f>
        <v>#VALUE!</v>
      </c>
      <c r="AY91" s="108"/>
      <c r="AZ91" s="47" t="e">
        <f>TRUNC((AR91*AX91),2)</f>
        <v>#VALUE!</v>
      </c>
      <c r="BA91" s="15"/>
      <c r="BB91" s="15"/>
      <c r="BC91" s="15"/>
      <c r="BD91" s="15"/>
      <c r="BE91" s="15"/>
    </row>
    <row r="92" spans="1:57">
      <c r="A92" s="13"/>
      <c r="B92" s="13"/>
      <c r="C92" s="13"/>
      <c r="D92" s="13"/>
      <c r="E92" s="13"/>
      <c r="F92" s="13"/>
      <c r="G92" s="13"/>
      <c r="H92" s="13"/>
      <c r="I92" s="13"/>
      <c r="J92" s="13"/>
      <c r="K92" s="29"/>
      <c r="L92" s="29"/>
      <c r="M92" s="29"/>
      <c r="N92" s="29"/>
      <c r="O92" s="72"/>
      <c r="P92" s="73" t="s">
        <v>310</v>
      </c>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48" t="e">
        <f>TRUNC((AZ90+AZ91),2)</f>
        <v>#VALUE!</v>
      </c>
      <c r="BA92" s="15"/>
      <c r="BB92" s="15"/>
      <c r="BC92" s="15"/>
      <c r="BD92" s="15"/>
      <c r="BE92" s="15"/>
    </row>
    <row r="93" spans="1:57">
      <c r="A93" s="12"/>
      <c r="B93" s="12"/>
      <c r="C93" s="12"/>
      <c r="D93" s="12"/>
      <c r="E93" s="12"/>
      <c r="F93" s="12"/>
      <c r="G93" s="12"/>
      <c r="H93" s="12"/>
      <c r="I93" s="12"/>
      <c r="J93" s="12"/>
      <c r="K93" s="74"/>
      <c r="L93" s="74"/>
      <c r="M93" s="74"/>
      <c r="N93" s="74"/>
      <c r="O93" s="66"/>
      <c r="P93" s="66"/>
      <c r="Q93" s="66"/>
      <c r="R93" s="66"/>
      <c r="S93" s="66"/>
      <c r="T93" s="66"/>
      <c r="U93" s="66"/>
      <c r="V93" s="66"/>
      <c r="W93" s="66"/>
      <c r="X93" s="66"/>
      <c r="Y93" s="66"/>
      <c r="Z93" s="66"/>
      <c r="AA93" s="66"/>
      <c r="AB93" s="66"/>
      <c r="AC93" s="66"/>
      <c r="AD93" s="66"/>
      <c r="AE93" s="66"/>
      <c r="AF93" s="66"/>
      <c r="AG93" s="66"/>
      <c r="AH93" s="66"/>
      <c r="AI93" s="28"/>
      <c r="AJ93" s="28"/>
      <c r="AK93" s="28"/>
      <c r="AL93" s="28"/>
      <c r="AM93" s="28"/>
      <c r="AN93" s="66"/>
      <c r="AO93" s="66"/>
      <c r="AP93" s="66"/>
      <c r="AQ93" s="66"/>
      <c r="AR93" s="66"/>
      <c r="AS93" s="66"/>
      <c r="AT93" s="66"/>
      <c r="AU93" s="66"/>
      <c r="AV93" s="66"/>
      <c r="AW93" s="66"/>
      <c r="AX93" s="66"/>
      <c r="AY93" s="66"/>
      <c r="AZ93" s="55"/>
      <c r="BA93" s="15"/>
      <c r="BB93" s="15"/>
      <c r="BC93" s="15"/>
      <c r="BD93" s="15"/>
      <c r="BE93" s="15"/>
    </row>
    <row r="94" spans="1:57">
      <c r="A94" s="12"/>
      <c r="B94" s="12"/>
      <c r="C94" s="12"/>
      <c r="D94" s="12"/>
      <c r="E94" s="12"/>
      <c r="F94" s="12"/>
      <c r="G94" s="12"/>
      <c r="H94" s="12"/>
      <c r="I94" s="12"/>
      <c r="J94" s="12"/>
      <c r="K94" s="15"/>
      <c r="L94" s="15"/>
      <c r="M94" s="15"/>
      <c r="N94" s="15"/>
      <c r="O94" s="69"/>
      <c r="P94" s="69"/>
      <c r="Q94" s="69"/>
      <c r="R94" s="69"/>
      <c r="S94" s="69"/>
      <c r="T94" s="69"/>
      <c r="U94" s="78"/>
      <c r="V94" s="79" t="s">
        <v>516</v>
      </c>
      <c r="W94" s="79"/>
      <c r="X94" s="79"/>
      <c r="Y94" s="85"/>
      <c r="Z94" s="86" t="s">
        <v>517</v>
      </c>
      <c r="AA94" s="86"/>
      <c r="AB94" s="86"/>
      <c r="AC94" s="86"/>
      <c r="AD94" s="86"/>
      <c r="AE94" s="86" t="s">
        <v>518</v>
      </c>
      <c r="AF94" s="86"/>
      <c r="AG94" s="86"/>
      <c r="AH94" s="86"/>
      <c r="AI94" s="86"/>
      <c r="AJ94" s="86"/>
      <c r="AK94" s="86"/>
      <c r="AL94" s="86"/>
      <c r="AM94" s="86"/>
      <c r="AN94" s="86"/>
      <c r="AO94" s="86"/>
      <c r="AP94" s="86"/>
      <c r="AQ94" s="86"/>
      <c r="AR94" s="86" t="s">
        <v>519</v>
      </c>
      <c r="AS94" s="86"/>
      <c r="AT94" s="86"/>
      <c r="AU94" s="86"/>
      <c r="AV94" s="86"/>
      <c r="AW94" s="86"/>
      <c r="AX94" s="86" t="s">
        <v>520</v>
      </c>
      <c r="AY94" s="86"/>
      <c r="AZ94" s="55"/>
      <c r="BA94" s="15"/>
      <c r="BB94" s="15"/>
      <c r="BC94" s="15"/>
      <c r="BD94" s="15"/>
      <c r="BE94" s="15"/>
    </row>
    <row r="95" ht="25.5" customHeight="1" spans="1:57">
      <c r="A95" s="14" t="s">
        <v>530</v>
      </c>
      <c r="B95" s="14"/>
      <c r="C95" s="14"/>
      <c r="D95" s="14"/>
      <c r="E95" s="14"/>
      <c r="F95" s="14"/>
      <c r="G95" s="14"/>
      <c r="H95" s="14"/>
      <c r="I95" s="14"/>
      <c r="J95" s="14"/>
      <c r="K95" s="16" t="s">
        <v>490</v>
      </c>
      <c r="L95" s="16"/>
      <c r="M95" s="16"/>
      <c r="N95" s="16"/>
      <c r="O95" s="17" t="s">
        <v>491</v>
      </c>
      <c r="P95" s="17"/>
      <c r="Q95" s="17"/>
      <c r="R95" s="17"/>
      <c r="S95" s="17"/>
      <c r="T95" s="17"/>
      <c r="U95" s="70" t="s">
        <v>522</v>
      </c>
      <c r="V95" s="70"/>
      <c r="W95" s="70"/>
      <c r="X95" s="70"/>
      <c r="Y95" s="70"/>
      <c r="Z95" s="70" t="s">
        <v>523</v>
      </c>
      <c r="AA95" s="70"/>
      <c r="AB95" s="70"/>
      <c r="AC95" s="70"/>
      <c r="AD95" s="70"/>
      <c r="AE95" s="70" t="s">
        <v>531</v>
      </c>
      <c r="AF95" s="70"/>
      <c r="AG95" s="70"/>
      <c r="AH95" s="70"/>
      <c r="AI95" s="70"/>
      <c r="AJ95" s="70"/>
      <c r="AK95" s="70"/>
      <c r="AL95" s="70"/>
      <c r="AM95" s="70"/>
      <c r="AN95" s="70"/>
      <c r="AO95" s="70"/>
      <c r="AP95" s="70"/>
      <c r="AQ95" s="70"/>
      <c r="AR95" s="16" t="s">
        <v>525</v>
      </c>
      <c r="AS95" s="16"/>
      <c r="AT95" s="16"/>
      <c r="AU95" s="16"/>
      <c r="AV95" s="16"/>
      <c r="AW95" s="16"/>
      <c r="AX95" s="106" t="s">
        <v>492</v>
      </c>
      <c r="AY95" s="106"/>
      <c r="AZ95" s="36" t="s">
        <v>526</v>
      </c>
      <c r="BA95" s="15"/>
      <c r="BB95" s="15"/>
      <c r="BC95" s="15"/>
      <c r="BD95" s="15"/>
      <c r="BE95" s="15"/>
    </row>
    <row r="96" spans="1:57">
      <c r="A96" s="14"/>
      <c r="B96" s="14"/>
      <c r="C96" s="14"/>
      <c r="D96" s="14"/>
      <c r="E96" s="14"/>
      <c r="F96" s="14"/>
      <c r="G96" s="14"/>
      <c r="H96" s="14"/>
      <c r="I96" s="14"/>
      <c r="J96" s="14"/>
      <c r="K96" s="16"/>
      <c r="L96" s="16"/>
      <c r="M96" s="16"/>
      <c r="N96" s="16"/>
      <c r="O96" s="17"/>
      <c r="P96" s="17"/>
      <c r="Q96" s="17"/>
      <c r="R96" s="17"/>
      <c r="S96" s="17"/>
      <c r="T96" s="17"/>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16"/>
      <c r="AS96" s="16"/>
      <c r="AT96" s="16"/>
      <c r="AU96" s="16"/>
      <c r="AV96" s="16"/>
      <c r="AW96" s="16"/>
      <c r="AX96" s="106"/>
      <c r="AY96" s="106"/>
      <c r="AZ96" s="37"/>
      <c r="BA96" s="15"/>
      <c r="BB96" s="15"/>
      <c r="BC96" s="15"/>
      <c r="BD96" s="15"/>
      <c r="BE96" s="15"/>
    </row>
    <row r="97" spans="1:57">
      <c r="A97" s="14"/>
      <c r="B97" s="14"/>
      <c r="C97" s="14"/>
      <c r="D97" s="14"/>
      <c r="E97" s="14"/>
      <c r="F97" s="14"/>
      <c r="G97" s="14"/>
      <c r="H97" s="14"/>
      <c r="I97" s="14"/>
      <c r="J97" s="14"/>
      <c r="K97" s="16"/>
      <c r="L97" s="16"/>
      <c r="M97" s="16"/>
      <c r="N97" s="16"/>
      <c r="O97" s="17"/>
      <c r="P97" s="17"/>
      <c r="Q97" s="17"/>
      <c r="R97" s="17"/>
      <c r="S97" s="17"/>
      <c r="T97" s="17"/>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16"/>
      <c r="AS97" s="16"/>
      <c r="AT97" s="16"/>
      <c r="AU97" s="16"/>
      <c r="AV97" s="16"/>
      <c r="AW97" s="16"/>
      <c r="AX97" s="107" t="s">
        <v>497</v>
      </c>
      <c r="AY97" s="107"/>
      <c r="AZ97" s="37"/>
      <c r="BA97" s="15"/>
      <c r="BB97" s="15"/>
      <c r="BC97" s="15"/>
      <c r="BD97" s="15"/>
      <c r="BE97" s="15"/>
    </row>
    <row r="98" ht="15" customHeight="1" spans="1:57">
      <c r="A98" s="13" t="s">
        <v>532</v>
      </c>
      <c r="B98" s="13"/>
      <c r="C98" s="13"/>
      <c r="D98" s="13"/>
      <c r="E98" s="13"/>
      <c r="F98" s="13"/>
      <c r="G98" s="13"/>
      <c r="H98" s="13"/>
      <c r="I98" s="13"/>
      <c r="J98" s="13"/>
      <c r="K98" s="29">
        <v>160</v>
      </c>
      <c r="L98" s="29"/>
      <c r="M98" s="29"/>
      <c r="N98" s="29"/>
      <c r="O98" s="19" t="s">
        <v>499</v>
      </c>
      <c r="P98" s="19"/>
      <c r="Q98" s="19"/>
      <c r="R98" s="19"/>
      <c r="S98" s="19"/>
      <c r="T98" s="19"/>
      <c r="U98" s="75">
        <f>1/(30*K98)</f>
        <v>0.000208333333333333</v>
      </c>
      <c r="V98" s="75"/>
      <c r="W98" s="75"/>
      <c r="X98" s="75"/>
      <c r="Y98" s="75"/>
      <c r="Z98" s="87">
        <v>0</v>
      </c>
      <c r="AA98" s="87"/>
      <c r="AB98" s="87"/>
      <c r="AC98" s="87"/>
      <c r="AD98" s="87"/>
      <c r="AE98" s="88">
        <f>1/188.76</f>
        <v>0.00529773257045984</v>
      </c>
      <c r="AF98" s="88"/>
      <c r="AG98" s="88"/>
      <c r="AH98" s="88"/>
      <c r="AI98" s="88"/>
      <c r="AJ98" s="88"/>
      <c r="AK98" s="88"/>
      <c r="AL98" s="88"/>
      <c r="AM98" s="88"/>
      <c r="AN98" s="88"/>
      <c r="AO98" s="88"/>
      <c r="AP98" s="88"/>
      <c r="AQ98" s="88"/>
      <c r="AR98" s="97">
        <f>(U98*Z98*AE98)</f>
        <v>0</v>
      </c>
      <c r="AS98" s="97"/>
      <c r="AT98" s="97"/>
      <c r="AU98" s="97"/>
      <c r="AV98" s="97"/>
      <c r="AW98" s="97"/>
      <c r="AX98" s="108" t="e">
        <f>Encarregado!E142</f>
        <v>#VALUE!</v>
      </c>
      <c r="AY98" s="108"/>
      <c r="AZ98" s="47" t="e">
        <f>TRUNC((AR98*AX98),2)</f>
        <v>#VALUE!</v>
      </c>
      <c r="BA98" s="15"/>
      <c r="BB98" s="15"/>
      <c r="BC98" s="15"/>
      <c r="BD98" s="15"/>
      <c r="BE98" s="15"/>
    </row>
    <row r="99" spans="1:57">
      <c r="A99" s="13"/>
      <c r="B99" s="13"/>
      <c r="C99" s="13"/>
      <c r="D99" s="13"/>
      <c r="E99" s="13"/>
      <c r="F99" s="13"/>
      <c r="G99" s="13"/>
      <c r="H99" s="13"/>
      <c r="I99" s="13"/>
      <c r="J99" s="13"/>
      <c r="K99" s="29"/>
      <c r="L99" s="29"/>
      <c r="M99" s="29"/>
      <c r="N99" s="29"/>
      <c r="O99" s="19" t="s">
        <v>500</v>
      </c>
      <c r="P99" s="19"/>
      <c r="Q99" s="19"/>
      <c r="R99" s="19"/>
      <c r="S99" s="19"/>
      <c r="T99" s="19"/>
      <c r="U99" s="75">
        <f>1/K98</f>
        <v>0.00625</v>
      </c>
      <c r="V99" s="75"/>
      <c r="W99" s="75"/>
      <c r="X99" s="75"/>
      <c r="Y99" s="75"/>
      <c r="Z99" s="87">
        <v>0</v>
      </c>
      <c r="AA99" s="87"/>
      <c r="AB99" s="87"/>
      <c r="AC99" s="87"/>
      <c r="AD99" s="87"/>
      <c r="AE99" s="88">
        <f>1/188.76</f>
        <v>0.00529773257045984</v>
      </c>
      <c r="AF99" s="88"/>
      <c r="AG99" s="88"/>
      <c r="AH99" s="88"/>
      <c r="AI99" s="88"/>
      <c r="AJ99" s="88"/>
      <c r="AK99" s="88"/>
      <c r="AL99" s="88"/>
      <c r="AM99" s="88"/>
      <c r="AN99" s="88"/>
      <c r="AO99" s="88"/>
      <c r="AP99" s="88"/>
      <c r="AQ99" s="88"/>
      <c r="AR99" s="97">
        <f>(U99*Z99*AE99)</f>
        <v>0</v>
      </c>
      <c r="AS99" s="97"/>
      <c r="AT99" s="97"/>
      <c r="AU99" s="97"/>
      <c r="AV99" s="97"/>
      <c r="AW99" s="97"/>
      <c r="AX99" s="108" t="e">
        <f>'Servente de Limpeza'!E143</f>
        <v>#VALUE!</v>
      </c>
      <c r="AY99" s="108"/>
      <c r="AZ99" s="47" t="e">
        <f>TRUNC((AR99*AX99),2)</f>
        <v>#VALUE!</v>
      </c>
      <c r="BA99" s="15"/>
      <c r="BB99" s="15"/>
      <c r="BC99" s="15"/>
      <c r="BD99" s="15"/>
      <c r="BE99" s="15"/>
    </row>
    <row r="100" spans="1:57">
      <c r="A100" s="13"/>
      <c r="B100" s="13"/>
      <c r="C100" s="13"/>
      <c r="D100" s="13"/>
      <c r="E100" s="13"/>
      <c r="F100" s="13"/>
      <c r="G100" s="13"/>
      <c r="H100" s="13"/>
      <c r="I100" s="13"/>
      <c r="J100" s="13"/>
      <c r="K100" s="29"/>
      <c r="L100" s="29"/>
      <c r="M100" s="29"/>
      <c r="N100" s="29"/>
      <c r="O100" s="71" t="s">
        <v>310</v>
      </c>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110" t="e">
        <f>TRUNC(SUM(AZ98:AZ99),2)</f>
        <v>#VALUE!</v>
      </c>
      <c r="BA100" s="15"/>
      <c r="BB100" s="15"/>
      <c r="BC100" s="15"/>
      <c r="BD100" s="15"/>
      <c r="BE100" s="15"/>
    </row>
    <row r="101" spans="1:57">
      <c r="A101" s="12"/>
      <c r="B101" s="12"/>
      <c r="C101" s="12"/>
      <c r="D101" s="12"/>
      <c r="E101" s="12"/>
      <c r="F101" s="12"/>
      <c r="G101" s="12"/>
      <c r="H101" s="12"/>
      <c r="I101" s="12"/>
      <c r="J101" s="12"/>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row>
    <row r="102" ht="16.9" customHeight="1" spans="1:57">
      <c r="A102" s="14" t="s">
        <v>533</v>
      </c>
      <c r="B102" s="14"/>
      <c r="C102" s="14"/>
      <c r="D102" s="14"/>
      <c r="E102" s="14"/>
      <c r="F102" s="14"/>
      <c r="G102" s="14"/>
      <c r="H102" s="14"/>
      <c r="I102" s="14"/>
      <c r="J102" s="14"/>
      <c r="K102" s="16" t="s">
        <v>490</v>
      </c>
      <c r="L102" s="16"/>
      <c r="M102" s="16"/>
      <c r="N102" s="16"/>
      <c r="O102" s="17" t="s">
        <v>491</v>
      </c>
      <c r="P102" s="17"/>
      <c r="Q102" s="17"/>
      <c r="R102" s="17"/>
      <c r="S102" s="17"/>
      <c r="T102" s="17"/>
      <c r="U102" s="17" t="s">
        <v>490</v>
      </c>
      <c r="V102" s="17"/>
      <c r="W102" s="17"/>
      <c r="X102" s="17"/>
      <c r="Y102" s="17"/>
      <c r="Z102" s="36" t="s">
        <v>492</v>
      </c>
      <c r="AA102" s="36"/>
      <c r="AB102" s="36"/>
      <c r="AC102" s="36"/>
      <c r="AD102" s="36"/>
      <c r="AE102" s="37" t="s">
        <v>493</v>
      </c>
      <c r="AF102" s="37"/>
      <c r="AG102" s="37"/>
      <c r="AH102" s="37"/>
      <c r="AI102" s="37"/>
      <c r="AJ102" s="37"/>
      <c r="AK102" s="37"/>
      <c r="AL102" s="37"/>
      <c r="AM102" s="37"/>
      <c r="AN102" s="37"/>
      <c r="AO102" s="37"/>
      <c r="AP102" s="37"/>
      <c r="AQ102" s="37"/>
      <c r="AR102" s="15"/>
      <c r="AS102" s="15"/>
      <c r="AT102" s="15"/>
      <c r="AU102" s="15"/>
      <c r="AV102" s="15"/>
      <c r="AW102" s="15"/>
      <c r="AX102" s="15"/>
      <c r="AY102" s="15"/>
      <c r="AZ102" s="15"/>
      <c r="BA102" s="15"/>
      <c r="BB102" s="15"/>
      <c r="BC102" s="15"/>
      <c r="BD102" s="15"/>
      <c r="BE102" s="15"/>
    </row>
    <row r="103" ht="19.9" customHeight="1" spans="1:57">
      <c r="A103" s="14"/>
      <c r="B103" s="14"/>
      <c r="C103" s="14"/>
      <c r="D103" s="14"/>
      <c r="E103" s="14"/>
      <c r="F103" s="14"/>
      <c r="G103" s="14"/>
      <c r="H103" s="14"/>
      <c r="I103" s="14"/>
      <c r="J103" s="14"/>
      <c r="K103" s="16"/>
      <c r="L103" s="16"/>
      <c r="M103" s="16"/>
      <c r="N103" s="16"/>
      <c r="O103" s="17"/>
      <c r="P103" s="17"/>
      <c r="Q103" s="17"/>
      <c r="R103" s="17"/>
      <c r="S103" s="17"/>
      <c r="T103" s="17"/>
      <c r="U103" s="17" t="s">
        <v>494</v>
      </c>
      <c r="V103" s="17"/>
      <c r="W103" s="17"/>
      <c r="X103" s="17"/>
      <c r="Y103" s="17"/>
      <c r="Z103" s="36"/>
      <c r="AA103" s="36"/>
      <c r="AB103" s="36"/>
      <c r="AC103" s="36"/>
      <c r="AD103" s="36"/>
      <c r="AE103" s="37" t="s">
        <v>509</v>
      </c>
      <c r="AF103" s="37"/>
      <c r="AG103" s="37"/>
      <c r="AH103" s="37"/>
      <c r="AI103" s="37"/>
      <c r="AJ103" s="37"/>
      <c r="AK103" s="37"/>
      <c r="AL103" s="37"/>
      <c r="AM103" s="37"/>
      <c r="AN103" s="37"/>
      <c r="AO103" s="37"/>
      <c r="AP103" s="37"/>
      <c r="AQ103" s="37"/>
      <c r="AR103" s="15"/>
      <c r="AS103" s="15"/>
      <c r="AT103" s="15"/>
      <c r="AU103" s="15"/>
      <c r="AV103" s="15"/>
      <c r="AW103" s="15"/>
      <c r="AX103" s="15"/>
      <c r="AY103" s="15"/>
      <c r="AZ103" s="15"/>
      <c r="BA103" s="15"/>
      <c r="BB103" s="15"/>
      <c r="BC103" s="15"/>
      <c r="BD103" s="15"/>
      <c r="BE103" s="15"/>
    </row>
    <row r="104" ht="20.45" customHeight="1" spans="1:57">
      <c r="A104" s="14"/>
      <c r="B104" s="14"/>
      <c r="C104" s="14"/>
      <c r="D104" s="14"/>
      <c r="E104" s="14"/>
      <c r="F104" s="14"/>
      <c r="G104" s="14"/>
      <c r="H104" s="14"/>
      <c r="I104" s="14"/>
      <c r="J104" s="14"/>
      <c r="K104" s="16"/>
      <c r="L104" s="16"/>
      <c r="M104" s="16"/>
      <c r="N104" s="16"/>
      <c r="O104" s="17"/>
      <c r="P104" s="17"/>
      <c r="Q104" s="17"/>
      <c r="R104" s="17"/>
      <c r="S104" s="17"/>
      <c r="T104" s="17"/>
      <c r="U104" s="17" t="s">
        <v>496</v>
      </c>
      <c r="V104" s="17"/>
      <c r="W104" s="17"/>
      <c r="X104" s="17"/>
      <c r="Y104" s="17"/>
      <c r="Z104" s="37" t="s">
        <v>497</v>
      </c>
      <c r="AA104" s="37"/>
      <c r="AB104" s="37"/>
      <c r="AC104" s="37"/>
      <c r="AD104" s="37"/>
      <c r="AE104" s="37"/>
      <c r="AF104" s="37"/>
      <c r="AG104" s="37"/>
      <c r="AH104" s="37"/>
      <c r="AI104" s="37"/>
      <c r="AJ104" s="37"/>
      <c r="AK104" s="37"/>
      <c r="AL104" s="37"/>
      <c r="AM104" s="37"/>
      <c r="AN104" s="37"/>
      <c r="AO104" s="37"/>
      <c r="AP104" s="37"/>
      <c r="AQ104" s="37"/>
      <c r="AR104" s="15"/>
      <c r="AS104" s="15"/>
      <c r="AT104" s="15"/>
      <c r="AU104" s="15"/>
      <c r="AV104" s="15"/>
      <c r="AW104" s="15"/>
      <c r="AX104" s="15"/>
      <c r="AY104" s="15"/>
      <c r="AZ104" s="15"/>
      <c r="BA104" s="15"/>
      <c r="BB104" s="15"/>
      <c r="BC104" s="15"/>
      <c r="BD104" s="15"/>
      <c r="BE104" s="15"/>
    </row>
    <row r="105" ht="15" customHeight="1" spans="1:57">
      <c r="A105" s="13" t="s">
        <v>534</v>
      </c>
      <c r="B105" s="13"/>
      <c r="C105" s="13"/>
      <c r="D105" s="13"/>
      <c r="E105" s="13"/>
      <c r="F105" s="13"/>
      <c r="G105" s="13"/>
      <c r="H105" s="13"/>
      <c r="I105" s="13"/>
      <c r="J105" s="13"/>
      <c r="K105" s="29">
        <v>450</v>
      </c>
      <c r="L105" s="29"/>
      <c r="M105" s="29"/>
      <c r="N105" s="29"/>
      <c r="O105" s="19" t="s">
        <v>499</v>
      </c>
      <c r="P105" s="19"/>
      <c r="Q105" s="19"/>
      <c r="R105" s="19"/>
      <c r="S105" s="19"/>
      <c r="T105" s="19"/>
      <c r="U105" s="75">
        <f>1/(30*K105)</f>
        <v>7.40740740740741e-5</v>
      </c>
      <c r="V105" s="75"/>
      <c r="W105" s="75"/>
      <c r="X105" s="75"/>
      <c r="Y105" s="75"/>
      <c r="Z105" s="46"/>
      <c r="AA105" s="46"/>
      <c r="AB105" s="46"/>
      <c r="AC105" s="46"/>
      <c r="AD105" s="46"/>
      <c r="AE105" s="89">
        <f>TRUNC((U105*Z105),2)</f>
        <v>0</v>
      </c>
      <c r="AF105" s="89"/>
      <c r="AG105" s="89"/>
      <c r="AH105" s="89"/>
      <c r="AI105" s="89"/>
      <c r="AJ105" s="89"/>
      <c r="AK105" s="89"/>
      <c r="AL105" s="89"/>
      <c r="AM105" s="89"/>
      <c r="AN105" s="89"/>
      <c r="AO105" s="89"/>
      <c r="AP105" s="89"/>
      <c r="AQ105" s="89"/>
      <c r="AR105" s="15"/>
      <c r="AS105" s="15"/>
      <c r="AT105" s="15"/>
      <c r="AU105" s="15"/>
      <c r="AV105" s="15"/>
      <c r="AW105" s="15"/>
      <c r="AX105" s="15"/>
      <c r="AY105" s="15"/>
      <c r="AZ105" s="15"/>
      <c r="BA105" s="15"/>
      <c r="BB105" s="15"/>
      <c r="BC105" s="15"/>
      <c r="BD105" s="15"/>
      <c r="BE105" s="15"/>
    </row>
    <row r="106" spans="1:57">
      <c r="A106" s="13"/>
      <c r="B106" s="13"/>
      <c r="C106" s="13"/>
      <c r="D106" s="13"/>
      <c r="E106" s="13"/>
      <c r="F106" s="13"/>
      <c r="G106" s="13"/>
      <c r="H106" s="13"/>
      <c r="I106" s="13"/>
      <c r="J106" s="13"/>
      <c r="K106" s="29"/>
      <c r="L106" s="29"/>
      <c r="M106" s="29"/>
      <c r="N106" s="29"/>
      <c r="O106" s="19" t="s">
        <v>500</v>
      </c>
      <c r="P106" s="19"/>
      <c r="Q106" s="19"/>
      <c r="R106" s="19"/>
      <c r="S106" s="19"/>
      <c r="T106" s="19"/>
      <c r="U106" s="75">
        <f>1/K105</f>
        <v>0.00222222222222222</v>
      </c>
      <c r="V106" s="75"/>
      <c r="W106" s="75"/>
      <c r="X106" s="75"/>
      <c r="Y106" s="75"/>
      <c r="Z106" s="46"/>
      <c r="AA106" s="46"/>
      <c r="AB106" s="46"/>
      <c r="AC106" s="46"/>
      <c r="AD106" s="46"/>
      <c r="AE106" s="89">
        <f>TRUNC((U106*Z106),2)</f>
        <v>0</v>
      </c>
      <c r="AF106" s="89"/>
      <c r="AG106" s="89"/>
      <c r="AH106" s="89"/>
      <c r="AI106" s="89"/>
      <c r="AJ106" s="89"/>
      <c r="AK106" s="89"/>
      <c r="AL106" s="89"/>
      <c r="AM106" s="89"/>
      <c r="AN106" s="89"/>
      <c r="AO106" s="89"/>
      <c r="AP106" s="89"/>
      <c r="AQ106" s="89"/>
      <c r="AR106" s="15"/>
      <c r="AS106" s="15"/>
      <c r="AT106" s="15"/>
      <c r="AU106" s="15"/>
      <c r="AV106" s="15"/>
      <c r="AW106" s="15"/>
      <c r="AX106" s="15"/>
      <c r="AY106" s="15"/>
      <c r="AZ106" s="15"/>
      <c r="BA106" s="15"/>
      <c r="BB106" s="15"/>
      <c r="BC106" s="15"/>
      <c r="BD106" s="15"/>
      <c r="BE106" s="15"/>
    </row>
    <row r="107" spans="1:57">
      <c r="A107" s="13"/>
      <c r="B107" s="13"/>
      <c r="C107" s="13"/>
      <c r="D107" s="13"/>
      <c r="E107" s="13"/>
      <c r="F107" s="13"/>
      <c r="G107" s="13"/>
      <c r="H107" s="13"/>
      <c r="I107" s="13"/>
      <c r="J107" s="13"/>
      <c r="K107" s="29"/>
      <c r="L107" s="29"/>
      <c r="M107" s="29"/>
      <c r="N107" s="29"/>
      <c r="O107" s="21" t="s">
        <v>310</v>
      </c>
      <c r="P107" s="30"/>
      <c r="Q107" s="30"/>
      <c r="R107" s="30"/>
      <c r="S107" s="30"/>
      <c r="T107" s="30"/>
      <c r="U107" s="30"/>
      <c r="V107" s="30"/>
      <c r="W107" s="30"/>
      <c r="X107" s="30"/>
      <c r="Y107" s="30"/>
      <c r="Z107" s="30"/>
      <c r="AA107" s="30"/>
      <c r="AB107" s="30"/>
      <c r="AC107" s="30"/>
      <c r="AD107" s="41"/>
      <c r="AE107" s="48">
        <f>TRUNC(SUM(AE105:AQ106),2)</f>
        <v>0</v>
      </c>
      <c r="AF107" s="48"/>
      <c r="AG107" s="48"/>
      <c r="AH107" s="48"/>
      <c r="AI107" s="48"/>
      <c r="AJ107" s="48"/>
      <c r="AK107" s="48"/>
      <c r="AL107" s="48"/>
      <c r="AM107" s="48"/>
      <c r="AN107" s="48"/>
      <c r="AO107" s="48"/>
      <c r="AP107" s="48"/>
      <c r="AQ107" s="48"/>
      <c r="AR107" s="15"/>
      <c r="AS107" s="15"/>
      <c r="AT107" s="15"/>
      <c r="AU107" s="15"/>
      <c r="AV107" s="15"/>
      <c r="AW107" s="15"/>
      <c r="AX107" s="15"/>
      <c r="AY107" s="15"/>
      <c r="AZ107" s="15"/>
      <c r="BA107" s="15"/>
      <c r="BB107" s="15"/>
      <c r="BC107" s="15"/>
      <c r="BD107" s="15"/>
      <c r="BE107" s="15"/>
    </row>
    <row r="108" spans="1:57">
      <c r="A108" s="12"/>
      <c r="B108" s="12"/>
      <c r="C108" s="12"/>
      <c r="D108" s="12"/>
      <c r="E108" s="12"/>
      <c r="F108" s="12"/>
      <c r="G108" s="12"/>
      <c r="H108" s="12"/>
      <c r="I108" s="12"/>
      <c r="J108" s="12"/>
      <c r="K108" s="56"/>
      <c r="L108" s="56"/>
      <c r="M108" s="56"/>
      <c r="N108" s="56"/>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row>
    <row r="109" ht="21.6" customHeight="1" spans="1:57">
      <c r="A109" s="13" t="s">
        <v>535</v>
      </c>
      <c r="B109" s="13"/>
      <c r="C109" s="13"/>
      <c r="D109" s="13"/>
      <c r="E109" s="13"/>
      <c r="F109" s="13"/>
      <c r="G109" s="13"/>
      <c r="H109" s="13"/>
      <c r="I109" s="13"/>
      <c r="J109" s="13"/>
      <c r="K109" s="29">
        <v>450</v>
      </c>
      <c r="L109" s="29"/>
      <c r="M109" s="29"/>
      <c r="N109" s="29"/>
      <c r="O109" s="19" t="s">
        <v>499</v>
      </c>
      <c r="P109" s="19"/>
      <c r="Q109" s="19"/>
      <c r="R109" s="19"/>
      <c r="S109" s="19"/>
      <c r="T109" s="19"/>
      <c r="U109" s="75">
        <f>1/(30*K109)</f>
        <v>7.40740740740741e-5</v>
      </c>
      <c r="V109" s="75"/>
      <c r="W109" s="75"/>
      <c r="X109" s="75"/>
      <c r="Y109" s="75"/>
      <c r="Z109" s="46"/>
      <c r="AA109" s="46"/>
      <c r="AB109" s="46"/>
      <c r="AC109" s="46"/>
      <c r="AD109" s="46"/>
      <c r="AE109" s="89">
        <f>TRUNC((U109*Z109),2)</f>
        <v>0</v>
      </c>
      <c r="AF109" s="89"/>
      <c r="AG109" s="89"/>
      <c r="AH109" s="89"/>
      <c r="AI109" s="89"/>
      <c r="AJ109" s="89"/>
      <c r="AK109" s="89"/>
      <c r="AL109" s="89"/>
      <c r="AM109" s="89"/>
      <c r="AN109" s="89"/>
      <c r="AO109" s="89"/>
      <c r="AP109" s="89"/>
      <c r="AQ109" s="89"/>
      <c r="AR109" s="15"/>
      <c r="AS109" s="15"/>
      <c r="AT109" s="15"/>
      <c r="AU109" s="15"/>
      <c r="AV109" s="15"/>
      <c r="AW109" s="15"/>
      <c r="AX109" s="15"/>
      <c r="AY109" s="15"/>
      <c r="AZ109" s="15"/>
      <c r="BA109" s="15"/>
      <c r="BB109" s="15"/>
      <c r="BC109" s="15"/>
      <c r="BD109" s="15"/>
      <c r="BE109" s="15"/>
    </row>
    <row r="110" ht="18.6" customHeight="1" spans="1:57">
      <c r="A110" s="13"/>
      <c r="B110" s="13"/>
      <c r="C110" s="13"/>
      <c r="D110" s="13"/>
      <c r="E110" s="13"/>
      <c r="F110" s="13"/>
      <c r="G110" s="13"/>
      <c r="H110" s="13"/>
      <c r="I110" s="13"/>
      <c r="J110" s="13"/>
      <c r="K110" s="29"/>
      <c r="L110" s="29"/>
      <c r="M110" s="29"/>
      <c r="N110" s="29"/>
      <c r="O110" s="19" t="s">
        <v>500</v>
      </c>
      <c r="P110" s="19"/>
      <c r="Q110" s="19"/>
      <c r="R110" s="19"/>
      <c r="S110" s="19"/>
      <c r="T110" s="19"/>
      <c r="U110" s="75">
        <f>1/K109</f>
        <v>0.00222222222222222</v>
      </c>
      <c r="V110" s="75"/>
      <c r="W110" s="75"/>
      <c r="X110" s="75"/>
      <c r="Y110" s="75"/>
      <c r="Z110" s="46"/>
      <c r="AA110" s="46"/>
      <c r="AB110" s="46"/>
      <c r="AC110" s="46"/>
      <c r="AD110" s="46"/>
      <c r="AE110" s="89">
        <f>TRUNC((U110*Z110),2)</f>
        <v>0</v>
      </c>
      <c r="AF110" s="89"/>
      <c r="AG110" s="89"/>
      <c r="AH110" s="89"/>
      <c r="AI110" s="89"/>
      <c r="AJ110" s="89"/>
      <c r="AK110" s="89"/>
      <c r="AL110" s="89"/>
      <c r="AM110" s="89"/>
      <c r="AN110" s="89"/>
      <c r="AO110" s="89"/>
      <c r="AP110" s="89"/>
      <c r="AQ110" s="89"/>
      <c r="AR110" s="15"/>
      <c r="AS110" s="15"/>
      <c r="AT110" s="15"/>
      <c r="AU110" s="15"/>
      <c r="AV110" s="15"/>
      <c r="AW110" s="15"/>
      <c r="AX110" s="15"/>
      <c r="AY110" s="15"/>
      <c r="AZ110" s="15"/>
      <c r="BA110" s="15"/>
      <c r="BB110" s="15"/>
      <c r="BC110" s="15"/>
      <c r="BD110" s="15"/>
      <c r="BE110" s="15"/>
    </row>
    <row r="111" ht="21.6" customHeight="1" spans="1:57">
      <c r="A111" s="13"/>
      <c r="B111" s="13"/>
      <c r="C111" s="13"/>
      <c r="D111" s="13"/>
      <c r="E111" s="13"/>
      <c r="F111" s="13"/>
      <c r="G111" s="13"/>
      <c r="H111" s="13"/>
      <c r="I111" s="13"/>
      <c r="J111" s="13"/>
      <c r="K111" s="29"/>
      <c r="L111" s="29"/>
      <c r="M111" s="29"/>
      <c r="N111" s="29"/>
      <c r="O111" s="21" t="s">
        <v>310</v>
      </c>
      <c r="P111" s="30"/>
      <c r="Q111" s="30"/>
      <c r="R111" s="30"/>
      <c r="S111" s="30"/>
      <c r="T111" s="30"/>
      <c r="U111" s="30"/>
      <c r="V111" s="30"/>
      <c r="W111" s="30"/>
      <c r="X111" s="30"/>
      <c r="Y111" s="30"/>
      <c r="Z111" s="30"/>
      <c r="AA111" s="30"/>
      <c r="AB111" s="30"/>
      <c r="AC111" s="30"/>
      <c r="AD111" s="41"/>
      <c r="AE111" s="48">
        <f>TRUNC(SUM(AE109:AQ110),2)</f>
        <v>0</v>
      </c>
      <c r="AF111" s="48"/>
      <c r="AG111" s="48"/>
      <c r="AH111" s="48"/>
      <c r="AI111" s="48"/>
      <c r="AJ111" s="48"/>
      <c r="AK111" s="48"/>
      <c r="AL111" s="48"/>
      <c r="AM111" s="48"/>
      <c r="AN111" s="48"/>
      <c r="AO111" s="48"/>
      <c r="AP111" s="48"/>
      <c r="AQ111" s="48"/>
      <c r="AR111" s="15"/>
      <c r="AS111" s="15"/>
      <c r="AT111" s="15"/>
      <c r="AU111" s="15"/>
      <c r="AV111" s="15"/>
      <c r="AW111" s="15"/>
      <c r="AX111" s="15"/>
      <c r="AY111" s="15"/>
      <c r="AZ111" s="15"/>
      <c r="BA111" s="15"/>
      <c r="BB111" s="15"/>
      <c r="BC111" s="15"/>
      <c r="BD111" s="15"/>
      <c r="BE111" s="15"/>
    </row>
    <row r="112" spans="1:57">
      <c r="A112" s="12"/>
      <c r="B112" s="12"/>
      <c r="C112" s="12"/>
      <c r="D112" s="12"/>
      <c r="E112" s="12"/>
      <c r="F112" s="12"/>
      <c r="G112" s="12"/>
      <c r="H112" s="12"/>
      <c r="I112" s="12"/>
      <c r="J112" s="12"/>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row>
    <row r="113" spans="1:57">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row>
    <row r="114" ht="16.5" spans="1:57">
      <c r="A114" s="15"/>
      <c r="B114" s="15"/>
      <c r="C114" s="59" t="s">
        <v>536</v>
      </c>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15"/>
      <c r="AZ114" s="15"/>
      <c r="BA114" s="15"/>
      <c r="BB114" s="15"/>
      <c r="BC114" s="15"/>
      <c r="BD114" s="15"/>
      <c r="BE114" s="15"/>
    </row>
    <row r="115" ht="17.25" spans="1:57">
      <c r="A115" s="15"/>
      <c r="B115" s="15"/>
      <c r="C115" s="59"/>
      <c r="D115" s="59"/>
      <c r="E115" s="59"/>
      <c r="F115" s="59"/>
      <c r="G115" s="59"/>
      <c r="H115" s="60" t="s">
        <v>537</v>
      </c>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98"/>
      <c r="AT115" s="98"/>
      <c r="AU115" s="98"/>
      <c r="AV115" s="98"/>
      <c r="AW115" s="98"/>
      <c r="AX115" s="98"/>
      <c r="AY115" s="15"/>
      <c r="AZ115" s="15"/>
      <c r="BA115" s="15"/>
      <c r="BB115" s="15"/>
      <c r="BC115" s="15"/>
      <c r="BD115" s="15"/>
      <c r="BE115" s="15"/>
    </row>
    <row r="116" ht="17.25" spans="1:57">
      <c r="A116" s="28"/>
      <c r="B116" s="28"/>
      <c r="C116" s="61"/>
      <c r="D116" s="61"/>
      <c r="E116" s="61"/>
      <c r="F116" s="61"/>
      <c r="G116" s="61"/>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98"/>
      <c r="AT116" s="98"/>
      <c r="AU116" s="98"/>
      <c r="AV116" s="98"/>
      <c r="AW116" s="98"/>
      <c r="AX116" s="98"/>
      <c r="AY116" s="28"/>
      <c r="AZ116" s="15"/>
      <c r="BA116" s="28"/>
      <c r="BB116" s="28"/>
      <c r="BC116" s="28"/>
      <c r="BD116" s="28"/>
      <c r="BE116" s="28"/>
    </row>
    <row r="117" ht="17.25" spans="1:57">
      <c r="A117" s="28"/>
      <c r="B117" s="28"/>
      <c r="C117" s="62"/>
      <c r="D117" s="62"/>
      <c r="E117" s="62"/>
      <c r="F117" s="62"/>
      <c r="G117" s="62"/>
      <c r="H117" s="62"/>
      <c r="I117" s="62"/>
      <c r="J117" s="62"/>
      <c r="K117" s="62"/>
      <c r="L117" s="62"/>
      <c r="M117" s="62"/>
      <c r="N117" s="62"/>
      <c r="O117" s="62"/>
      <c r="P117" s="62"/>
      <c r="Q117" s="62"/>
      <c r="R117" s="62"/>
      <c r="S117" s="61"/>
      <c r="T117" s="61"/>
      <c r="U117" s="61"/>
      <c r="V117" s="61"/>
      <c r="W117" s="61"/>
      <c r="X117" s="61"/>
      <c r="Y117" s="61"/>
      <c r="Z117" s="61"/>
      <c r="AA117" s="61"/>
      <c r="AB117" s="61"/>
      <c r="AC117" s="61"/>
      <c r="AD117" s="61"/>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15"/>
      <c r="BA117" s="28"/>
      <c r="BB117" s="28"/>
      <c r="BC117" s="28"/>
      <c r="BD117" s="28"/>
      <c r="BE117" s="28"/>
    </row>
    <row r="118" ht="33.75" customHeight="1" spans="1:57">
      <c r="A118" s="15"/>
      <c r="B118" s="15"/>
      <c r="C118" s="63" t="s">
        <v>538</v>
      </c>
      <c r="D118" s="63"/>
      <c r="E118" s="63"/>
      <c r="F118" s="63"/>
      <c r="G118" s="63"/>
      <c r="H118" s="63"/>
      <c r="I118" s="63"/>
      <c r="J118" s="63"/>
      <c r="K118" s="63"/>
      <c r="L118" s="63"/>
      <c r="M118" s="63"/>
      <c r="N118" s="63"/>
      <c r="O118" s="63"/>
      <c r="P118" s="63"/>
      <c r="Q118" s="63"/>
      <c r="R118" s="63"/>
      <c r="S118" s="80" t="s">
        <v>539</v>
      </c>
      <c r="T118" s="80"/>
      <c r="U118" s="80"/>
      <c r="V118" s="80" t="s">
        <v>540</v>
      </c>
      <c r="W118" s="80"/>
      <c r="X118" s="80"/>
      <c r="Y118" s="80"/>
      <c r="Z118" s="80"/>
      <c r="AA118" s="80"/>
      <c r="AB118" s="80"/>
      <c r="AC118" s="80"/>
      <c r="AD118" s="80"/>
      <c r="AE118" s="80"/>
      <c r="AF118" s="80" t="s">
        <v>541</v>
      </c>
      <c r="AG118" s="80"/>
      <c r="AH118" s="80"/>
      <c r="AI118" s="80"/>
      <c r="AJ118" s="93" t="s">
        <v>542</v>
      </c>
      <c r="AK118" s="93"/>
      <c r="AL118" s="93"/>
      <c r="AM118" s="93"/>
      <c r="AN118" s="93"/>
      <c r="AO118" s="93"/>
      <c r="AP118" s="93"/>
      <c r="AQ118" s="99" t="s">
        <v>543</v>
      </c>
      <c r="AR118" s="99" t="s">
        <v>544</v>
      </c>
      <c r="AS118" s="100"/>
      <c r="AT118" s="100"/>
      <c r="AU118" s="100"/>
      <c r="AV118" s="100"/>
      <c r="AW118" s="100"/>
      <c r="AX118" s="100"/>
      <c r="AY118" s="15"/>
      <c r="AZ118" s="15"/>
      <c r="BA118" s="15"/>
      <c r="BB118" s="15"/>
      <c r="BC118" s="15"/>
      <c r="BD118" s="15"/>
      <c r="BE118" s="15"/>
    </row>
    <row r="119" ht="15" customHeight="1" spans="1:57">
      <c r="A119" s="15"/>
      <c r="B119" s="15"/>
      <c r="C119" s="63"/>
      <c r="D119" s="63"/>
      <c r="E119" s="63"/>
      <c r="F119" s="63"/>
      <c r="G119" s="63"/>
      <c r="H119" s="63"/>
      <c r="I119" s="63"/>
      <c r="J119" s="63"/>
      <c r="K119" s="63"/>
      <c r="L119" s="63"/>
      <c r="M119" s="63"/>
      <c r="N119" s="63"/>
      <c r="O119" s="63"/>
      <c r="P119" s="63"/>
      <c r="Q119" s="63"/>
      <c r="R119" s="63"/>
      <c r="S119" s="80"/>
      <c r="T119" s="80"/>
      <c r="U119" s="80"/>
      <c r="V119" s="80" t="s">
        <v>545</v>
      </c>
      <c r="W119" s="80"/>
      <c r="X119" s="80"/>
      <c r="Y119" s="80"/>
      <c r="Z119" s="80"/>
      <c r="AA119" s="80" t="s">
        <v>546</v>
      </c>
      <c r="AB119" s="80"/>
      <c r="AC119" s="80"/>
      <c r="AD119" s="80"/>
      <c r="AE119" s="80"/>
      <c r="AF119" s="80"/>
      <c r="AG119" s="80"/>
      <c r="AH119" s="80"/>
      <c r="AI119" s="80"/>
      <c r="AJ119" s="93"/>
      <c r="AK119" s="93"/>
      <c r="AL119" s="93"/>
      <c r="AM119" s="93"/>
      <c r="AN119" s="93"/>
      <c r="AO119" s="93"/>
      <c r="AP119" s="93"/>
      <c r="AQ119" s="99"/>
      <c r="AR119" s="99"/>
      <c r="AS119" s="100"/>
      <c r="AT119" s="100"/>
      <c r="AU119" s="100"/>
      <c r="AV119" s="100"/>
      <c r="AW119" s="100"/>
      <c r="AX119" s="100"/>
      <c r="AY119" s="15"/>
      <c r="AZ119" s="15"/>
      <c r="BA119" s="15"/>
      <c r="BB119" s="15"/>
      <c r="BC119" s="15"/>
      <c r="BD119" s="15"/>
      <c r="BE119" s="15"/>
    </row>
    <row r="120" ht="17.25" spans="1:57">
      <c r="A120" s="15"/>
      <c r="B120" s="15"/>
      <c r="C120" s="63"/>
      <c r="D120" s="63"/>
      <c r="E120" s="63"/>
      <c r="F120" s="63"/>
      <c r="G120" s="63"/>
      <c r="H120" s="63"/>
      <c r="I120" s="63"/>
      <c r="J120" s="63"/>
      <c r="K120" s="63"/>
      <c r="L120" s="63"/>
      <c r="M120" s="63"/>
      <c r="N120" s="63"/>
      <c r="O120" s="63"/>
      <c r="P120" s="63"/>
      <c r="Q120" s="63"/>
      <c r="R120" s="63"/>
      <c r="S120" s="80"/>
      <c r="T120" s="80"/>
      <c r="U120" s="80"/>
      <c r="V120" s="80"/>
      <c r="W120" s="80"/>
      <c r="X120" s="80"/>
      <c r="Y120" s="80"/>
      <c r="Z120" s="80"/>
      <c r="AA120" s="80"/>
      <c r="AB120" s="80"/>
      <c r="AC120" s="80"/>
      <c r="AD120" s="80"/>
      <c r="AE120" s="80"/>
      <c r="AF120" s="80"/>
      <c r="AG120" s="80"/>
      <c r="AH120" s="80"/>
      <c r="AI120" s="80"/>
      <c r="AJ120" s="93"/>
      <c r="AK120" s="93"/>
      <c r="AL120" s="93"/>
      <c r="AM120" s="93"/>
      <c r="AN120" s="93"/>
      <c r="AO120" s="93"/>
      <c r="AP120" s="93"/>
      <c r="AQ120" s="99"/>
      <c r="AR120" s="99"/>
      <c r="AS120" s="100"/>
      <c r="AT120" s="100"/>
      <c r="AU120" s="100"/>
      <c r="AV120" s="100"/>
      <c r="AW120" s="100"/>
      <c r="AX120" s="100"/>
      <c r="AY120" s="15"/>
      <c r="AZ120" s="15"/>
      <c r="BA120" s="15"/>
      <c r="BB120" s="15"/>
      <c r="BC120" s="15"/>
      <c r="BD120" s="15"/>
      <c r="BE120" s="15"/>
    </row>
    <row r="121" ht="43.5" customHeight="1" spans="1:57">
      <c r="A121" s="15"/>
      <c r="B121" s="15"/>
      <c r="C121" s="63"/>
      <c r="D121" s="63"/>
      <c r="E121" s="63"/>
      <c r="F121" s="63"/>
      <c r="G121" s="63"/>
      <c r="H121" s="63"/>
      <c r="I121" s="63"/>
      <c r="J121" s="63"/>
      <c r="K121" s="63"/>
      <c r="L121" s="63"/>
      <c r="M121" s="63"/>
      <c r="N121" s="63"/>
      <c r="O121" s="63"/>
      <c r="P121" s="63"/>
      <c r="Q121" s="63"/>
      <c r="R121" s="63"/>
      <c r="S121" s="80"/>
      <c r="T121" s="80"/>
      <c r="U121" s="80"/>
      <c r="V121" s="80"/>
      <c r="W121" s="80"/>
      <c r="X121" s="80"/>
      <c r="Y121" s="80"/>
      <c r="Z121" s="80"/>
      <c r="AA121" s="80"/>
      <c r="AB121" s="80"/>
      <c r="AC121" s="80"/>
      <c r="AD121" s="80"/>
      <c r="AE121" s="80"/>
      <c r="AF121" s="80"/>
      <c r="AG121" s="80"/>
      <c r="AH121" s="80"/>
      <c r="AI121" s="80"/>
      <c r="AJ121" s="93"/>
      <c r="AK121" s="93"/>
      <c r="AL121" s="93"/>
      <c r="AM121" s="93"/>
      <c r="AN121" s="93"/>
      <c r="AO121" s="93"/>
      <c r="AP121" s="93"/>
      <c r="AQ121" s="99"/>
      <c r="AR121" s="99"/>
      <c r="AS121" s="100"/>
      <c r="AT121" s="100"/>
      <c r="AU121" s="100"/>
      <c r="AV121" s="100"/>
      <c r="AW121" s="100"/>
      <c r="AX121" s="100"/>
      <c r="AY121" s="15"/>
      <c r="AZ121" s="15"/>
      <c r="BA121" s="15"/>
      <c r="BB121" s="15"/>
      <c r="BC121" s="15"/>
      <c r="BD121" s="15"/>
      <c r="BE121" s="15"/>
    </row>
    <row r="122" ht="27" customHeight="1" spans="1:57">
      <c r="A122" s="15"/>
      <c r="B122" s="15"/>
      <c r="C122" s="64" t="s">
        <v>547</v>
      </c>
      <c r="D122" s="64"/>
      <c r="E122" s="64"/>
      <c r="F122" s="64"/>
      <c r="G122" s="64"/>
      <c r="H122" s="64"/>
      <c r="I122" s="64"/>
      <c r="J122" s="64"/>
      <c r="K122" s="64"/>
      <c r="L122" s="64"/>
      <c r="M122" s="64"/>
      <c r="N122" s="64"/>
      <c r="O122" s="64"/>
      <c r="P122" s="64"/>
      <c r="Q122" s="64"/>
      <c r="R122" s="64"/>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101"/>
      <c r="AR122" s="101"/>
      <c r="AS122" s="100"/>
      <c r="AT122" s="100"/>
      <c r="AU122" s="100"/>
      <c r="AV122" s="100"/>
      <c r="AW122" s="100"/>
      <c r="AX122" s="100"/>
      <c r="AY122" s="15"/>
      <c r="AZ122" s="15"/>
      <c r="BA122" s="15"/>
      <c r="BB122" s="15"/>
      <c r="BC122" s="15"/>
      <c r="BD122" s="15"/>
      <c r="BE122" s="15"/>
    </row>
    <row r="123" ht="28.5" customHeight="1" spans="1:50">
      <c r="A123" s="15"/>
      <c r="B123" s="15"/>
      <c r="C123" s="65" t="s">
        <v>498</v>
      </c>
      <c r="D123" s="65"/>
      <c r="E123" s="65"/>
      <c r="F123" s="65"/>
      <c r="G123" s="65"/>
      <c r="H123" s="65"/>
      <c r="I123" s="65"/>
      <c r="J123" s="65"/>
      <c r="K123" s="65"/>
      <c r="L123" s="65"/>
      <c r="M123" s="65"/>
      <c r="N123" s="65"/>
      <c r="O123" s="65"/>
      <c r="P123" s="65"/>
      <c r="Q123" s="65"/>
      <c r="R123" s="65"/>
      <c r="S123" s="18">
        <f>K9</f>
        <v>1200</v>
      </c>
      <c r="T123" s="18"/>
      <c r="U123" s="18"/>
      <c r="V123" s="82" t="e">
        <f>#REF!</f>
        <v>#REF!</v>
      </c>
      <c r="W123" s="82"/>
      <c r="X123" s="82"/>
      <c r="Y123" s="82"/>
      <c r="Z123" s="82"/>
      <c r="AA123" s="90" t="e">
        <f>#REF!</f>
        <v>#REF!</v>
      </c>
      <c r="AB123" s="90"/>
      <c r="AC123" s="90"/>
      <c r="AD123" s="90"/>
      <c r="AE123" s="90"/>
      <c r="AF123" s="91" t="e">
        <f>AE11</f>
        <v>#VALUE!</v>
      </c>
      <c r="AG123" s="91"/>
      <c r="AH123" s="91"/>
      <c r="AI123" s="91"/>
      <c r="AJ123" s="94" t="e">
        <f t="shared" ref="AJ123:AJ129" si="0">TRUNC(AA123/20.8363*AF123,2)</f>
        <v>#REF!</v>
      </c>
      <c r="AK123" s="94"/>
      <c r="AL123" s="94"/>
      <c r="AM123" s="94"/>
      <c r="AN123" s="94"/>
      <c r="AO123" s="94"/>
      <c r="AP123" s="94"/>
      <c r="AQ123" s="102" t="e">
        <f>AA123/S123/20.8363</f>
        <v>#REF!</v>
      </c>
      <c r="AR123" s="103"/>
      <c r="AS123" s="100"/>
      <c r="AT123" s="100"/>
      <c r="AU123" s="100"/>
      <c r="AV123" s="100"/>
      <c r="AW123" s="100"/>
      <c r="AX123" s="100"/>
    </row>
    <row r="124" ht="21" customHeight="1" spans="1:62">
      <c r="A124" s="15"/>
      <c r="B124" s="15"/>
      <c r="C124" s="65" t="s">
        <v>548</v>
      </c>
      <c r="D124" s="65"/>
      <c r="E124" s="65"/>
      <c r="F124" s="65"/>
      <c r="G124" s="65"/>
      <c r="H124" s="65"/>
      <c r="I124" s="65"/>
      <c r="J124" s="65"/>
      <c r="K124" s="65"/>
      <c r="L124" s="65"/>
      <c r="M124" s="65"/>
      <c r="N124" s="65"/>
      <c r="O124" s="65"/>
      <c r="P124" s="65"/>
      <c r="Q124" s="65"/>
      <c r="R124" s="65"/>
      <c r="S124" s="18">
        <f>K13</f>
        <v>1200</v>
      </c>
      <c r="T124" s="18"/>
      <c r="U124" s="18"/>
      <c r="V124" s="82" t="e">
        <f>#REF!</f>
        <v>#REF!</v>
      </c>
      <c r="W124" s="82"/>
      <c r="X124" s="82"/>
      <c r="Y124" s="82"/>
      <c r="Z124" s="82"/>
      <c r="AA124" s="90" t="e">
        <f>#REF!</f>
        <v>#REF!</v>
      </c>
      <c r="AB124" s="90"/>
      <c r="AC124" s="90"/>
      <c r="AD124" s="90"/>
      <c r="AE124" s="90"/>
      <c r="AF124" s="91" t="e">
        <f>AE15</f>
        <v>#VALUE!</v>
      </c>
      <c r="AG124" s="91"/>
      <c r="AH124" s="91"/>
      <c r="AI124" s="91"/>
      <c r="AJ124" s="95" t="e">
        <f t="shared" si="0"/>
        <v>#REF!</v>
      </c>
      <c r="AK124" s="95"/>
      <c r="AL124" s="95"/>
      <c r="AM124" s="95"/>
      <c r="AN124" s="95"/>
      <c r="AO124" s="95"/>
      <c r="AP124" s="95"/>
      <c r="AQ124" s="104" t="e">
        <f>AA124/S124/20.8363</f>
        <v>#REF!</v>
      </c>
      <c r="AR124" s="105"/>
      <c r="AS124" s="100"/>
      <c r="AT124" s="100"/>
      <c r="AU124" s="100"/>
      <c r="AV124" s="100"/>
      <c r="AW124" s="100"/>
      <c r="AX124" s="100"/>
      <c r="BD124" s="111" t="s">
        <v>549</v>
      </c>
      <c r="BE124" s="111" t="s">
        <v>550</v>
      </c>
      <c r="BF124" s="111" t="s">
        <v>551</v>
      </c>
      <c r="BG124" s="111" t="s">
        <v>552</v>
      </c>
      <c r="BH124" s="111"/>
      <c r="BI124" s="111" t="s">
        <v>553</v>
      </c>
      <c r="BJ124" s="111"/>
    </row>
    <row r="125" ht="21" customHeight="1" spans="1:62">
      <c r="A125" s="15"/>
      <c r="B125" s="15"/>
      <c r="C125" s="65" t="s">
        <v>554</v>
      </c>
      <c r="D125" s="65"/>
      <c r="E125" s="65"/>
      <c r="F125" s="65"/>
      <c r="G125" s="65"/>
      <c r="H125" s="65"/>
      <c r="I125" s="65"/>
      <c r="J125" s="65"/>
      <c r="K125" s="65"/>
      <c r="L125" s="65"/>
      <c r="M125" s="65"/>
      <c r="N125" s="65"/>
      <c r="O125" s="65"/>
      <c r="P125" s="65"/>
      <c r="Q125" s="65"/>
      <c r="R125" s="65"/>
      <c r="S125" s="18">
        <f>K17</f>
        <v>300</v>
      </c>
      <c r="T125" s="18"/>
      <c r="U125" s="18"/>
      <c r="V125" s="82" t="e">
        <f>#REF!</f>
        <v>#REF!</v>
      </c>
      <c r="W125" s="82"/>
      <c r="X125" s="82"/>
      <c r="Y125" s="82"/>
      <c r="Z125" s="82"/>
      <c r="AA125" s="90" t="e">
        <f>#REF!</f>
        <v>#REF!</v>
      </c>
      <c r="AB125" s="90"/>
      <c r="AC125" s="90"/>
      <c r="AD125" s="90"/>
      <c r="AE125" s="90"/>
      <c r="AF125" s="92" t="e">
        <f>AE19</f>
        <v>#VALUE!</v>
      </c>
      <c r="AG125" s="92"/>
      <c r="AH125" s="92"/>
      <c r="AI125" s="92"/>
      <c r="AJ125" s="94" t="e">
        <f t="shared" si="0"/>
        <v>#REF!</v>
      </c>
      <c r="AK125" s="94"/>
      <c r="AL125" s="94"/>
      <c r="AM125" s="94"/>
      <c r="AN125" s="94"/>
      <c r="AO125" s="94"/>
      <c r="AP125" s="94"/>
      <c r="AQ125" s="102"/>
      <c r="AR125" s="105" t="e">
        <f>AA125/S125/20.8363</f>
        <v>#REF!</v>
      </c>
      <c r="AS125" s="100"/>
      <c r="AT125" s="100"/>
      <c r="AU125" s="100"/>
      <c r="AV125" s="100"/>
      <c r="AW125" s="100"/>
      <c r="AX125" s="100"/>
      <c r="BD125" s="111"/>
      <c r="BE125" s="111"/>
      <c r="BF125" s="111"/>
      <c r="BG125" s="111"/>
      <c r="BH125" s="111"/>
      <c r="BI125" s="111"/>
      <c r="BJ125" s="111"/>
    </row>
    <row r="126" ht="27" customHeight="1" spans="1:62">
      <c r="A126" s="15"/>
      <c r="B126" s="15"/>
      <c r="C126" s="65" t="s">
        <v>504</v>
      </c>
      <c r="D126" s="65"/>
      <c r="E126" s="65"/>
      <c r="F126" s="65"/>
      <c r="G126" s="65"/>
      <c r="H126" s="65"/>
      <c r="I126" s="65"/>
      <c r="J126" s="65"/>
      <c r="K126" s="65"/>
      <c r="L126" s="65"/>
      <c r="M126" s="65"/>
      <c r="N126" s="65"/>
      <c r="O126" s="65"/>
      <c r="P126" s="65"/>
      <c r="Q126" s="65"/>
      <c r="R126" s="65"/>
      <c r="S126" s="18">
        <f>K22</f>
        <v>450</v>
      </c>
      <c r="T126" s="18"/>
      <c r="U126" s="18"/>
      <c r="V126" s="82"/>
      <c r="W126" s="82"/>
      <c r="X126" s="82"/>
      <c r="Y126" s="82"/>
      <c r="Z126" s="82"/>
      <c r="AA126" s="90"/>
      <c r="AB126" s="90"/>
      <c r="AC126" s="90"/>
      <c r="AD126" s="90"/>
      <c r="AE126" s="90"/>
      <c r="AF126" s="92"/>
      <c r="AG126" s="92"/>
      <c r="AH126" s="92"/>
      <c r="AI126" s="92"/>
      <c r="AJ126" s="94">
        <f t="shared" si="0"/>
        <v>0</v>
      </c>
      <c r="AK126" s="94"/>
      <c r="AL126" s="94"/>
      <c r="AM126" s="94"/>
      <c r="AN126" s="94"/>
      <c r="AO126" s="94"/>
      <c r="AP126" s="94"/>
      <c r="AQ126" s="102">
        <f>AA126/S126/20.8363</f>
        <v>0</v>
      </c>
      <c r="AR126" s="105"/>
      <c r="AS126" s="100"/>
      <c r="AT126" s="100"/>
      <c r="AU126" s="100"/>
      <c r="AV126" s="100"/>
      <c r="AW126" s="100"/>
      <c r="AX126" s="100"/>
      <c r="BD126" s="112">
        <f>1/(800*30)</f>
        <v>4.16666666666667e-5</v>
      </c>
      <c r="BE126" s="114">
        <v>220</v>
      </c>
      <c r="BF126" s="103">
        <f>1/220</f>
        <v>0.00454545454545455</v>
      </c>
      <c r="BG126" s="103">
        <f>BD126*BE126*BF126</f>
        <v>4.16666666666667e-5</v>
      </c>
      <c r="BH126" s="103"/>
      <c r="BI126" s="115" t="e">
        <f>#REF!</f>
        <v>#REF!</v>
      </c>
      <c r="BJ126" s="115" t="e">
        <f>BG126*BI126</f>
        <v>#REF!</v>
      </c>
    </row>
    <row r="127" ht="23.25" customHeight="1" spans="1:62">
      <c r="A127" s="15"/>
      <c r="B127" s="15"/>
      <c r="C127" s="65" t="s">
        <v>555</v>
      </c>
      <c r="D127" s="65"/>
      <c r="E127" s="65"/>
      <c r="F127" s="65"/>
      <c r="G127" s="65"/>
      <c r="H127" s="65"/>
      <c r="I127" s="65"/>
      <c r="J127" s="65"/>
      <c r="K127" s="65"/>
      <c r="L127" s="65"/>
      <c r="M127" s="65"/>
      <c r="N127" s="65"/>
      <c r="O127" s="65"/>
      <c r="P127" s="65"/>
      <c r="Q127" s="65"/>
      <c r="R127" s="65"/>
      <c r="S127" s="18">
        <f>K27</f>
        <v>2500</v>
      </c>
      <c r="T127" s="18"/>
      <c r="U127" s="18"/>
      <c r="V127" s="82" t="e">
        <f>#REF!</f>
        <v>#REF!</v>
      </c>
      <c r="W127" s="82"/>
      <c r="X127" s="82"/>
      <c r="Y127" s="82"/>
      <c r="Z127" s="82"/>
      <c r="AA127" s="90" t="e">
        <f>#REF!</f>
        <v>#REF!</v>
      </c>
      <c r="AB127" s="90"/>
      <c r="AC127" s="90"/>
      <c r="AD127" s="90"/>
      <c r="AE127" s="90"/>
      <c r="AF127" s="92" t="e">
        <f>AE29</f>
        <v>#VALUE!</v>
      </c>
      <c r="AG127" s="92"/>
      <c r="AH127" s="92"/>
      <c r="AI127" s="92"/>
      <c r="AJ127" s="94" t="e">
        <f t="shared" si="0"/>
        <v>#REF!</v>
      </c>
      <c r="AK127" s="94"/>
      <c r="AL127" s="94"/>
      <c r="AM127" s="94"/>
      <c r="AN127" s="94"/>
      <c r="AO127" s="94"/>
      <c r="AP127" s="94"/>
      <c r="AQ127" s="102" t="e">
        <f>AA127/S127/20.8363</f>
        <v>#REF!</v>
      </c>
      <c r="AR127" s="105"/>
      <c r="AS127" s="100"/>
      <c r="AT127" s="100"/>
      <c r="AU127" s="100"/>
      <c r="AV127" s="100"/>
      <c r="AW127" s="100"/>
      <c r="AX127" s="100"/>
      <c r="BD127" s="113"/>
      <c r="BE127" s="113"/>
      <c r="BF127" s="15"/>
      <c r="BG127" s="15"/>
      <c r="BH127" s="15"/>
      <c r="BI127" s="15"/>
      <c r="BJ127" s="52" t="e">
        <f>SUM(BJ126:BJ126)</f>
        <v>#REF!</v>
      </c>
    </row>
    <row r="128" ht="32.25" customHeight="1" spans="1:62">
      <c r="A128" s="15"/>
      <c r="B128" s="15"/>
      <c r="C128" s="65" t="s">
        <v>506</v>
      </c>
      <c r="D128" s="65"/>
      <c r="E128" s="65"/>
      <c r="F128" s="65"/>
      <c r="G128" s="65"/>
      <c r="H128" s="65"/>
      <c r="I128" s="65"/>
      <c r="J128" s="65"/>
      <c r="K128" s="65"/>
      <c r="L128" s="65"/>
      <c r="M128" s="65"/>
      <c r="N128" s="65"/>
      <c r="O128" s="65"/>
      <c r="P128" s="65"/>
      <c r="Q128" s="65"/>
      <c r="R128" s="65"/>
      <c r="S128" s="18">
        <f>K31</f>
        <v>1800</v>
      </c>
      <c r="T128" s="18"/>
      <c r="U128" s="18"/>
      <c r="V128" s="82"/>
      <c r="W128" s="82"/>
      <c r="X128" s="82"/>
      <c r="Y128" s="82"/>
      <c r="Z128" s="82"/>
      <c r="AA128" s="90"/>
      <c r="AB128" s="90"/>
      <c r="AC128" s="90"/>
      <c r="AD128" s="90"/>
      <c r="AE128" s="90"/>
      <c r="AF128" s="92">
        <f>AE33</f>
        <v>0</v>
      </c>
      <c r="AG128" s="92"/>
      <c r="AH128" s="92"/>
      <c r="AI128" s="92"/>
      <c r="AJ128" s="94">
        <f t="shared" si="0"/>
        <v>0</v>
      </c>
      <c r="AK128" s="94"/>
      <c r="AL128" s="94"/>
      <c r="AM128" s="94"/>
      <c r="AN128" s="94"/>
      <c r="AO128" s="94"/>
      <c r="AP128" s="94"/>
      <c r="AQ128" s="102">
        <f>AA128/S128/20.8363</f>
        <v>0</v>
      </c>
      <c r="AR128" s="105"/>
      <c r="AS128" s="100"/>
      <c r="AT128" s="100"/>
      <c r="AU128" s="100"/>
      <c r="AV128" s="100"/>
      <c r="AW128" s="100"/>
      <c r="AX128" s="100"/>
      <c r="BD128" s="113"/>
      <c r="BE128" s="15"/>
      <c r="BF128" s="52"/>
      <c r="BG128" s="15"/>
      <c r="BH128" s="15"/>
      <c r="BI128" s="15"/>
      <c r="BJ128" s="15"/>
    </row>
    <row r="129" ht="38.25" customHeight="1" spans="1:62">
      <c r="A129" s="15"/>
      <c r="B129" s="15"/>
      <c r="C129" s="65" t="s">
        <v>556</v>
      </c>
      <c r="D129" s="65"/>
      <c r="E129" s="65"/>
      <c r="F129" s="65"/>
      <c r="G129" s="65"/>
      <c r="H129" s="65"/>
      <c r="I129" s="65"/>
      <c r="J129" s="65"/>
      <c r="K129" s="65"/>
      <c r="L129" s="65"/>
      <c r="M129" s="65"/>
      <c r="N129" s="65"/>
      <c r="O129" s="65"/>
      <c r="P129" s="65"/>
      <c r="Q129" s="65"/>
      <c r="R129" s="65"/>
      <c r="S129" s="18">
        <f>K35</f>
        <v>1500</v>
      </c>
      <c r="T129" s="18"/>
      <c r="U129" s="18"/>
      <c r="V129" s="82" t="e">
        <f>#REF!</f>
        <v>#REF!</v>
      </c>
      <c r="W129" s="82"/>
      <c r="X129" s="82"/>
      <c r="Y129" s="82"/>
      <c r="Z129" s="82"/>
      <c r="AA129" s="90" t="e">
        <f>#REF!</f>
        <v>#REF!</v>
      </c>
      <c r="AB129" s="90"/>
      <c r="AC129" s="90"/>
      <c r="AD129" s="90"/>
      <c r="AE129" s="90"/>
      <c r="AF129" s="91" t="e">
        <f>AE37</f>
        <v>#VALUE!</v>
      </c>
      <c r="AG129" s="91"/>
      <c r="AH129" s="91"/>
      <c r="AI129" s="91"/>
      <c r="AJ129" s="94" t="e">
        <f t="shared" si="0"/>
        <v>#REF!</v>
      </c>
      <c r="AK129" s="94"/>
      <c r="AL129" s="94"/>
      <c r="AM129" s="94"/>
      <c r="AN129" s="94"/>
      <c r="AO129" s="94"/>
      <c r="AP129" s="94"/>
      <c r="AQ129" s="102" t="e">
        <f>AA129/S129/20.8363</f>
        <v>#REF!</v>
      </c>
      <c r="AR129" s="105"/>
      <c r="AS129" s="100"/>
      <c r="AT129" s="100"/>
      <c r="AU129" s="100"/>
      <c r="AV129" s="100"/>
      <c r="AW129" s="100"/>
      <c r="AX129" s="100"/>
      <c r="BD129" s="111" t="s">
        <v>549</v>
      </c>
      <c r="BE129" s="111" t="s">
        <v>550</v>
      </c>
      <c r="BF129" s="111" t="s">
        <v>551</v>
      </c>
      <c r="BG129" s="111" t="s">
        <v>552</v>
      </c>
      <c r="BH129" s="111"/>
      <c r="BI129" s="111" t="s">
        <v>553</v>
      </c>
      <c r="BJ129" s="111"/>
    </row>
    <row r="130" ht="22.5" customHeight="1" spans="1:62">
      <c r="A130" s="15"/>
      <c r="B130" s="15"/>
      <c r="C130" s="116" t="s">
        <v>557</v>
      </c>
      <c r="D130" s="116"/>
      <c r="E130" s="116"/>
      <c r="F130" s="116"/>
      <c r="G130" s="116"/>
      <c r="H130" s="116"/>
      <c r="I130" s="116"/>
      <c r="J130" s="116"/>
      <c r="K130" s="116"/>
      <c r="L130" s="116"/>
      <c r="M130" s="116"/>
      <c r="N130" s="116"/>
      <c r="O130" s="116"/>
      <c r="P130" s="116"/>
      <c r="Q130" s="116"/>
      <c r="R130" s="116"/>
      <c r="S130" s="116"/>
      <c r="T130" s="116"/>
      <c r="U130" s="116"/>
      <c r="V130" s="134" t="e">
        <f>TRUNC(SUM(V123:Z129),2)</f>
        <v>#REF!</v>
      </c>
      <c r="W130" s="134"/>
      <c r="X130" s="134"/>
      <c r="Y130" s="134"/>
      <c r="Z130" s="134"/>
      <c r="AA130" s="145" t="e">
        <f>SUM(AA123:AE129)</f>
        <v>#REF!</v>
      </c>
      <c r="AB130" s="145"/>
      <c r="AC130" s="145"/>
      <c r="AD130" s="145"/>
      <c r="AE130" s="145"/>
      <c r="AF130" s="146"/>
      <c r="AG130" s="146"/>
      <c r="AH130" s="146"/>
      <c r="AI130" s="146"/>
      <c r="AJ130" s="153" t="e">
        <f>TRUNC(SUM(AJ123:AP129),2)</f>
        <v>#REF!</v>
      </c>
      <c r="AK130" s="153"/>
      <c r="AL130" s="153"/>
      <c r="AM130" s="153"/>
      <c r="AN130" s="153"/>
      <c r="AO130" s="153"/>
      <c r="AP130" s="153"/>
      <c r="AQ130" s="161" t="e">
        <f>TRUNC(SUM(AQ123:AQ129),2)</f>
        <v>#REF!</v>
      </c>
      <c r="AR130" s="162" t="e">
        <f>SUM(AR123:AR129)</f>
        <v>#REF!</v>
      </c>
      <c r="AS130" s="100"/>
      <c r="AT130" s="100"/>
      <c r="AU130" s="100"/>
      <c r="AV130" s="100"/>
      <c r="AW130" s="100"/>
      <c r="AX130" s="100"/>
      <c r="BD130" s="112">
        <f>1/(800*30)</f>
        <v>4.16666666666667e-5</v>
      </c>
      <c r="BE130" s="114">
        <v>220</v>
      </c>
      <c r="BF130" s="103">
        <f>1/220</f>
        <v>0.00454545454545455</v>
      </c>
      <c r="BG130" s="103">
        <f>BD130*BE130*BF130</f>
        <v>4.16666666666667e-5</v>
      </c>
      <c r="BH130" s="103"/>
      <c r="BI130" s="115" t="e">
        <f>BI126</f>
        <v>#REF!</v>
      </c>
      <c r="BJ130" s="115" t="e">
        <f>BG130*BI130</f>
        <v>#REF!</v>
      </c>
    </row>
    <row r="131" ht="28.5" customHeight="1" spans="1:62">
      <c r="A131" s="15"/>
      <c r="B131" s="15"/>
      <c r="C131" s="117"/>
      <c r="D131" s="118"/>
      <c r="E131" s="118"/>
      <c r="F131" s="118"/>
      <c r="G131" s="118"/>
      <c r="H131" s="119" t="s">
        <v>558</v>
      </c>
      <c r="I131" s="119"/>
      <c r="J131" s="119"/>
      <c r="K131" s="119"/>
      <c r="L131" s="119"/>
      <c r="M131" s="119"/>
      <c r="N131" s="119"/>
      <c r="O131" s="119"/>
      <c r="P131" s="119"/>
      <c r="Q131" s="119"/>
      <c r="R131" s="119"/>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63"/>
      <c r="AR131" s="164"/>
      <c r="AS131" s="100"/>
      <c r="AT131" s="100"/>
      <c r="AU131" s="100"/>
      <c r="AV131" s="100"/>
      <c r="AW131" s="100"/>
      <c r="AX131" s="100"/>
      <c r="BD131" s="179"/>
      <c r="BE131" s="113"/>
      <c r="BF131" s="15"/>
      <c r="BG131" s="15"/>
      <c r="BH131" s="15"/>
      <c r="BI131" s="15"/>
      <c r="BJ131" s="15"/>
    </row>
    <row r="132" ht="29.25" customHeight="1" spans="1:62">
      <c r="A132" s="15"/>
      <c r="B132" s="15"/>
      <c r="C132" s="65" t="s">
        <v>559</v>
      </c>
      <c r="D132" s="65"/>
      <c r="E132" s="65"/>
      <c r="F132" s="65"/>
      <c r="G132" s="65"/>
      <c r="H132" s="65"/>
      <c r="I132" s="65"/>
      <c r="J132" s="65"/>
      <c r="K132" s="65"/>
      <c r="L132" s="65"/>
      <c r="M132" s="65"/>
      <c r="N132" s="65"/>
      <c r="O132" s="65"/>
      <c r="P132" s="65"/>
      <c r="Q132" s="65"/>
      <c r="R132" s="65"/>
      <c r="S132" s="135">
        <f>K42</f>
        <v>2700</v>
      </c>
      <c r="T132" s="135"/>
      <c r="U132" s="135"/>
      <c r="V132" s="136" t="e">
        <f>#REF!</f>
        <v>#REF!</v>
      </c>
      <c r="W132" s="136"/>
      <c r="X132" s="136"/>
      <c r="Y132" s="136"/>
      <c r="Z132" s="136"/>
      <c r="AA132" s="136" t="e">
        <f>#REF!</f>
        <v>#REF!</v>
      </c>
      <c r="AB132" s="136"/>
      <c r="AC132" s="136"/>
      <c r="AD132" s="136"/>
      <c r="AE132" s="136"/>
      <c r="AF132" s="91" t="e">
        <f>AE44</f>
        <v>#VALUE!</v>
      </c>
      <c r="AG132" s="91"/>
      <c r="AH132" s="91"/>
      <c r="AI132" s="91"/>
      <c r="AJ132" s="154" t="e">
        <f t="shared" ref="AJ132:AJ137" si="1">TRUNC((AF132/20.8363*AA132),2)</f>
        <v>#VALUE!</v>
      </c>
      <c r="AK132" s="154"/>
      <c r="AL132" s="154"/>
      <c r="AM132" s="154"/>
      <c r="AN132" s="154"/>
      <c r="AO132" s="154"/>
      <c r="AP132" s="154"/>
      <c r="AQ132" s="102" t="e">
        <f t="shared" ref="AQ132:AQ137" si="2">AA132/S132/20.8363</f>
        <v>#REF!</v>
      </c>
      <c r="AR132" s="105"/>
      <c r="AS132" s="100"/>
      <c r="AT132" s="100"/>
      <c r="AU132" s="100"/>
      <c r="AV132" s="100"/>
      <c r="AW132" s="100"/>
      <c r="AX132" s="100"/>
      <c r="BD132" s="15"/>
      <c r="BE132" s="15"/>
      <c r="BF132" s="15"/>
      <c r="BG132" s="15"/>
      <c r="BH132" s="15"/>
      <c r="BI132" s="15"/>
      <c r="BJ132" s="15"/>
    </row>
    <row r="133" ht="19.5" customHeight="1" spans="1:62">
      <c r="A133" s="15"/>
      <c r="B133" s="15"/>
      <c r="C133" s="65" t="s">
        <v>560</v>
      </c>
      <c r="D133" s="65"/>
      <c r="E133" s="65"/>
      <c r="F133" s="65"/>
      <c r="G133" s="65"/>
      <c r="H133" s="65"/>
      <c r="I133" s="65"/>
      <c r="J133" s="65"/>
      <c r="K133" s="65"/>
      <c r="L133" s="65"/>
      <c r="M133" s="65"/>
      <c r="N133" s="65"/>
      <c r="O133" s="65"/>
      <c r="P133" s="65"/>
      <c r="Q133" s="65"/>
      <c r="R133" s="65"/>
      <c r="S133" s="137">
        <f>K67</f>
        <v>9000</v>
      </c>
      <c r="T133" s="137"/>
      <c r="U133" s="137"/>
      <c r="V133" s="136" t="e">
        <f>#REF!</f>
        <v>#REF!</v>
      </c>
      <c r="W133" s="136"/>
      <c r="X133" s="136"/>
      <c r="Y133" s="136"/>
      <c r="Z133" s="136"/>
      <c r="AA133" s="136" t="e">
        <f>#REF!</f>
        <v>#REF!</v>
      </c>
      <c r="AB133" s="136"/>
      <c r="AC133" s="136"/>
      <c r="AD133" s="136"/>
      <c r="AE133" s="136"/>
      <c r="AF133" s="91" t="e">
        <f>AE69</f>
        <v>#VALUE!</v>
      </c>
      <c r="AG133" s="91"/>
      <c r="AH133" s="91"/>
      <c r="AI133" s="91"/>
      <c r="AJ133" s="154" t="e">
        <f t="shared" si="1"/>
        <v>#VALUE!</v>
      </c>
      <c r="AK133" s="154"/>
      <c r="AL133" s="154"/>
      <c r="AM133" s="154"/>
      <c r="AN133" s="154"/>
      <c r="AO133" s="154"/>
      <c r="AP133" s="154"/>
      <c r="AQ133" s="102" t="e">
        <f t="shared" si="2"/>
        <v>#REF!</v>
      </c>
      <c r="AR133" s="105"/>
      <c r="AS133" s="15"/>
      <c r="AT133" s="15"/>
      <c r="AU133" s="15"/>
      <c r="AV133" s="15"/>
      <c r="AW133" s="15"/>
      <c r="AX133" s="15"/>
      <c r="BD133" s="32" t="s">
        <v>561</v>
      </c>
      <c r="BE133" s="15"/>
      <c r="BF133" s="15"/>
      <c r="BG133" s="15"/>
      <c r="BH133" s="15"/>
      <c r="BI133" s="15"/>
      <c r="BJ133" s="15"/>
    </row>
    <row r="134" ht="21.4" customHeight="1" spans="1:62">
      <c r="A134" s="15"/>
      <c r="B134" s="15"/>
      <c r="C134" s="65" t="s">
        <v>513</v>
      </c>
      <c r="D134" s="65"/>
      <c r="E134" s="65"/>
      <c r="F134" s="65"/>
      <c r="G134" s="65"/>
      <c r="H134" s="65"/>
      <c r="I134" s="65"/>
      <c r="J134" s="65"/>
      <c r="K134" s="65"/>
      <c r="L134" s="65"/>
      <c r="M134" s="65"/>
      <c r="N134" s="65"/>
      <c r="O134" s="65"/>
      <c r="P134" s="65"/>
      <c r="Q134" s="65"/>
      <c r="R134" s="65"/>
      <c r="S134" s="135">
        <f>K63</f>
        <v>2700</v>
      </c>
      <c r="T134" s="135"/>
      <c r="U134" s="135"/>
      <c r="V134" s="136" t="e">
        <f>#REF!</f>
        <v>#REF!</v>
      </c>
      <c r="W134" s="136"/>
      <c r="X134" s="136"/>
      <c r="Y134" s="136"/>
      <c r="Z134" s="136"/>
      <c r="AA134" s="136" t="e">
        <f>#REF!</f>
        <v>#REF!</v>
      </c>
      <c r="AB134" s="136"/>
      <c r="AC134" s="136"/>
      <c r="AD134" s="136"/>
      <c r="AE134" s="136"/>
      <c r="AF134" s="91" t="e">
        <f>AE65</f>
        <v>#VALUE!</v>
      </c>
      <c r="AG134" s="91"/>
      <c r="AH134" s="91"/>
      <c r="AI134" s="91"/>
      <c r="AJ134" s="154" t="e">
        <f t="shared" si="1"/>
        <v>#VALUE!</v>
      </c>
      <c r="AK134" s="154"/>
      <c r="AL134" s="154"/>
      <c r="AM134" s="154"/>
      <c r="AN134" s="154"/>
      <c r="AO134" s="154"/>
      <c r="AP134" s="154"/>
      <c r="AQ134" s="102" t="e">
        <f t="shared" si="2"/>
        <v>#REF!</v>
      </c>
      <c r="AR134" s="105"/>
      <c r="AS134" s="15"/>
      <c r="AT134" s="15"/>
      <c r="AU134" s="15"/>
      <c r="AV134" s="15"/>
      <c r="AW134" s="15"/>
      <c r="AX134" s="15"/>
      <c r="BD134" s="180" t="e">
        <f>AA124/20.8363</f>
        <v>#REF!</v>
      </c>
      <c r="BE134" s="15"/>
      <c r="BF134" s="113" t="e">
        <f>BD134*AF124</f>
        <v>#REF!</v>
      </c>
      <c r="BG134" s="15"/>
      <c r="BH134" s="15"/>
      <c r="BI134" s="15"/>
      <c r="BJ134" s="15"/>
    </row>
    <row r="135" ht="21.4" customHeight="1" spans="1:62">
      <c r="A135" s="15"/>
      <c r="B135" s="15"/>
      <c r="C135" s="65" t="s">
        <v>512</v>
      </c>
      <c r="D135" s="65"/>
      <c r="E135" s="65"/>
      <c r="F135" s="65"/>
      <c r="G135" s="65"/>
      <c r="H135" s="65"/>
      <c r="I135" s="65"/>
      <c r="J135" s="65"/>
      <c r="K135" s="65"/>
      <c r="L135" s="65"/>
      <c r="M135" s="65"/>
      <c r="N135" s="65"/>
      <c r="O135" s="65"/>
      <c r="P135" s="65"/>
      <c r="Q135" s="65"/>
      <c r="R135" s="65"/>
      <c r="S135" s="135">
        <f>K56</f>
        <v>2700</v>
      </c>
      <c r="T135" s="135"/>
      <c r="U135" s="135"/>
      <c r="V135" s="136" t="e">
        <f>#REF!</f>
        <v>#REF!</v>
      </c>
      <c r="W135" s="136"/>
      <c r="X135" s="136"/>
      <c r="Y135" s="136"/>
      <c r="Z135" s="136"/>
      <c r="AA135" s="136" t="e">
        <f>#REF!</f>
        <v>#REF!</v>
      </c>
      <c r="AB135" s="136"/>
      <c r="AC135" s="136"/>
      <c r="AD135" s="136"/>
      <c r="AE135" s="136"/>
      <c r="AF135" s="91" t="e">
        <f>AE58</f>
        <v>#VALUE!</v>
      </c>
      <c r="AG135" s="91"/>
      <c r="AH135" s="91"/>
      <c r="AI135" s="91"/>
      <c r="AJ135" s="154" t="e">
        <f t="shared" si="1"/>
        <v>#VALUE!</v>
      </c>
      <c r="AK135" s="154"/>
      <c r="AL135" s="154"/>
      <c r="AM135" s="154"/>
      <c r="AN135" s="154"/>
      <c r="AO135" s="154"/>
      <c r="AP135" s="154"/>
      <c r="AQ135" s="102" t="e">
        <f t="shared" si="2"/>
        <v>#REF!</v>
      </c>
      <c r="AR135" s="105"/>
      <c r="AS135" s="15"/>
      <c r="AT135" s="15"/>
      <c r="AU135" s="15"/>
      <c r="AV135" s="15"/>
      <c r="AW135" s="15"/>
      <c r="AX135" s="15"/>
      <c r="BD135" s="113"/>
      <c r="BE135" s="15"/>
      <c r="BF135" s="15"/>
      <c r="BG135" s="15"/>
      <c r="BH135" s="15"/>
      <c r="BI135" s="15"/>
      <c r="BJ135" s="15"/>
    </row>
    <row r="136" ht="27" customHeight="1" spans="1:62">
      <c r="A136" s="15"/>
      <c r="B136" s="15"/>
      <c r="C136" s="65" t="s">
        <v>511</v>
      </c>
      <c r="D136" s="65"/>
      <c r="E136" s="65"/>
      <c r="F136" s="65"/>
      <c r="G136" s="65"/>
      <c r="H136" s="65"/>
      <c r="I136" s="65"/>
      <c r="J136" s="65"/>
      <c r="K136" s="65"/>
      <c r="L136" s="65"/>
      <c r="M136" s="65"/>
      <c r="N136" s="65"/>
      <c r="O136" s="65"/>
      <c r="P136" s="65"/>
      <c r="Q136" s="65"/>
      <c r="R136" s="65"/>
      <c r="S136" s="135">
        <f>K49</f>
        <v>2700</v>
      </c>
      <c r="T136" s="135"/>
      <c r="U136" s="135"/>
      <c r="V136" s="136" t="e">
        <f>#REF!</f>
        <v>#REF!</v>
      </c>
      <c r="W136" s="136"/>
      <c r="X136" s="136"/>
      <c r="Y136" s="136"/>
      <c r="Z136" s="136"/>
      <c r="AA136" s="136" t="e">
        <f>#REF!</f>
        <v>#REF!</v>
      </c>
      <c r="AB136" s="136"/>
      <c r="AC136" s="136"/>
      <c r="AD136" s="136"/>
      <c r="AE136" s="136"/>
      <c r="AF136" s="91" t="e">
        <f>AE51</f>
        <v>#VALUE!</v>
      </c>
      <c r="AG136" s="91"/>
      <c r="AH136" s="91"/>
      <c r="AI136" s="91"/>
      <c r="AJ136" s="154" t="e">
        <f t="shared" si="1"/>
        <v>#VALUE!</v>
      </c>
      <c r="AK136" s="154"/>
      <c r="AL136" s="154"/>
      <c r="AM136" s="154"/>
      <c r="AN136" s="154"/>
      <c r="AO136" s="154"/>
      <c r="AP136" s="154"/>
      <c r="AQ136" s="102" t="e">
        <f t="shared" si="2"/>
        <v>#REF!</v>
      </c>
      <c r="AR136" s="105"/>
      <c r="AS136" s="15"/>
      <c r="AT136" s="15"/>
      <c r="AU136" s="15"/>
      <c r="AV136" s="15"/>
      <c r="AW136" s="15"/>
      <c r="AX136" s="15"/>
      <c r="BD136" s="32" t="s">
        <v>562</v>
      </c>
      <c r="BE136" s="15"/>
      <c r="BF136" s="15"/>
      <c r="BG136" s="15"/>
      <c r="BH136" s="15"/>
      <c r="BI136" s="15"/>
      <c r="BJ136" s="15"/>
    </row>
    <row r="137" ht="31.5" customHeight="1" spans="1:62">
      <c r="A137" s="15"/>
      <c r="B137" s="15"/>
      <c r="C137" s="65" t="s">
        <v>515</v>
      </c>
      <c r="D137" s="65"/>
      <c r="E137" s="65"/>
      <c r="F137" s="65"/>
      <c r="G137" s="65"/>
      <c r="H137" s="65"/>
      <c r="I137" s="65"/>
      <c r="J137" s="65"/>
      <c r="K137" s="65"/>
      <c r="L137" s="65"/>
      <c r="M137" s="65"/>
      <c r="N137" s="65"/>
      <c r="O137" s="65"/>
      <c r="P137" s="65"/>
      <c r="Q137" s="65"/>
      <c r="R137" s="65"/>
      <c r="S137" s="135">
        <f>K71</f>
        <v>100000</v>
      </c>
      <c r="T137" s="135"/>
      <c r="U137" s="135"/>
      <c r="V137" s="136"/>
      <c r="W137" s="136"/>
      <c r="X137" s="136"/>
      <c r="Y137" s="136"/>
      <c r="Z137" s="136"/>
      <c r="AA137" s="136"/>
      <c r="AB137" s="136"/>
      <c r="AC137" s="136"/>
      <c r="AD137" s="136"/>
      <c r="AE137" s="136"/>
      <c r="AF137" s="91">
        <f>AE73</f>
        <v>0</v>
      </c>
      <c r="AG137" s="91"/>
      <c r="AH137" s="91"/>
      <c r="AI137" s="91"/>
      <c r="AJ137" s="154">
        <f t="shared" si="1"/>
        <v>0</v>
      </c>
      <c r="AK137" s="154"/>
      <c r="AL137" s="154"/>
      <c r="AM137" s="154"/>
      <c r="AN137" s="154"/>
      <c r="AO137" s="154"/>
      <c r="AP137" s="154"/>
      <c r="AQ137" s="102">
        <f t="shared" si="2"/>
        <v>0</v>
      </c>
      <c r="AR137" s="105"/>
      <c r="AS137" s="15"/>
      <c r="AT137" s="15"/>
      <c r="AU137" s="15"/>
      <c r="AV137" s="15"/>
      <c r="AW137" s="15"/>
      <c r="AX137" s="15"/>
      <c r="AY137" s="15"/>
      <c r="AZ137" s="15"/>
      <c r="BA137" s="15"/>
      <c r="BB137" s="15"/>
      <c r="BC137" s="15"/>
      <c r="BD137" s="180" t="e">
        <f>BD134*AF124</f>
        <v>#REF!</v>
      </c>
      <c r="BE137" s="15"/>
      <c r="BF137" s="15"/>
      <c r="BG137" s="15"/>
      <c r="BH137" s="15"/>
      <c r="BI137" s="15"/>
      <c r="BJ137" s="15"/>
    </row>
    <row r="138" ht="24" customHeight="1" spans="1:57">
      <c r="A138" s="15"/>
      <c r="B138" s="15"/>
      <c r="C138" s="116" t="s">
        <v>557</v>
      </c>
      <c r="D138" s="116"/>
      <c r="E138" s="116"/>
      <c r="F138" s="116"/>
      <c r="G138" s="116"/>
      <c r="H138" s="116"/>
      <c r="I138" s="116"/>
      <c r="J138" s="116"/>
      <c r="K138" s="116"/>
      <c r="L138" s="116"/>
      <c r="M138" s="116"/>
      <c r="N138" s="116"/>
      <c r="O138" s="116"/>
      <c r="P138" s="116"/>
      <c r="Q138" s="116"/>
      <c r="R138" s="116"/>
      <c r="S138" s="116"/>
      <c r="T138" s="116"/>
      <c r="U138" s="116"/>
      <c r="V138" s="134" t="e">
        <f>TRUNC(SUM(V132:Z137),2)</f>
        <v>#REF!</v>
      </c>
      <c r="W138" s="134"/>
      <c r="X138" s="134"/>
      <c r="Y138" s="134"/>
      <c r="Z138" s="134"/>
      <c r="AA138" s="145" t="e">
        <f>SUM(AA132:AE137)</f>
        <v>#REF!</v>
      </c>
      <c r="AB138" s="145"/>
      <c r="AC138" s="145"/>
      <c r="AD138" s="145"/>
      <c r="AE138" s="145"/>
      <c r="AF138" s="146"/>
      <c r="AG138" s="146"/>
      <c r="AH138" s="146"/>
      <c r="AI138" s="146"/>
      <c r="AJ138" s="153" t="e">
        <f>TRUNC(SUM(AJ132:AP137),2)</f>
        <v>#VALUE!</v>
      </c>
      <c r="AK138" s="153"/>
      <c r="AL138" s="153"/>
      <c r="AM138" s="153"/>
      <c r="AN138" s="153"/>
      <c r="AO138" s="153"/>
      <c r="AP138" s="153"/>
      <c r="AQ138" s="162" t="e">
        <f>TRUNC(SUM(AQ132:AQ137),2)</f>
        <v>#REF!</v>
      </c>
      <c r="AR138" s="162">
        <f>SUM(AR132:AR137)</f>
        <v>0</v>
      </c>
      <c r="AS138" s="15"/>
      <c r="AT138" s="15"/>
      <c r="AU138" s="15"/>
      <c r="AV138" s="15"/>
      <c r="AW138" s="15"/>
      <c r="AX138" s="15"/>
      <c r="AY138" s="15"/>
      <c r="AZ138" s="15"/>
      <c r="BA138" s="15"/>
      <c r="BB138" s="15"/>
      <c r="BC138" s="15"/>
      <c r="BD138" s="15"/>
      <c r="BE138" s="15"/>
    </row>
    <row r="139" ht="15" customHeight="1" spans="1:57">
      <c r="A139" s="15"/>
      <c r="B139" s="15"/>
      <c r="C139" s="117"/>
      <c r="D139" s="118"/>
      <c r="E139" s="118"/>
      <c r="F139" s="118"/>
      <c r="G139" s="118"/>
      <c r="H139" s="119" t="s">
        <v>521</v>
      </c>
      <c r="I139" s="119"/>
      <c r="J139" s="119"/>
      <c r="K139" s="119"/>
      <c r="L139" s="119"/>
      <c r="M139" s="119"/>
      <c r="N139" s="119"/>
      <c r="O139" s="119"/>
      <c r="P139" s="119"/>
      <c r="Q139" s="119"/>
      <c r="R139" s="119"/>
      <c r="S139" s="138"/>
      <c r="T139" s="138"/>
      <c r="U139" s="138"/>
      <c r="V139" s="118"/>
      <c r="W139" s="118"/>
      <c r="X139" s="118"/>
      <c r="Y139" s="118"/>
      <c r="Z139" s="118"/>
      <c r="AA139" s="118"/>
      <c r="AB139" s="118"/>
      <c r="AC139" s="118"/>
      <c r="AD139" s="118"/>
      <c r="AE139" s="118"/>
      <c r="AF139" s="118"/>
      <c r="AG139" s="118"/>
      <c r="AH139" s="118"/>
      <c r="AI139" s="118"/>
      <c r="AJ139" s="118"/>
      <c r="AK139" s="118"/>
      <c r="AL139" s="118"/>
      <c r="AM139" s="118"/>
      <c r="AN139" s="118"/>
      <c r="AO139" s="118"/>
      <c r="AP139" s="118"/>
      <c r="AQ139" s="164"/>
      <c r="AR139" s="164"/>
      <c r="AS139" s="15"/>
      <c r="AT139" s="15"/>
      <c r="AU139" s="15"/>
      <c r="AV139" s="15"/>
      <c r="AW139" s="15"/>
      <c r="AX139" s="15"/>
      <c r="AY139" s="15"/>
      <c r="AZ139" s="15"/>
      <c r="BA139" s="15"/>
      <c r="BB139" s="15"/>
      <c r="BC139" s="15"/>
      <c r="BD139" s="15"/>
      <c r="BE139" s="15"/>
    </row>
    <row r="140" ht="30.6" customHeight="1" spans="1:57">
      <c r="A140" s="15"/>
      <c r="B140" s="15"/>
      <c r="C140" s="120" t="s">
        <v>563</v>
      </c>
      <c r="D140" s="120"/>
      <c r="E140" s="120"/>
      <c r="F140" s="120"/>
      <c r="G140" s="120"/>
      <c r="H140" s="120"/>
      <c r="I140" s="120"/>
      <c r="J140" s="120"/>
      <c r="K140" s="120"/>
      <c r="L140" s="120"/>
      <c r="M140" s="120"/>
      <c r="N140" s="120"/>
      <c r="O140" s="120"/>
      <c r="P140" s="120"/>
      <c r="Q140" s="120"/>
      <c r="R140" s="120"/>
      <c r="S140" s="137">
        <f>K86</f>
        <v>160</v>
      </c>
      <c r="T140" s="137"/>
      <c r="U140" s="137"/>
      <c r="V140" s="136"/>
      <c r="W140" s="136"/>
      <c r="X140" s="136"/>
      <c r="Y140" s="136"/>
      <c r="Z140" s="136"/>
      <c r="AA140" s="147"/>
      <c r="AB140" s="147"/>
      <c r="AC140" s="147"/>
      <c r="AD140" s="147"/>
      <c r="AE140" s="147"/>
      <c r="AF140" s="91">
        <f>AZ88</f>
        <v>0</v>
      </c>
      <c r="AG140" s="91"/>
      <c r="AH140" s="91"/>
      <c r="AI140" s="91"/>
      <c r="AJ140" s="154">
        <f>TRUNC((AA140/20.8363*AF140),2)</f>
        <v>0</v>
      </c>
      <c r="AK140" s="154"/>
      <c r="AL140" s="154"/>
      <c r="AM140" s="154"/>
      <c r="AN140" s="154"/>
      <c r="AO140" s="154"/>
      <c r="AP140" s="154"/>
      <c r="AQ140" s="165">
        <f>AA140/S140/20.8363</f>
        <v>0</v>
      </c>
      <c r="AR140" s="166"/>
      <c r="AS140" s="15"/>
      <c r="AT140" s="15"/>
      <c r="AU140" s="15"/>
      <c r="AV140" s="15"/>
      <c r="AW140" s="15"/>
      <c r="AX140" s="15"/>
      <c r="AY140" s="15"/>
      <c r="AZ140" s="15"/>
      <c r="BA140" s="15"/>
      <c r="BB140" s="15"/>
      <c r="BC140" s="15"/>
      <c r="BD140" s="15"/>
      <c r="BE140" s="15"/>
    </row>
    <row r="141" ht="30.6" customHeight="1" spans="1:57">
      <c r="A141" s="15"/>
      <c r="B141" s="15"/>
      <c r="C141" s="65" t="s">
        <v>564</v>
      </c>
      <c r="D141" s="65"/>
      <c r="E141" s="65"/>
      <c r="F141" s="65"/>
      <c r="G141" s="65"/>
      <c r="H141" s="65"/>
      <c r="I141" s="65"/>
      <c r="J141" s="65"/>
      <c r="K141" s="65"/>
      <c r="L141" s="65"/>
      <c r="M141" s="65"/>
      <c r="N141" s="65"/>
      <c r="O141" s="65"/>
      <c r="P141" s="65"/>
      <c r="Q141" s="65"/>
      <c r="R141" s="65"/>
      <c r="S141" s="135">
        <f>K82</f>
        <v>380</v>
      </c>
      <c r="T141" s="135"/>
      <c r="U141" s="135"/>
      <c r="V141" s="136" t="e">
        <f>#REF!</f>
        <v>#REF!</v>
      </c>
      <c r="W141" s="136"/>
      <c r="X141" s="136"/>
      <c r="Y141" s="136"/>
      <c r="Z141" s="136"/>
      <c r="AA141" s="147" t="e">
        <f>#REF!</f>
        <v>#REF!</v>
      </c>
      <c r="AB141" s="147"/>
      <c r="AC141" s="147"/>
      <c r="AD141" s="147"/>
      <c r="AE141" s="147"/>
      <c r="AF141" s="91" t="e">
        <f>AZ84</f>
        <v>#VALUE!</v>
      </c>
      <c r="AG141" s="91"/>
      <c r="AH141" s="91"/>
      <c r="AI141" s="91"/>
      <c r="AJ141" s="154" t="e">
        <f>TRUNC((AA141/20.8363*AF141),2)</f>
        <v>#REF!</v>
      </c>
      <c r="AK141" s="154"/>
      <c r="AL141" s="154"/>
      <c r="AM141" s="154"/>
      <c r="AN141" s="154"/>
      <c r="AO141" s="154"/>
      <c r="AP141" s="154"/>
      <c r="AQ141" s="105" t="e">
        <f>AA141/S141/20.8363</f>
        <v>#REF!</v>
      </c>
      <c r="AR141" s="105"/>
      <c r="AS141" s="15"/>
      <c r="AT141" s="15"/>
      <c r="AU141" s="15"/>
      <c r="AV141" s="15"/>
      <c r="AW141" s="15"/>
      <c r="AX141" s="15"/>
      <c r="AY141" s="15"/>
      <c r="AZ141" s="15"/>
      <c r="BA141" s="15"/>
      <c r="BB141" s="15"/>
      <c r="BC141" s="15"/>
      <c r="BD141" s="15"/>
      <c r="BE141" s="15"/>
    </row>
    <row r="142" ht="19.5" customHeight="1" spans="1:57">
      <c r="A142" s="15"/>
      <c r="B142" s="15"/>
      <c r="C142" s="65" t="s">
        <v>565</v>
      </c>
      <c r="D142" s="65"/>
      <c r="E142" s="65"/>
      <c r="F142" s="65"/>
      <c r="G142" s="65"/>
      <c r="H142" s="65"/>
      <c r="I142" s="65"/>
      <c r="J142" s="65"/>
      <c r="K142" s="65"/>
      <c r="L142" s="65"/>
      <c r="M142" s="65"/>
      <c r="N142" s="65"/>
      <c r="O142" s="65"/>
      <c r="P142" s="65"/>
      <c r="Q142" s="65"/>
      <c r="R142" s="65"/>
      <c r="S142" s="135">
        <f>K90</f>
        <v>380</v>
      </c>
      <c r="T142" s="135"/>
      <c r="U142" s="135"/>
      <c r="V142" s="136" t="e">
        <f>#REF!</f>
        <v>#REF!</v>
      </c>
      <c r="W142" s="136"/>
      <c r="X142" s="136"/>
      <c r="Y142" s="136"/>
      <c r="Z142" s="136"/>
      <c r="AA142" s="147" t="e">
        <f>#REF!</f>
        <v>#REF!</v>
      </c>
      <c r="AB142" s="147"/>
      <c r="AC142" s="147"/>
      <c r="AD142" s="147"/>
      <c r="AE142" s="147"/>
      <c r="AF142" s="91" t="e">
        <f>AZ92</f>
        <v>#VALUE!</v>
      </c>
      <c r="AG142" s="91"/>
      <c r="AH142" s="91"/>
      <c r="AI142" s="91"/>
      <c r="AJ142" s="154" t="e">
        <f>TRUNC((AA142/20.8363*AF142),2)</f>
        <v>#REF!</v>
      </c>
      <c r="AK142" s="154"/>
      <c r="AL142" s="154"/>
      <c r="AM142" s="154"/>
      <c r="AN142" s="154"/>
      <c r="AO142" s="154"/>
      <c r="AP142" s="154"/>
      <c r="AQ142" s="105" t="e">
        <f>AA142/S142/20.8363</f>
        <v>#REF!</v>
      </c>
      <c r="AR142" s="105"/>
      <c r="AS142" s="15"/>
      <c r="AT142" s="15"/>
      <c r="AU142" s="15"/>
      <c r="AV142" s="15"/>
      <c r="AW142" s="15"/>
      <c r="AX142" s="15"/>
      <c r="AY142" s="15"/>
      <c r="AZ142" s="15"/>
      <c r="BA142" s="15"/>
      <c r="BB142" s="15"/>
      <c r="BC142" s="15"/>
      <c r="BD142" s="15"/>
      <c r="BE142" s="15"/>
    </row>
    <row r="143" ht="32.25" customHeight="1" spans="1:57">
      <c r="A143" s="15"/>
      <c r="B143" s="15"/>
      <c r="C143" s="116" t="s">
        <v>557</v>
      </c>
      <c r="D143" s="116"/>
      <c r="E143" s="116"/>
      <c r="F143" s="116"/>
      <c r="G143" s="116"/>
      <c r="H143" s="116"/>
      <c r="I143" s="116"/>
      <c r="J143" s="116"/>
      <c r="K143" s="116"/>
      <c r="L143" s="116"/>
      <c r="M143" s="116"/>
      <c r="N143" s="116"/>
      <c r="O143" s="116"/>
      <c r="P143" s="116"/>
      <c r="Q143" s="116"/>
      <c r="R143" s="116"/>
      <c r="S143" s="116"/>
      <c r="T143" s="116"/>
      <c r="U143" s="116"/>
      <c r="V143" s="134" t="e">
        <f>TRUNC(SUM(V140:Z142),2)</f>
        <v>#REF!</v>
      </c>
      <c r="W143" s="134"/>
      <c r="X143" s="134"/>
      <c r="Y143" s="134"/>
      <c r="Z143" s="134"/>
      <c r="AA143" s="145" t="e">
        <f>SUM(AA140:AE142)</f>
        <v>#REF!</v>
      </c>
      <c r="AB143" s="145"/>
      <c r="AC143" s="145"/>
      <c r="AD143" s="145"/>
      <c r="AE143" s="145"/>
      <c r="AF143" s="146"/>
      <c r="AG143" s="146"/>
      <c r="AH143" s="146"/>
      <c r="AI143" s="146"/>
      <c r="AJ143" s="153" t="e">
        <f>TRUNC(SUM(AJ140:AP142),2)</f>
        <v>#REF!</v>
      </c>
      <c r="AK143" s="153"/>
      <c r="AL143" s="153"/>
      <c r="AM143" s="153"/>
      <c r="AN143" s="153"/>
      <c r="AO143" s="153"/>
      <c r="AP143" s="153"/>
      <c r="AQ143" s="162" t="e">
        <f>TRUNC(SUM(AQ140:AQ142),2)</f>
        <v>#REF!</v>
      </c>
      <c r="AR143" s="162">
        <f>SUM(AR140:AR142)</f>
        <v>0</v>
      </c>
      <c r="AS143" s="15"/>
      <c r="AT143" s="15"/>
      <c r="AU143" s="15"/>
      <c r="AV143" s="15"/>
      <c r="AW143" s="15"/>
      <c r="AX143" s="15"/>
      <c r="AY143" s="15"/>
      <c r="AZ143" s="15"/>
      <c r="BA143" s="15"/>
      <c r="BB143" s="15"/>
      <c r="BC143" s="15"/>
      <c r="BD143" s="15"/>
      <c r="BE143" s="15"/>
    </row>
    <row r="144" ht="15" customHeight="1" spans="1:57">
      <c r="A144" s="15"/>
      <c r="B144" s="15"/>
      <c r="C144" s="121" t="s">
        <v>530</v>
      </c>
      <c r="D144" s="121"/>
      <c r="E144" s="121"/>
      <c r="F144" s="121"/>
      <c r="G144" s="121"/>
      <c r="H144" s="121"/>
      <c r="I144" s="121"/>
      <c r="J144" s="121"/>
      <c r="K144" s="121"/>
      <c r="L144" s="121"/>
      <c r="M144" s="121"/>
      <c r="N144" s="121"/>
      <c r="O144" s="121"/>
      <c r="P144" s="121"/>
      <c r="Q144" s="121"/>
      <c r="R144" s="121"/>
      <c r="S144" s="139"/>
      <c r="T144" s="139"/>
      <c r="U144" s="139"/>
      <c r="V144" s="140"/>
      <c r="W144" s="140"/>
      <c r="X144" s="140"/>
      <c r="Y144" s="140"/>
      <c r="Z144" s="140"/>
      <c r="AA144" s="148"/>
      <c r="AB144" s="148"/>
      <c r="AC144" s="148"/>
      <c r="AD144" s="148"/>
      <c r="AE144" s="148"/>
      <c r="AF144" s="140"/>
      <c r="AG144" s="140"/>
      <c r="AH144" s="140"/>
      <c r="AI144" s="140"/>
      <c r="AJ144" s="155"/>
      <c r="AK144" s="155"/>
      <c r="AL144" s="155"/>
      <c r="AM144" s="155"/>
      <c r="AN144" s="155"/>
      <c r="AO144" s="155"/>
      <c r="AP144" s="155"/>
      <c r="AQ144" s="140"/>
      <c r="AR144" s="140"/>
      <c r="AS144" s="15"/>
      <c r="AT144" s="15"/>
      <c r="AU144" s="15"/>
      <c r="AV144" s="15"/>
      <c r="AW144" s="15"/>
      <c r="AX144" s="15"/>
      <c r="AY144" s="15"/>
      <c r="AZ144" s="15"/>
      <c r="BA144" s="15"/>
      <c r="BB144" s="15"/>
      <c r="BC144" s="15"/>
      <c r="BD144" s="15"/>
      <c r="BE144" s="15"/>
    </row>
    <row r="145" spans="1:57">
      <c r="A145" s="15"/>
      <c r="B145" s="15"/>
      <c r="C145" s="121"/>
      <c r="D145" s="121"/>
      <c r="E145" s="121"/>
      <c r="F145" s="121"/>
      <c r="G145" s="121"/>
      <c r="H145" s="121"/>
      <c r="I145" s="121"/>
      <c r="J145" s="121"/>
      <c r="K145" s="121"/>
      <c r="L145" s="121"/>
      <c r="M145" s="121"/>
      <c r="N145" s="121"/>
      <c r="O145" s="121"/>
      <c r="P145" s="121"/>
      <c r="Q145" s="121"/>
      <c r="R145" s="121"/>
      <c r="S145" s="139"/>
      <c r="T145" s="139"/>
      <c r="U145" s="139"/>
      <c r="V145" s="140"/>
      <c r="W145" s="140"/>
      <c r="X145" s="140"/>
      <c r="Y145" s="140"/>
      <c r="Z145" s="140"/>
      <c r="AA145" s="148"/>
      <c r="AB145" s="148"/>
      <c r="AC145" s="148"/>
      <c r="AD145" s="148"/>
      <c r="AE145" s="148"/>
      <c r="AF145" s="140"/>
      <c r="AG145" s="140"/>
      <c r="AH145" s="140"/>
      <c r="AI145" s="140"/>
      <c r="AJ145" s="155"/>
      <c r="AK145" s="155"/>
      <c r="AL145" s="155"/>
      <c r="AM145" s="155"/>
      <c r="AN145" s="155"/>
      <c r="AO145" s="155"/>
      <c r="AP145" s="155"/>
      <c r="AQ145" s="140"/>
      <c r="AR145" s="140"/>
      <c r="AS145" s="15"/>
      <c r="AT145" s="15"/>
      <c r="AU145" s="15"/>
      <c r="AV145" s="15"/>
      <c r="AW145" s="15"/>
      <c r="AX145" s="15"/>
      <c r="AY145" s="15"/>
      <c r="AZ145" s="15"/>
      <c r="BA145" s="15"/>
      <c r="BB145" s="15"/>
      <c r="BC145" s="15"/>
      <c r="BD145" s="15"/>
      <c r="BE145" s="15"/>
    </row>
    <row r="146" ht="28.5" customHeight="1" spans="1:57">
      <c r="A146" s="15"/>
      <c r="B146" s="15"/>
      <c r="C146" s="65" t="s">
        <v>566</v>
      </c>
      <c r="D146" s="65"/>
      <c r="E146" s="65"/>
      <c r="F146" s="65"/>
      <c r="G146" s="65"/>
      <c r="H146" s="65"/>
      <c r="I146" s="65"/>
      <c r="J146" s="65"/>
      <c r="K146" s="65"/>
      <c r="L146" s="65"/>
      <c r="M146" s="65"/>
      <c r="N146" s="65"/>
      <c r="O146" s="65"/>
      <c r="P146" s="65"/>
      <c r="Q146" s="65"/>
      <c r="R146" s="65"/>
      <c r="S146" s="18">
        <f>K98</f>
        <v>160</v>
      </c>
      <c r="T146" s="18"/>
      <c r="U146" s="18"/>
      <c r="V146" s="141"/>
      <c r="W146" s="141"/>
      <c r="X146" s="141"/>
      <c r="Y146" s="141"/>
      <c r="Z146" s="141"/>
      <c r="AA146" s="149"/>
      <c r="AB146" s="149"/>
      <c r="AC146" s="149"/>
      <c r="AD146" s="149"/>
      <c r="AE146" s="149"/>
      <c r="AF146" s="92" t="e">
        <f>AZ100</f>
        <v>#VALUE!</v>
      </c>
      <c r="AG146" s="92"/>
      <c r="AH146" s="92"/>
      <c r="AI146" s="92"/>
      <c r="AJ146" s="156" t="e">
        <f>TRUNC((AA146/20.8363*AF146),2)</f>
        <v>#VALUE!</v>
      </c>
      <c r="AK146" s="156"/>
      <c r="AL146" s="156"/>
      <c r="AM146" s="156"/>
      <c r="AN146" s="156"/>
      <c r="AO146" s="156"/>
      <c r="AP146" s="156"/>
      <c r="AQ146" s="94"/>
      <c r="AR146" s="94"/>
      <c r="AS146" s="15"/>
      <c r="AT146" s="15"/>
      <c r="AU146" s="15"/>
      <c r="AV146" s="15"/>
      <c r="AW146" s="15"/>
      <c r="AX146" s="15"/>
      <c r="AY146" s="15"/>
      <c r="AZ146" s="15"/>
      <c r="BA146" s="15"/>
      <c r="BB146" s="15"/>
      <c r="BC146" s="15"/>
      <c r="BD146" s="15"/>
      <c r="BE146" s="15"/>
    </row>
    <row r="147" hidden="1" spans="1:57">
      <c r="A147" s="15"/>
      <c r="B147" s="15"/>
      <c r="C147" s="65"/>
      <c r="D147" s="65"/>
      <c r="E147" s="65"/>
      <c r="F147" s="65"/>
      <c r="G147" s="65"/>
      <c r="H147" s="65"/>
      <c r="I147" s="65"/>
      <c r="J147" s="65"/>
      <c r="K147" s="65"/>
      <c r="L147" s="65"/>
      <c r="M147" s="65"/>
      <c r="N147" s="65"/>
      <c r="O147" s="65"/>
      <c r="P147" s="65"/>
      <c r="Q147" s="65"/>
      <c r="R147" s="65"/>
      <c r="S147" s="18"/>
      <c r="T147" s="18"/>
      <c r="U147" s="18"/>
      <c r="V147" s="141"/>
      <c r="W147" s="141"/>
      <c r="X147" s="141"/>
      <c r="Y147" s="141"/>
      <c r="Z147" s="141"/>
      <c r="AA147" s="149"/>
      <c r="AB147" s="149"/>
      <c r="AC147" s="149"/>
      <c r="AD147" s="149"/>
      <c r="AE147" s="149"/>
      <c r="AF147" s="92"/>
      <c r="AG147" s="92"/>
      <c r="AH147" s="92"/>
      <c r="AI147" s="92"/>
      <c r="AJ147" s="156"/>
      <c r="AK147" s="156"/>
      <c r="AL147" s="156"/>
      <c r="AM147" s="156"/>
      <c r="AN147" s="156"/>
      <c r="AO147" s="156"/>
      <c r="AP147" s="156"/>
      <c r="AQ147" s="94"/>
      <c r="AR147" s="94"/>
      <c r="AS147" s="15"/>
      <c r="AT147" s="15"/>
      <c r="AU147" s="15"/>
      <c r="AV147" s="15"/>
      <c r="AW147" s="15"/>
      <c r="AX147" s="15"/>
      <c r="AY147" s="15"/>
      <c r="AZ147" s="15"/>
      <c r="BA147" s="15"/>
      <c r="BB147" s="15"/>
      <c r="BC147" s="15"/>
      <c r="BD147" s="15"/>
      <c r="BE147" s="15"/>
    </row>
    <row r="148" ht="24" customHeight="1" spans="1:57">
      <c r="A148" s="15"/>
      <c r="B148" s="15"/>
      <c r="C148" s="116" t="s">
        <v>557</v>
      </c>
      <c r="D148" s="116"/>
      <c r="E148" s="116"/>
      <c r="F148" s="116"/>
      <c r="G148" s="116"/>
      <c r="H148" s="116"/>
      <c r="I148" s="116"/>
      <c r="J148" s="116"/>
      <c r="K148" s="116"/>
      <c r="L148" s="116"/>
      <c r="M148" s="116"/>
      <c r="N148" s="116"/>
      <c r="O148" s="116"/>
      <c r="P148" s="116"/>
      <c r="Q148" s="116"/>
      <c r="R148" s="116"/>
      <c r="S148" s="116"/>
      <c r="T148" s="116"/>
      <c r="U148" s="116"/>
      <c r="V148" s="134">
        <f>V146</f>
        <v>0</v>
      </c>
      <c r="W148" s="134"/>
      <c r="X148" s="134"/>
      <c r="Y148" s="134"/>
      <c r="Z148" s="134"/>
      <c r="AA148" s="145">
        <f>AA146</f>
        <v>0</v>
      </c>
      <c r="AB148" s="145"/>
      <c r="AC148" s="145"/>
      <c r="AD148" s="145"/>
      <c r="AE148" s="145"/>
      <c r="AF148" s="146"/>
      <c r="AG148" s="146"/>
      <c r="AH148" s="146"/>
      <c r="AI148" s="146"/>
      <c r="AJ148" s="153" t="e">
        <f>AJ146</f>
        <v>#VALUE!</v>
      </c>
      <c r="AK148" s="153"/>
      <c r="AL148" s="153"/>
      <c r="AM148" s="153"/>
      <c r="AN148" s="153"/>
      <c r="AO148" s="153"/>
      <c r="AP148" s="153"/>
      <c r="AQ148" s="167">
        <f>AQ146</f>
        <v>0</v>
      </c>
      <c r="AR148" s="167">
        <f>AR146</f>
        <v>0</v>
      </c>
      <c r="AS148" s="15"/>
      <c r="AT148" s="15"/>
      <c r="AU148" s="15"/>
      <c r="AV148" s="15"/>
      <c r="AW148" s="15"/>
      <c r="AX148" s="15"/>
      <c r="AY148" s="15"/>
      <c r="AZ148" s="15"/>
      <c r="BA148" s="15"/>
      <c r="BB148" s="15"/>
      <c r="BC148" s="15"/>
      <c r="BD148" s="15"/>
      <c r="BE148" s="15"/>
    </row>
    <row r="149" ht="15" customHeight="1" spans="1:57">
      <c r="A149" s="15"/>
      <c r="B149" s="15"/>
      <c r="C149" s="122" t="s">
        <v>567</v>
      </c>
      <c r="D149" s="122"/>
      <c r="E149" s="122"/>
      <c r="F149" s="122"/>
      <c r="G149" s="122"/>
      <c r="H149" s="122"/>
      <c r="I149" s="122"/>
      <c r="J149" s="122"/>
      <c r="K149" s="122"/>
      <c r="L149" s="122"/>
      <c r="M149" s="122"/>
      <c r="N149" s="122"/>
      <c r="O149" s="122"/>
      <c r="P149" s="122"/>
      <c r="Q149" s="122"/>
      <c r="R149" s="122"/>
      <c r="S149" s="139"/>
      <c r="T149" s="139"/>
      <c r="U149" s="139"/>
      <c r="V149" s="140"/>
      <c r="W149" s="140"/>
      <c r="X149" s="140"/>
      <c r="Y149" s="140"/>
      <c r="Z149" s="140"/>
      <c r="AA149" s="148"/>
      <c r="AB149" s="148"/>
      <c r="AC149" s="148"/>
      <c r="AD149" s="148"/>
      <c r="AE149" s="148"/>
      <c r="AF149" s="140"/>
      <c r="AG149" s="140"/>
      <c r="AH149" s="140"/>
      <c r="AI149" s="140"/>
      <c r="AJ149" s="155"/>
      <c r="AK149" s="155"/>
      <c r="AL149" s="155"/>
      <c r="AM149" s="155"/>
      <c r="AN149" s="155"/>
      <c r="AO149" s="155"/>
      <c r="AP149" s="155"/>
      <c r="AQ149" s="140"/>
      <c r="AR149" s="140"/>
      <c r="AS149" s="15"/>
      <c r="AT149" s="15"/>
      <c r="AU149" s="15"/>
      <c r="AV149" s="15"/>
      <c r="AW149" s="15"/>
      <c r="AX149" s="15"/>
      <c r="AY149" s="15"/>
      <c r="AZ149" s="15"/>
      <c r="BA149" s="15"/>
      <c r="BB149" s="15"/>
      <c r="BC149" s="15"/>
      <c r="BD149" s="15"/>
      <c r="BE149" s="15"/>
    </row>
    <row r="150" spans="1:57">
      <c r="A150" s="15"/>
      <c r="B150" s="15"/>
      <c r="C150" s="122"/>
      <c r="D150" s="122"/>
      <c r="E150" s="122"/>
      <c r="F150" s="122"/>
      <c r="G150" s="122"/>
      <c r="H150" s="122"/>
      <c r="I150" s="122"/>
      <c r="J150" s="122"/>
      <c r="K150" s="122"/>
      <c r="L150" s="122"/>
      <c r="M150" s="122"/>
      <c r="N150" s="122"/>
      <c r="O150" s="122"/>
      <c r="P150" s="122"/>
      <c r="Q150" s="122"/>
      <c r="R150" s="122"/>
      <c r="S150" s="139"/>
      <c r="T150" s="139"/>
      <c r="U150" s="139"/>
      <c r="V150" s="140"/>
      <c r="W150" s="140"/>
      <c r="X150" s="140"/>
      <c r="Y150" s="140"/>
      <c r="Z150" s="140"/>
      <c r="AA150" s="148"/>
      <c r="AB150" s="148"/>
      <c r="AC150" s="148"/>
      <c r="AD150" s="148"/>
      <c r="AE150" s="148"/>
      <c r="AF150" s="140"/>
      <c r="AG150" s="140"/>
      <c r="AH150" s="140"/>
      <c r="AI150" s="140"/>
      <c r="AJ150" s="155"/>
      <c r="AK150" s="155"/>
      <c r="AL150" s="155"/>
      <c r="AM150" s="155"/>
      <c r="AN150" s="155"/>
      <c r="AO150" s="155"/>
      <c r="AP150" s="155"/>
      <c r="AQ150" s="140"/>
      <c r="AR150" s="140"/>
      <c r="AS150" s="15"/>
      <c r="AT150" s="15"/>
      <c r="AU150" s="15"/>
      <c r="AV150" s="15"/>
      <c r="AW150" s="15"/>
      <c r="AX150" s="15"/>
      <c r="AY150" s="15"/>
      <c r="AZ150" s="15"/>
      <c r="BA150" s="15"/>
      <c r="BB150" s="15"/>
      <c r="BC150" s="15"/>
      <c r="BD150" s="15"/>
      <c r="BE150" s="15"/>
    </row>
    <row r="151" ht="33" customHeight="1" spans="1:57">
      <c r="A151" s="15"/>
      <c r="B151" s="15"/>
      <c r="C151" s="65" t="s">
        <v>568</v>
      </c>
      <c r="D151" s="65"/>
      <c r="E151" s="65"/>
      <c r="F151" s="65"/>
      <c r="G151" s="65"/>
      <c r="H151" s="65"/>
      <c r="I151" s="65"/>
      <c r="J151" s="65"/>
      <c r="K151" s="65"/>
      <c r="L151" s="65"/>
      <c r="M151" s="65"/>
      <c r="N151" s="65"/>
      <c r="O151" s="65"/>
      <c r="P151" s="65"/>
      <c r="Q151" s="65"/>
      <c r="R151" s="65"/>
      <c r="S151" s="135">
        <f>K105</f>
        <v>450</v>
      </c>
      <c r="T151" s="135"/>
      <c r="U151" s="135"/>
      <c r="V151" s="136"/>
      <c r="W151" s="136"/>
      <c r="X151" s="136"/>
      <c r="Y151" s="136"/>
      <c r="Z151" s="136"/>
      <c r="AA151" s="147"/>
      <c r="AB151" s="147"/>
      <c r="AC151" s="147"/>
      <c r="AD151" s="147"/>
      <c r="AE151" s="147"/>
      <c r="AF151" s="91">
        <f>AE107</f>
        <v>0</v>
      </c>
      <c r="AG151" s="91"/>
      <c r="AH151" s="91"/>
      <c r="AI151" s="91"/>
      <c r="AJ151" s="157">
        <f>TRUNC(AA151/20.8363*AF151)</f>
        <v>0</v>
      </c>
      <c r="AK151" s="157"/>
      <c r="AL151" s="157"/>
      <c r="AM151" s="157"/>
      <c r="AN151" s="157"/>
      <c r="AO151" s="157"/>
      <c r="AP151" s="157"/>
      <c r="AQ151" s="168">
        <f>AA151/S151/20.8363</f>
        <v>0</v>
      </c>
      <c r="AR151" s="168"/>
      <c r="AS151" s="15"/>
      <c r="AT151" s="15"/>
      <c r="AU151" s="15"/>
      <c r="AV151" s="15"/>
      <c r="AW151" s="15"/>
      <c r="AX151" s="15"/>
      <c r="AY151" s="15"/>
      <c r="AZ151" s="15"/>
      <c r="BA151" s="15"/>
      <c r="BB151" s="15"/>
      <c r="BC151" s="15"/>
      <c r="BD151" s="15"/>
      <c r="BE151" s="15"/>
    </row>
    <row r="152" ht="42.75" customHeight="1" spans="1:57">
      <c r="A152" s="15"/>
      <c r="B152" s="15"/>
      <c r="C152" s="65" t="s">
        <v>569</v>
      </c>
      <c r="D152" s="65"/>
      <c r="E152" s="65"/>
      <c r="F152" s="65"/>
      <c r="G152" s="65"/>
      <c r="H152" s="65"/>
      <c r="I152" s="65"/>
      <c r="J152" s="65"/>
      <c r="K152" s="65"/>
      <c r="L152" s="65"/>
      <c r="M152" s="65"/>
      <c r="N152" s="65"/>
      <c r="O152" s="65"/>
      <c r="P152" s="65"/>
      <c r="Q152" s="65"/>
      <c r="R152" s="65"/>
      <c r="S152" s="135">
        <f>K109</f>
        <v>450</v>
      </c>
      <c r="T152" s="135"/>
      <c r="U152" s="135"/>
      <c r="V152" s="136"/>
      <c r="W152" s="136"/>
      <c r="X152" s="136"/>
      <c r="Y152" s="136"/>
      <c r="Z152" s="136"/>
      <c r="AA152" s="147"/>
      <c r="AB152" s="147"/>
      <c r="AC152" s="147"/>
      <c r="AD152" s="147"/>
      <c r="AE152" s="147"/>
      <c r="AF152" s="91">
        <f>AE111</f>
        <v>0</v>
      </c>
      <c r="AG152" s="91"/>
      <c r="AH152" s="91"/>
      <c r="AI152" s="91"/>
      <c r="AJ152" s="154">
        <f>TRUNC(AA152/20.8363*AF152)</f>
        <v>0</v>
      </c>
      <c r="AK152" s="154"/>
      <c r="AL152" s="154"/>
      <c r="AM152" s="154"/>
      <c r="AN152" s="154"/>
      <c r="AO152" s="154"/>
      <c r="AP152" s="154"/>
      <c r="AQ152" s="95">
        <f>AA152/S152/20.8363</f>
        <v>0</v>
      </c>
      <c r="AR152" s="168"/>
      <c r="AS152" s="15"/>
      <c r="AT152" s="15"/>
      <c r="AU152" s="15"/>
      <c r="AV152" s="15"/>
      <c r="AW152" s="15"/>
      <c r="AX152" s="15"/>
      <c r="AY152" s="15"/>
      <c r="AZ152" s="15"/>
      <c r="BA152" s="15"/>
      <c r="BB152" s="15"/>
      <c r="BC152" s="15"/>
      <c r="BD152" s="15"/>
      <c r="BE152" s="15"/>
    </row>
    <row r="153" ht="33" customHeight="1" spans="1:57">
      <c r="A153" s="15"/>
      <c r="B153" s="15"/>
      <c r="C153" s="65"/>
      <c r="D153" s="65"/>
      <c r="E153" s="65"/>
      <c r="F153" s="65"/>
      <c r="G153" s="123" t="s">
        <v>570</v>
      </c>
      <c r="H153" s="123"/>
      <c r="I153" s="123"/>
      <c r="J153" s="123"/>
      <c r="K153" s="123"/>
      <c r="L153" s="123"/>
      <c r="M153" s="123"/>
      <c r="N153" s="123"/>
      <c r="O153" s="123"/>
      <c r="P153" s="123"/>
      <c r="Q153" s="123"/>
      <c r="R153" s="123"/>
      <c r="S153" s="123"/>
      <c r="T153" s="123"/>
      <c r="U153" s="123"/>
      <c r="V153" s="142">
        <f>TRUNC(SUM(V151:Z152),2)</f>
        <v>0</v>
      </c>
      <c r="W153" s="142"/>
      <c r="X153" s="142"/>
      <c r="Y153" s="142"/>
      <c r="Z153" s="142"/>
      <c r="AA153" s="142">
        <f>TRUNC(SUM(AA151:AE152),2)</f>
        <v>0</v>
      </c>
      <c r="AB153" s="142"/>
      <c r="AC153" s="142"/>
      <c r="AD153" s="142"/>
      <c r="AE153" s="142"/>
      <c r="AF153" s="150"/>
      <c r="AG153" s="150"/>
      <c r="AH153" s="150"/>
      <c r="AI153" s="158"/>
      <c r="AJ153" s="159">
        <f>TRUNC(SUM(AJ151:AP152),2)</f>
        <v>0</v>
      </c>
      <c r="AK153" s="159"/>
      <c r="AL153" s="159"/>
      <c r="AM153" s="159"/>
      <c r="AN153" s="159"/>
      <c r="AO153" s="159"/>
      <c r="AP153" s="159"/>
      <c r="AQ153" s="159">
        <f>TRUNC(SUM(AQ151:AQ152),2)</f>
        <v>0</v>
      </c>
      <c r="AR153" s="169">
        <f>TRUNC(SUM(AR151:AR152),2)</f>
        <v>0</v>
      </c>
      <c r="AS153" s="15"/>
      <c r="AT153" s="15"/>
      <c r="AU153" s="15"/>
      <c r="AV153" s="15"/>
      <c r="AW153" s="15"/>
      <c r="AX153" s="15"/>
      <c r="AY153" s="15"/>
      <c r="AZ153" s="15"/>
      <c r="BA153" s="15"/>
      <c r="BB153" s="15"/>
      <c r="BC153" s="15"/>
      <c r="BD153" s="15"/>
      <c r="BE153" s="15"/>
    </row>
    <row r="154" ht="15" customHeight="1" spans="1:57">
      <c r="A154" s="15"/>
      <c r="B154" s="15"/>
      <c r="C154" s="116" t="s">
        <v>571</v>
      </c>
      <c r="D154" s="116"/>
      <c r="E154" s="116"/>
      <c r="F154" s="116"/>
      <c r="G154" s="116"/>
      <c r="H154" s="116"/>
      <c r="I154" s="116"/>
      <c r="J154" s="116"/>
      <c r="K154" s="116"/>
      <c r="L154" s="116"/>
      <c r="M154" s="116"/>
      <c r="N154" s="116"/>
      <c r="O154" s="116"/>
      <c r="P154" s="116"/>
      <c r="Q154" s="116"/>
      <c r="R154" s="116"/>
      <c r="S154" s="116"/>
      <c r="T154" s="116"/>
      <c r="U154" s="116"/>
      <c r="V154" s="143" t="e">
        <f>TRUNC(SUM(V130+V138+V143+V148+V153),2)</f>
        <v>#REF!</v>
      </c>
      <c r="W154" s="143"/>
      <c r="X154" s="143"/>
      <c r="Y154" s="143"/>
      <c r="Z154" s="143"/>
      <c r="AA154" s="151" t="e">
        <f>SUM(AA130+AA138+AA143+AA148+AA153)</f>
        <v>#REF!</v>
      </c>
      <c r="AB154" s="151"/>
      <c r="AC154" s="151"/>
      <c r="AD154" s="151"/>
      <c r="AE154" s="151"/>
      <c r="AF154" s="146"/>
      <c r="AG154" s="146"/>
      <c r="AH154" s="146"/>
      <c r="AI154" s="146"/>
      <c r="AJ154" s="153" t="e">
        <f>TRUNC(SUM(AJ130+AJ138+AJ143+AJ148+AJ153),2)</f>
        <v>#REF!</v>
      </c>
      <c r="AK154" s="153"/>
      <c r="AL154" s="153"/>
      <c r="AM154" s="153"/>
      <c r="AN154" s="153"/>
      <c r="AO154" s="153"/>
      <c r="AP154" s="153"/>
      <c r="AQ154" s="170" t="e">
        <f>TRUNC(SUM(AQ130+AQ138+AQ143+AQ148+AQ153),2)</f>
        <v>#REF!</v>
      </c>
      <c r="AR154" s="170" t="e">
        <f>TRUNC(SUM(AR130+AR138+AR143+AR148+AR153),2)</f>
        <v>#REF!</v>
      </c>
      <c r="AS154" s="15"/>
      <c r="AT154" s="15"/>
      <c r="AU154" s="15"/>
      <c r="AV154" s="15"/>
      <c r="AW154" s="15"/>
      <c r="AX154" s="15"/>
      <c r="AY154" s="15"/>
      <c r="AZ154" s="15"/>
      <c r="BA154" s="15"/>
      <c r="BB154" s="15"/>
      <c r="BC154" s="15"/>
      <c r="BD154" s="15"/>
      <c r="BE154" s="15"/>
    </row>
    <row r="155" ht="15" customHeight="1" spans="1:57">
      <c r="A155" s="15"/>
      <c r="B155" s="15"/>
      <c r="C155" s="124" t="s">
        <v>572</v>
      </c>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42" t="e">
        <f>AJ154</f>
        <v>#REF!</v>
      </c>
      <c r="AK155" s="42"/>
      <c r="AL155" s="42"/>
      <c r="AM155" s="42"/>
      <c r="AN155" s="42"/>
      <c r="AO155" s="42"/>
      <c r="AP155" s="42"/>
      <c r="AQ155" s="171"/>
      <c r="AR155" s="171"/>
      <c r="AS155" s="15"/>
      <c r="AT155" s="15"/>
      <c r="AU155" s="15"/>
      <c r="AV155" s="15"/>
      <c r="AW155" s="15"/>
      <c r="AX155" s="15"/>
      <c r="AY155" s="15"/>
      <c r="AZ155" s="15"/>
      <c r="BA155" s="15"/>
      <c r="BB155" s="15"/>
      <c r="BC155" s="15"/>
      <c r="BD155" s="15"/>
      <c r="BE155" s="15"/>
    </row>
    <row r="156" ht="6.75" customHeight="1" spans="1:57">
      <c r="A156" s="15"/>
      <c r="B156" s="15"/>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42"/>
      <c r="AK156" s="42"/>
      <c r="AL156" s="42"/>
      <c r="AM156" s="42"/>
      <c r="AN156" s="42"/>
      <c r="AO156" s="42"/>
      <c r="AP156" s="42"/>
      <c r="AQ156" s="171"/>
      <c r="AR156" s="171"/>
      <c r="AS156" s="15"/>
      <c r="AT156" s="15"/>
      <c r="AU156" s="15"/>
      <c r="AV156" s="15"/>
      <c r="AW156" s="15"/>
      <c r="AX156" s="15"/>
      <c r="AY156" s="15"/>
      <c r="AZ156" s="15"/>
      <c r="BA156" s="15"/>
      <c r="BB156" s="15"/>
      <c r="BC156" s="15"/>
      <c r="BD156" s="15"/>
      <c r="BE156" s="15"/>
    </row>
    <row r="157" ht="19.5" customHeight="1" spans="1:57">
      <c r="A157" s="15"/>
      <c r="B157" s="15"/>
      <c r="C157" s="124" t="s">
        <v>573</v>
      </c>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60" t="e">
        <f>AJ155*12</f>
        <v>#REF!</v>
      </c>
      <c r="AK157" s="160"/>
      <c r="AL157" s="160"/>
      <c r="AM157" s="160"/>
      <c r="AN157" s="160"/>
      <c r="AO157" s="160"/>
      <c r="AP157" s="160"/>
      <c r="AQ157" s="171"/>
      <c r="AR157" s="171"/>
      <c r="AS157" s="15"/>
      <c r="AT157" s="15"/>
      <c r="AU157" s="15"/>
      <c r="AV157" s="15"/>
      <c r="AW157" s="15"/>
      <c r="AX157" s="15"/>
      <c r="AY157" s="15"/>
      <c r="AZ157" s="15"/>
      <c r="BA157" s="15"/>
      <c r="BB157" s="15"/>
      <c r="BC157" s="15"/>
      <c r="BD157" s="15"/>
      <c r="BE157" s="15"/>
    </row>
    <row r="158" ht="32.25" hidden="1" customHeight="1" spans="1:57">
      <c r="A158" s="15"/>
      <c r="B158" s="15"/>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60"/>
      <c r="AK158" s="160"/>
      <c r="AL158" s="160"/>
      <c r="AM158" s="160"/>
      <c r="AN158" s="160"/>
      <c r="AO158" s="160"/>
      <c r="AP158" s="160"/>
      <c r="AQ158" s="171"/>
      <c r="AR158" s="171"/>
      <c r="AS158" s="15"/>
      <c r="AT158" s="15"/>
      <c r="AU158" s="15"/>
      <c r="AV158" s="15"/>
      <c r="AW158" s="15"/>
      <c r="AX158" s="15"/>
      <c r="AY158" s="15"/>
      <c r="AZ158" s="15"/>
      <c r="BA158" s="15"/>
      <c r="BB158" s="15"/>
      <c r="BC158" s="15"/>
      <c r="BD158" s="15"/>
      <c r="BE158" s="15"/>
    </row>
    <row r="159" ht="15" customHeight="1" spans="1:57">
      <c r="A159" s="15"/>
      <c r="B159" s="15"/>
      <c r="C159" s="124" t="s">
        <v>574</v>
      </c>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72" t="e">
        <f>SUM(AQ130+AQ138+AQ143+AQ148)</f>
        <v>#REF!</v>
      </c>
      <c r="AR159" s="173"/>
      <c r="AT159" s="15"/>
      <c r="AU159" s="15"/>
      <c r="AV159" s="15"/>
      <c r="AW159" s="15"/>
      <c r="AX159" s="15"/>
      <c r="AY159" s="15"/>
      <c r="AZ159" s="15"/>
      <c r="BA159" s="15"/>
      <c r="BB159" s="15"/>
      <c r="BC159" s="15"/>
      <c r="BD159" s="15"/>
      <c r="BE159" s="15"/>
    </row>
    <row r="160" ht="15" customHeight="1" spans="1:57">
      <c r="A160" s="15"/>
      <c r="B160" s="15"/>
      <c r="C160" s="124" t="s">
        <v>544</v>
      </c>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71"/>
      <c r="AR160" s="174" t="e">
        <f>(AR130+AR138+AR143+AR148)</f>
        <v>#REF!</v>
      </c>
      <c r="AS160" s="175"/>
      <c r="AT160" s="15"/>
      <c r="AU160" s="15"/>
      <c r="AV160" s="15"/>
      <c r="AW160" s="15"/>
      <c r="AX160" s="15"/>
      <c r="AY160" s="15"/>
      <c r="AZ160" s="15"/>
      <c r="BA160" s="15"/>
      <c r="BB160" s="15"/>
      <c r="BC160" s="15"/>
      <c r="BD160" s="15"/>
      <c r="BE160" s="15"/>
    </row>
    <row r="161" ht="15" customHeight="1" spans="1:57">
      <c r="A161" s="15"/>
      <c r="B161" s="15"/>
      <c r="C161" s="124" t="s">
        <v>16</v>
      </c>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72">
        <v>1</v>
      </c>
      <c r="AR161" s="171"/>
      <c r="AS161" s="15"/>
      <c r="AT161" s="15"/>
      <c r="AU161" s="15"/>
      <c r="AV161" s="15"/>
      <c r="AW161" s="15"/>
      <c r="AX161" s="15"/>
      <c r="AY161" s="15"/>
      <c r="AZ161" s="15"/>
      <c r="BA161" s="15"/>
      <c r="BB161" s="15"/>
      <c r="BC161" s="15"/>
      <c r="BD161" s="15"/>
      <c r="BE161" s="15"/>
    </row>
    <row r="162" ht="15" customHeight="1" spans="1:57">
      <c r="A162" s="15"/>
      <c r="B162" s="15"/>
      <c r="C162" s="124" t="s">
        <v>575</v>
      </c>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76" t="e">
        <f>AQ159+AR160+AQ161</f>
        <v>#REF!</v>
      </c>
      <c r="AR162" s="176"/>
      <c r="AS162" s="15"/>
      <c r="AT162" s="177"/>
      <c r="AU162" s="15"/>
      <c r="AV162" s="15"/>
      <c r="AW162" s="15"/>
      <c r="AX162" s="15"/>
      <c r="AY162" s="15"/>
      <c r="AZ162" s="15"/>
      <c r="BA162" s="15"/>
      <c r="BB162" s="15"/>
      <c r="BC162" s="15"/>
      <c r="BD162" s="15"/>
      <c r="BE162" s="15"/>
    </row>
    <row r="163" spans="1:57">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row>
    <row r="164" ht="51" customHeight="1" spans="2:44">
      <c r="B164" s="125" t="s">
        <v>576</v>
      </c>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row>
    <row r="165" ht="19.5" customHeight="1" spans="2:44">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c r="AO165" s="126"/>
      <c r="AP165" s="126"/>
      <c r="AQ165" s="126"/>
      <c r="AR165" s="178"/>
    </row>
    <row r="166" ht="66.75" customHeight="1" spans="2:44">
      <c r="B166" s="125" t="s">
        <v>577</v>
      </c>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row>
    <row r="167" ht="29.25" customHeight="1"/>
    <row r="168" ht="55.5" customHeight="1" spans="2:44">
      <c r="B168" s="127" t="s">
        <v>578</v>
      </c>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c r="AF168" s="127"/>
      <c r="AG168" s="127"/>
      <c r="AH168" s="127"/>
      <c r="AI168" s="127"/>
      <c r="AJ168" s="127"/>
      <c r="AK168" s="127"/>
      <c r="AL168" s="127"/>
      <c r="AM168" s="127"/>
      <c r="AN168" s="127"/>
      <c r="AO168" s="127"/>
      <c r="AP168" s="127"/>
      <c r="AQ168" s="127"/>
      <c r="AR168" s="127"/>
    </row>
    <row r="170" ht="15" customHeight="1" spans="2:44">
      <c r="B170" s="125" t="s">
        <v>579</v>
      </c>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row>
    <row r="171" ht="15" customHeight="1" spans="2:44">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row>
    <row r="172" ht="15" customHeight="1" spans="2:44">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row>
    <row r="173" ht="27.75" customHeight="1" spans="2:44">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row>
    <row r="174" ht="30.75" customHeight="1" spans="2:14">
      <c r="B174" s="128"/>
      <c r="C174" s="129"/>
      <c r="D174" s="130"/>
      <c r="E174" s="131"/>
      <c r="F174" s="132"/>
      <c r="G174" s="132"/>
      <c r="H174" s="132"/>
      <c r="I174" s="132"/>
      <c r="J174" s="132"/>
      <c r="K174" s="132"/>
      <c r="L174" s="132"/>
      <c r="M174" s="132"/>
      <c r="N174" s="132"/>
    </row>
    <row r="175" ht="29.85" customHeight="1" spans="2:44">
      <c r="B175" s="133" t="s">
        <v>580</v>
      </c>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c r="AO175" s="133"/>
      <c r="AP175" s="133"/>
      <c r="AQ175" s="133"/>
      <c r="AR175" s="133"/>
    </row>
    <row r="176" ht="29.85" customHeight="1" spans="2:44">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c r="AO176" s="133"/>
      <c r="AP176" s="133"/>
      <c r="AQ176" s="133"/>
      <c r="AR176" s="133"/>
    </row>
    <row r="177" spans="20:20">
      <c r="T177" s="144"/>
    </row>
    <row r="178" spans="26:26">
      <c r="Z178" s="152"/>
    </row>
  </sheetData>
  <mergeCells count="519">
    <mergeCell ref="A2:AQ2"/>
    <mergeCell ref="A3:AQ3"/>
    <mergeCell ref="A4:AQ4"/>
    <mergeCell ref="U6:Y6"/>
    <mergeCell ref="AE6:AQ6"/>
    <mergeCell ref="U7:Y7"/>
    <mergeCell ref="AE7:AQ7"/>
    <mergeCell ref="U8:Y8"/>
    <mergeCell ref="Z8:AD8"/>
    <mergeCell ref="AE8:AQ8"/>
    <mergeCell ref="O9:T9"/>
    <mergeCell ref="U9:Y9"/>
    <mergeCell ref="Z9:AD9"/>
    <mergeCell ref="AE9:AQ9"/>
    <mergeCell ref="O10:T10"/>
    <mergeCell ref="U10:Y10"/>
    <mergeCell ref="Z10:AD10"/>
    <mergeCell ref="AE10:AQ10"/>
    <mergeCell ref="AE11:AQ11"/>
    <mergeCell ref="O13:T13"/>
    <mergeCell ref="U13:Y13"/>
    <mergeCell ref="Z13:AD13"/>
    <mergeCell ref="AE13:AQ13"/>
    <mergeCell ref="O14:T14"/>
    <mergeCell ref="U14:Y14"/>
    <mergeCell ref="Z14:AD14"/>
    <mergeCell ref="AE14:AQ14"/>
    <mergeCell ref="AE15:AQ15"/>
    <mergeCell ref="O17:T17"/>
    <mergeCell ref="U17:Y17"/>
    <mergeCell ref="Z17:AD17"/>
    <mergeCell ref="AE17:AQ17"/>
    <mergeCell ref="O18:T18"/>
    <mergeCell ref="U18:Y18"/>
    <mergeCell ref="Z18:AD18"/>
    <mergeCell ref="AE18:AQ18"/>
    <mergeCell ref="AE19:AQ19"/>
    <mergeCell ref="O22:T22"/>
    <mergeCell ref="U22:Y22"/>
    <mergeCell ref="Z22:AD22"/>
    <mergeCell ref="AE22:AQ22"/>
    <mergeCell ref="O23:T23"/>
    <mergeCell ref="U23:Y23"/>
    <mergeCell ref="Z23:AD23"/>
    <mergeCell ref="AE23:AQ23"/>
    <mergeCell ref="AE24:AQ24"/>
    <mergeCell ref="O27:T27"/>
    <mergeCell ref="U27:Y27"/>
    <mergeCell ref="Z27:AD27"/>
    <mergeCell ref="AE27:AQ27"/>
    <mergeCell ref="O28:T28"/>
    <mergeCell ref="U28:Y28"/>
    <mergeCell ref="Z28:AD28"/>
    <mergeCell ref="AE28:AQ28"/>
    <mergeCell ref="AE29:AQ29"/>
    <mergeCell ref="O31:T31"/>
    <mergeCell ref="U31:Y31"/>
    <mergeCell ref="Z31:AD31"/>
    <mergeCell ref="AE31:AQ31"/>
    <mergeCell ref="O32:T32"/>
    <mergeCell ref="U32:Y32"/>
    <mergeCell ref="Z32:AD32"/>
    <mergeCell ref="AE32:AQ32"/>
    <mergeCell ref="AE33:AQ33"/>
    <mergeCell ref="O35:T35"/>
    <mergeCell ref="U35:Y35"/>
    <mergeCell ref="Z35:AD35"/>
    <mergeCell ref="AE35:AQ35"/>
    <mergeCell ref="O36:T36"/>
    <mergeCell ref="U36:Y36"/>
    <mergeCell ref="Z36:AD36"/>
    <mergeCell ref="AE36:AQ36"/>
    <mergeCell ref="AE37:AQ37"/>
    <mergeCell ref="U39:Y39"/>
    <mergeCell ref="AE39:AQ39"/>
    <mergeCell ref="U40:Y40"/>
    <mergeCell ref="AE40:AQ40"/>
    <mergeCell ref="U41:Y41"/>
    <mergeCell ref="Z41:AD41"/>
    <mergeCell ref="AE41:AQ41"/>
    <mergeCell ref="O42:T42"/>
    <mergeCell ref="U42:Y42"/>
    <mergeCell ref="Z42:AD42"/>
    <mergeCell ref="AE42:AQ42"/>
    <mergeCell ref="O43:T43"/>
    <mergeCell ref="U43:Y43"/>
    <mergeCell ref="Z43:AD43"/>
    <mergeCell ref="AE43:AQ43"/>
    <mergeCell ref="AE44:AQ44"/>
    <mergeCell ref="U46:Y46"/>
    <mergeCell ref="AE46:AQ46"/>
    <mergeCell ref="U47:Y47"/>
    <mergeCell ref="AE47:AQ47"/>
    <mergeCell ref="U48:Y48"/>
    <mergeCell ref="Z48:AD48"/>
    <mergeCell ref="AE48:AQ48"/>
    <mergeCell ref="O49:T49"/>
    <mergeCell ref="U49:Y49"/>
    <mergeCell ref="Z49:AD49"/>
    <mergeCell ref="AE49:AQ49"/>
    <mergeCell ref="O50:T50"/>
    <mergeCell ref="U50:Y50"/>
    <mergeCell ref="Z50:AD50"/>
    <mergeCell ref="AE50:AQ50"/>
    <mergeCell ref="AE51:AQ51"/>
    <mergeCell ref="U53:Y53"/>
    <mergeCell ref="AE53:AQ53"/>
    <mergeCell ref="U54:Y54"/>
    <mergeCell ref="AE54:AQ54"/>
    <mergeCell ref="U55:Y55"/>
    <mergeCell ref="Z55:AD55"/>
    <mergeCell ref="AE55:AQ55"/>
    <mergeCell ref="O56:T56"/>
    <mergeCell ref="U56:Y56"/>
    <mergeCell ref="Z56:AD56"/>
    <mergeCell ref="AE56:AQ56"/>
    <mergeCell ref="O57:T57"/>
    <mergeCell ref="U57:Y57"/>
    <mergeCell ref="Z57:AD57"/>
    <mergeCell ref="AE57:AQ57"/>
    <mergeCell ref="AE58:AQ58"/>
    <mergeCell ref="U60:Y60"/>
    <mergeCell ref="AE60:AQ60"/>
    <mergeCell ref="U61:Y61"/>
    <mergeCell ref="AE61:AQ61"/>
    <mergeCell ref="U62:Y62"/>
    <mergeCell ref="Z62:AD62"/>
    <mergeCell ref="AE62:AQ62"/>
    <mergeCell ref="O63:T63"/>
    <mergeCell ref="U63:Y63"/>
    <mergeCell ref="Z63:AD63"/>
    <mergeCell ref="AE63:AQ63"/>
    <mergeCell ref="O64:T64"/>
    <mergeCell ref="U64:Y64"/>
    <mergeCell ref="Z64:AD64"/>
    <mergeCell ref="AE64:AQ64"/>
    <mergeCell ref="AE65:AQ65"/>
    <mergeCell ref="O67:T67"/>
    <mergeCell ref="U67:Y67"/>
    <mergeCell ref="Z67:AD67"/>
    <mergeCell ref="AE67:AQ67"/>
    <mergeCell ref="O68:T68"/>
    <mergeCell ref="U68:Y68"/>
    <mergeCell ref="Z68:AD68"/>
    <mergeCell ref="AE68:AQ68"/>
    <mergeCell ref="AE69:AQ69"/>
    <mergeCell ref="O71:T71"/>
    <mergeCell ref="U71:Y71"/>
    <mergeCell ref="Z71:AD71"/>
    <mergeCell ref="AE71:AQ71"/>
    <mergeCell ref="O72:T72"/>
    <mergeCell ref="U72:Y72"/>
    <mergeCell ref="Z72:AD72"/>
    <mergeCell ref="AE72:AQ72"/>
    <mergeCell ref="AE73:AQ73"/>
    <mergeCell ref="K78:N78"/>
    <mergeCell ref="Z78:AD78"/>
    <mergeCell ref="AE78:AQ78"/>
    <mergeCell ref="AR78:AW78"/>
    <mergeCell ref="AX78:AY78"/>
    <mergeCell ref="AX81:AY81"/>
    <mergeCell ref="O82:T82"/>
    <mergeCell ref="U82:Y82"/>
    <mergeCell ref="Z82:AD82"/>
    <mergeCell ref="AE82:AQ82"/>
    <mergeCell ref="AR82:AW82"/>
    <mergeCell ref="AX82:AY82"/>
    <mergeCell ref="O83:T83"/>
    <mergeCell ref="U83:Y83"/>
    <mergeCell ref="Z83:AD83"/>
    <mergeCell ref="AE83:AQ83"/>
    <mergeCell ref="AR83:AW83"/>
    <mergeCell ref="AX83:AY83"/>
    <mergeCell ref="O84:AY84"/>
    <mergeCell ref="A85:AY85"/>
    <mergeCell ref="O86:T86"/>
    <mergeCell ref="U86:Y86"/>
    <mergeCell ref="Z86:AD86"/>
    <mergeCell ref="AE86:AQ86"/>
    <mergeCell ref="AR86:AW86"/>
    <mergeCell ref="AX86:AY86"/>
    <mergeCell ref="O87:T87"/>
    <mergeCell ref="U87:Y87"/>
    <mergeCell ref="Z87:AD87"/>
    <mergeCell ref="AE87:AQ87"/>
    <mergeCell ref="AR87:AW87"/>
    <mergeCell ref="AX87:AY87"/>
    <mergeCell ref="O88:AY88"/>
    <mergeCell ref="A89:AY89"/>
    <mergeCell ref="O90:T90"/>
    <mergeCell ref="U90:Y90"/>
    <mergeCell ref="Z90:AD90"/>
    <mergeCell ref="AE90:AQ90"/>
    <mergeCell ref="AR90:AW90"/>
    <mergeCell ref="AX90:AY90"/>
    <mergeCell ref="O91:T91"/>
    <mergeCell ref="U91:Y91"/>
    <mergeCell ref="Z91:AD91"/>
    <mergeCell ref="AE91:AQ91"/>
    <mergeCell ref="AR91:AW91"/>
    <mergeCell ref="AX91:AY91"/>
    <mergeCell ref="P92:AY92"/>
    <mergeCell ref="Z94:AD94"/>
    <mergeCell ref="AE94:AQ94"/>
    <mergeCell ref="AR94:AW94"/>
    <mergeCell ref="AX94:AY94"/>
    <mergeCell ref="AX97:AY97"/>
    <mergeCell ref="O98:T98"/>
    <mergeCell ref="U98:Y98"/>
    <mergeCell ref="Z98:AD98"/>
    <mergeCell ref="AE98:AQ98"/>
    <mergeCell ref="AR98:AW98"/>
    <mergeCell ref="AX98:AY98"/>
    <mergeCell ref="O99:T99"/>
    <mergeCell ref="U99:Y99"/>
    <mergeCell ref="Z99:AD99"/>
    <mergeCell ref="AE99:AQ99"/>
    <mergeCell ref="AR99:AW99"/>
    <mergeCell ref="AX99:AY99"/>
    <mergeCell ref="O100:AY100"/>
    <mergeCell ref="U102:Y102"/>
    <mergeCell ref="AE102:AQ102"/>
    <mergeCell ref="U103:Y103"/>
    <mergeCell ref="AE103:AQ103"/>
    <mergeCell ref="U104:Y104"/>
    <mergeCell ref="Z104:AD104"/>
    <mergeCell ref="AE104:AQ104"/>
    <mergeCell ref="O105:T105"/>
    <mergeCell ref="U105:Y105"/>
    <mergeCell ref="Z105:AD105"/>
    <mergeCell ref="AE105:AQ105"/>
    <mergeCell ref="O106:T106"/>
    <mergeCell ref="U106:Y106"/>
    <mergeCell ref="Z106:AD106"/>
    <mergeCell ref="AE106:AQ106"/>
    <mergeCell ref="AE107:AQ107"/>
    <mergeCell ref="O109:T109"/>
    <mergeCell ref="U109:Y109"/>
    <mergeCell ref="Z109:AD109"/>
    <mergeCell ref="AE109:AQ109"/>
    <mergeCell ref="O110:T110"/>
    <mergeCell ref="U110:Y110"/>
    <mergeCell ref="Z110:AD110"/>
    <mergeCell ref="AE110:AQ110"/>
    <mergeCell ref="AE111:AQ111"/>
    <mergeCell ref="C117:R117"/>
    <mergeCell ref="V118:AE118"/>
    <mergeCell ref="C122:R122"/>
    <mergeCell ref="C123:R123"/>
    <mergeCell ref="S123:U123"/>
    <mergeCell ref="V123:Z123"/>
    <mergeCell ref="AA123:AE123"/>
    <mergeCell ref="AF123:AI123"/>
    <mergeCell ref="AJ123:AP123"/>
    <mergeCell ref="C124:R124"/>
    <mergeCell ref="S124:U124"/>
    <mergeCell ref="V124:Z124"/>
    <mergeCell ref="AA124:AE124"/>
    <mergeCell ref="AF124:AI124"/>
    <mergeCell ref="AJ124:AP124"/>
    <mergeCell ref="C125:R125"/>
    <mergeCell ref="S125:U125"/>
    <mergeCell ref="V125:Z125"/>
    <mergeCell ref="AA125:AE125"/>
    <mergeCell ref="AF125:AI125"/>
    <mergeCell ref="AJ125:AP125"/>
    <mergeCell ref="C126:R126"/>
    <mergeCell ref="S126:U126"/>
    <mergeCell ref="V126:Z126"/>
    <mergeCell ref="AA126:AE126"/>
    <mergeCell ref="AF126:AI126"/>
    <mergeCell ref="AJ126:AP126"/>
    <mergeCell ref="C127:R127"/>
    <mergeCell ref="S127:U127"/>
    <mergeCell ref="V127:Z127"/>
    <mergeCell ref="AA127:AE127"/>
    <mergeCell ref="AF127:AI127"/>
    <mergeCell ref="AJ127:AP127"/>
    <mergeCell ref="C128:R128"/>
    <mergeCell ref="S128:U128"/>
    <mergeCell ref="V128:Z128"/>
    <mergeCell ref="AA128:AE128"/>
    <mergeCell ref="AF128:AI128"/>
    <mergeCell ref="AJ128:AP128"/>
    <mergeCell ref="C129:R129"/>
    <mergeCell ref="S129:U129"/>
    <mergeCell ref="V129:Z129"/>
    <mergeCell ref="AA129:AE129"/>
    <mergeCell ref="AF129:AI129"/>
    <mergeCell ref="AJ129:AP129"/>
    <mergeCell ref="C130:U130"/>
    <mergeCell ref="V130:Z130"/>
    <mergeCell ref="AA130:AE130"/>
    <mergeCell ref="AF130:AI130"/>
    <mergeCell ref="AJ130:AP130"/>
    <mergeCell ref="H131:R131"/>
    <mergeCell ref="C132:R132"/>
    <mergeCell ref="S132:U132"/>
    <mergeCell ref="V132:Z132"/>
    <mergeCell ref="AA132:AE132"/>
    <mergeCell ref="AF132:AI132"/>
    <mergeCell ref="AJ132:AP132"/>
    <mergeCell ref="C133:R133"/>
    <mergeCell ref="S133:U133"/>
    <mergeCell ref="V133:Z133"/>
    <mergeCell ref="AA133:AE133"/>
    <mergeCell ref="AF133:AI133"/>
    <mergeCell ref="AJ133:AP133"/>
    <mergeCell ref="C134:R134"/>
    <mergeCell ref="S134:U134"/>
    <mergeCell ref="V134:Z134"/>
    <mergeCell ref="AA134:AE134"/>
    <mergeCell ref="AF134:AI134"/>
    <mergeCell ref="AJ134:AP134"/>
    <mergeCell ref="C135:R135"/>
    <mergeCell ref="S135:U135"/>
    <mergeCell ref="V135:Z135"/>
    <mergeCell ref="AA135:AE135"/>
    <mergeCell ref="AF135:AI135"/>
    <mergeCell ref="AJ135:AP135"/>
    <mergeCell ref="C136:R136"/>
    <mergeCell ref="S136:U136"/>
    <mergeCell ref="V136:Z136"/>
    <mergeCell ref="AA136:AE136"/>
    <mergeCell ref="AF136:AI136"/>
    <mergeCell ref="AJ136:AP136"/>
    <mergeCell ref="C137:R137"/>
    <mergeCell ref="S137:U137"/>
    <mergeCell ref="V137:Z137"/>
    <mergeCell ref="AA137:AE137"/>
    <mergeCell ref="AF137:AI137"/>
    <mergeCell ref="AJ137:AP137"/>
    <mergeCell ref="C138:U138"/>
    <mergeCell ref="V138:Z138"/>
    <mergeCell ref="AA138:AE138"/>
    <mergeCell ref="AF138:AI138"/>
    <mergeCell ref="AJ138:AP138"/>
    <mergeCell ref="H139:R139"/>
    <mergeCell ref="C140:R140"/>
    <mergeCell ref="S140:U140"/>
    <mergeCell ref="V140:Z140"/>
    <mergeCell ref="AA140:AE140"/>
    <mergeCell ref="AF140:AI140"/>
    <mergeCell ref="AJ140:AP140"/>
    <mergeCell ref="C141:R141"/>
    <mergeCell ref="S141:U141"/>
    <mergeCell ref="V141:Z141"/>
    <mergeCell ref="AA141:AE141"/>
    <mergeCell ref="AF141:AI141"/>
    <mergeCell ref="AJ141:AP141"/>
    <mergeCell ref="C142:R142"/>
    <mergeCell ref="S142:U142"/>
    <mergeCell ref="V142:Z142"/>
    <mergeCell ref="AA142:AE142"/>
    <mergeCell ref="AF142:AI142"/>
    <mergeCell ref="AJ142:AP142"/>
    <mergeCell ref="C143:U143"/>
    <mergeCell ref="V143:Z143"/>
    <mergeCell ref="AA143:AE143"/>
    <mergeCell ref="AF143:AI143"/>
    <mergeCell ref="AJ143:AP143"/>
    <mergeCell ref="C148:U148"/>
    <mergeCell ref="V148:Z148"/>
    <mergeCell ref="AA148:AE148"/>
    <mergeCell ref="AF148:AI148"/>
    <mergeCell ref="AJ148:AP148"/>
    <mergeCell ref="C151:R151"/>
    <mergeCell ref="S151:U151"/>
    <mergeCell ref="V151:Z151"/>
    <mergeCell ref="AA151:AE151"/>
    <mergeCell ref="AF151:AI151"/>
    <mergeCell ref="AJ151:AP151"/>
    <mergeCell ref="C152:R152"/>
    <mergeCell ref="S152:U152"/>
    <mergeCell ref="V152:Z152"/>
    <mergeCell ref="AA152:AE152"/>
    <mergeCell ref="AF152:AI152"/>
    <mergeCell ref="AJ152:AP152"/>
    <mergeCell ref="G153:U153"/>
    <mergeCell ref="V153:Z153"/>
    <mergeCell ref="AA153:AE153"/>
    <mergeCell ref="AF153:AH153"/>
    <mergeCell ref="AJ153:AP153"/>
    <mergeCell ref="C154:U154"/>
    <mergeCell ref="V154:Z154"/>
    <mergeCell ref="AA154:AE154"/>
    <mergeCell ref="AF154:AI154"/>
    <mergeCell ref="AJ154:AP154"/>
    <mergeCell ref="C159:AP159"/>
    <mergeCell ref="C160:AP160"/>
    <mergeCell ref="C161:AP161"/>
    <mergeCell ref="C162:AP162"/>
    <mergeCell ref="AQ162:AR162"/>
    <mergeCell ref="B164:AR164"/>
    <mergeCell ref="B166:AR166"/>
    <mergeCell ref="B168:AR168"/>
    <mergeCell ref="AQ118:AQ121"/>
    <mergeCell ref="AQ144:AQ145"/>
    <mergeCell ref="AQ146:AQ147"/>
    <mergeCell ref="AQ149:AQ150"/>
    <mergeCell ref="AQ155:AQ156"/>
    <mergeCell ref="AQ157:AQ158"/>
    <mergeCell ref="AR118:AR121"/>
    <mergeCell ref="AR144:AR145"/>
    <mergeCell ref="AR146:AR147"/>
    <mergeCell ref="AR149:AR150"/>
    <mergeCell ref="AR155:AR156"/>
    <mergeCell ref="AR157:AR158"/>
    <mergeCell ref="A6:J8"/>
    <mergeCell ref="K6:N8"/>
    <mergeCell ref="O6:T8"/>
    <mergeCell ref="Z6:AD7"/>
    <mergeCell ref="A9:J11"/>
    <mergeCell ref="K9:N11"/>
    <mergeCell ref="A13:J15"/>
    <mergeCell ref="K13:N15"/>
    <mergeCell ref="A17:J19"/>
    <mergeCell ref="K17:N19"/>
    <mergeCell ref="A22:J24"/>
    <mergeCell ref="K22:N24"/>
    <mergeCell ref="A27:J29"/>
    <mergeCell ref="K27:N29"/>
    <mergeCell ref="A31:J33"/>
    <mergeCell ref="K31:N33"/>
    <mergeCell ref="A35:J37"/>
    <mergeCell ref="K35:N37"/>
    <mergeCell ref="A39:J41"/>
    <mergeCell ref="K39:N41"/>
    <mergeCell ref="O39:T41"/>
    <mergeCell ref="Z39:AD40"/>
    <mergeCell ref="A42:J44"/>
    <mergeCell ref="K42:N44"/>
    <mergeCell ref="A46:J48"/>
    <mergeCell ref="K46:N48"/>
    <mergeCell ref="O46:T48"/>
    <mergeCell ref="Z46:AD47"/>
    <mergeCell ref="A49:J51"/>
    <mergeCell ref="K49:N51"/>
    <mergeCell ref="A53:J55"/>
    <mergeCell ref="K53:N55"/>
    <mergeCell ref="O53:T55"/>
    <mergeCell ref="Z53:AD54"/>
    <mergeCell ref="A56:J58"/>
    <mergeCell ref="K56:N58"/>
    <mergeCell ref="A60:J62"/>
    <mergeCell ref="K60:N62"/>
    <mergeCell ref="O60:T62"/>
    <mergeCell ref="Z60:AD61"/>
    <mergeCell ref="A63:J65"/>
    <mergeCell ref="K63:N65"/>
    <mergeCell ref="A67:J69"/>
    <mergeCell ref="K67:N69"/>
    <mergeCell ref="A71:J73"/>
    <mergeCell ref="K71:N73"/>
    <mergeCell ref="A79:J81"/>
    <mergeCell ref="K79:N81"/>
    <mergeCell ref="O79:T81"/>
    <mergeCell ref="U79:Y81"/>
    <mergeCell ref="Z79:AD81"/>
    <mergeCell ref="AE79:AQ81"/>
    <mergeCell ref="AR79:AW81"/>
    <mergeCell ref="AX79:AY80"/>
    <mergeCell ref="A82:J84"/>
    <mergeCell ref="K82:N84"/>
    <mergeCell ref="A86:J88"/>
    <mergeCell ref="K86:N88"/>
    <mergeCell ref="A90:J92"/>
    <mergeCell ref="K90:N92"/>
    <mergeCell ref="A95:J97"/>
    <mergeCell ref="K95:N97"/>
    <mergeCell ref="O95:T97"/>
    <mergeCell ref="U95:Y97"/>
    <mergeCell ref="Z95:AD97"/>
    <mergeCell ref="AE95:AQ97"/>
    <mergeCell ref="AR95:AW97"/>
    <mergeCell ref="AX95:AY96"/>
    <mergeCell ref="A98:J100"/>
    <mergeCell ref="K98:N100"/>
    <mergeCell ref="A102:J104"/>
    <mergeCell ref="K102:N104"/>
    <mergeCell ref="O102:T104"/>
    <mergeCell ref="Z102:AD103"/>
    <mergeCell ref="A105:J107"/>
    <mergeCell ref="K105:N107"/>
    <mergeCell ref="A109:J111"/>
    <mergeCell ref="K109:N111"/>
    <mergeCell ref="H115:AR116"/>
    <mergeCell ref="AS115:AX116"/>
    <mergeCell ref="C118:R121"/>
    <mergeCell ref="S118:U121"/>
    <mergeCell ref="AF118:AI121"/>
    <mergeCell ref="AJ118:AP121"/>
    <mergeCell ref="AS118:AX132"/>
    <mergeCell ref="V119:Z121"/>
    <mergeCell ref="AA119:AE121"/>
    <mergeCell ref="C144:R145"/>
    <mergeCell ref="S144:U145"/>
    <mergeCell ref="V144:Z145"/>
    <mergeCell ref="AA144:AE145"/>
    <mergeCell ref="AF144:AI145"/>
    <mergeCell ref="AJ144:AP145"/>
    <mergeCell ref="C146:R147"/>
    <mergeCell ref="S146:U147"/>
    <mergeCell ref="V146:Z147"/>
    <mergeCell ref="AA146:AE147"/>
    <mergeCell ref="AF146:AI147"/>
    <mergeCell ref="AJ146:AP147"/>
    <mergeCell ref="C149:R150"/>
    <mergeCell ref="S149:U150"/>
    <mergeCell ref="V149:Z150"/>
    <mergeCell ref="AA149:AE150"/>
    <mergeCell ref="AF149:AI150"/>
    <mergeCell ref="AJ149:AP150"/>
    <mergeCell ref="C155:AI156"/>
    <mergeCell ref="AJ155:AP156"/>
    <mergeCell ref="C157:AI158"/>
    <mergeCell ref="AJ157:AP158"/>
    <mergeCell ref="B170:AR173"/>
    <mergeCell ref="B175:AR176"/>
  </mergeCells>
  <conditionalFormatting sqref="V148">
    <cfRule type="cellIs" priority="2" operator="equal">
      <formula>0</formula>
    </cfRule>
  </conditionalFormatting>
  <conditionalFormatting sqref="AA148">
    <cfRule type="cellIs" priority="5" operator="equal">
      <formula>0</formula>
    </cfRule>
  </conditionalFormatting>
  <conditionalFormatting sqref="V154">
    <cfRule type="cellIs" priority="3" operator="equal">
      <formula>0</formula>
    </cfRule>
  </conditionalFormatting>
  <conditionalFormatting sqref="AA154">
    <cfRule type="cellIs" priority="6" operator="equal">
      <formula>0</formula>
    </cfRule>
  </conditionalFormatting>
  <conditionalFormatting sqref="AA132:AA137">
    <cfRule type="cellIs" priority="4" operator="equal">
      <formula>0</formula>
    </cfRule>
  </conditionalFormatting>
  <pageMargins left="0.315277777777778" right="0.118055555555556" top="0.590277777777778" bottom="0.196527777777778" header="0.511805555555555" footer="0.511805555555555"/>
  <pageSetup paperSize="9" scale="35" firstPageNumber="0" orientation="landscape" useFirstPageNumber="1" horizontalDpi="300" verticalDpi="300"/>
  <headerFooter/>
  <rowBreaks count="1" manualBreakCount="1">
    <brk id="113" max="16383" man="1"/>
  </rowBreaks>
  <colBreaks count="2" manualBreakCount="2">
    <brk id="53" max="65535" man="1"/>
    <brk id="55" max="6553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view="pageBreakPreview" zoomScale="75" zoomScalePageLayoutView="75" zoomScaleNormal="100" workbookViewId="0">
      <selection activeCell="B21" sqref="B21"/>
    </sheetView>
  </sheetViews>
  <sheetFormatPr defaultColWidth="8.86666666666667" defaultRowHeight="15.75"/>
  <cols>
    <col min="1" max="1" width="57.4190476190476" style="28" customWidth="1"/>
    <col min="2" max="2" width="25.2857142857143" style="28" customWidth="1"/>
    <col min="3" max="4" width="18.4190476190476" style="28" customWidth="1"/>
    <col min="5" max="6" width="43.1428571428571" style="28" customWidth="1"/>
    <col min="7" max="1024" width="8.85714285714286" style="719"/>
  </cols>
  <sheetData>
    <row r="1" spans="1:6">
      <c r="A1" s="827"/>
      <c r="B1" s="827"/>
      <c r="C1" s="827"/>
      <c r="D1" s="827"/>
      <c r="E1" s="827"/>
      <c r="F1" s="827"/>
    </row>
    <row r="2" spans="1:15">
      <c r="A2" s="828"/>
      <c r="B2" s="828"/>
      <c r="C2" s="828"/>
      <c r="D2" s="828"/>
      <c r="E2" s="828"/>
      <c r="F2" s="828"/>
      <c r="G2" s="829"/>
      <c r="H2" s="829"/>
      <c r="I2" s="829"/>
      <c r="J2" s="829"/>
      <c r="K2" s="829"/>
      <c r="L2" s="829"/>
      <c r="M2" s="829"/>
      <c r="N2" s="829"/>
      <c r="O2" s="829"/>
    </row>
    <row r="3" ht="16.5" spans="1:6">
      <c r="A3" s="830"/>
      <c r="B3" s="830"/>
      <c r="C3" s="830"/>
      <c r="D3" s="830"/>
      <c r="E3" s="830"/>
      <c r="F3" s="830"/>
    </row>
    <row r="5" spans="1:6">
      <c r="A5" s="831" t="s">
        <v>20</v>
      </c>
      <c r="B5" s="831"/>
      <c r="C5" s="831"/>
      <c r="D5" s="831"/>
      <c r="E5" s="831"/>
      <c r="F5" s="831"/>
    </row>
    <row r="6" spans="1:6">
      <c r="A6" s="831"/>
      <c r="B6" s="831"/>
      <c r="C6" s="831"/>
      <c r="D6" s="831"/>
      <c r="E6" s="831"/>
      <c r="F6" s="831"/>
    </row>
    <row r="7" spans="1:6">
      <c r="A7" s="832" t="s">
        <v>21</v>
      </c>
      <c r="B7" s="832"/>
      <c r="C7" s="832"/>
      <c r="D7" s="832"/>
      <c r="E7" s="832"/>
      <c r="F7" s="832"/>
    </row>
    <row r="9" spans="1:6">
      <c r="A9" s="833" t="s">
        <v>22</v>
      </c>
      <c r="B9" s="833" t="s">
        <v>23</v>
      </c>
      <c r="C9" s="833" t="s">
        <v>24</v>
      </c>
      <c r="D9" s="833" t="s">
        <v>25</v>
      </c>
      <c r="E9" s="833"/>
      <c r="F9" s="833" t="s">
        <v>26</v>
      </c>
    </row>
    <row r="10" spans="1:6">
      <c r="A10" s="834" t="s">
        <v>27</v>
      </c>
      <c r="B10" s="835">
        <f>Posto!G13</f>
        <v>1941.82</v>
      </c>
      <c r="C10" s="836">
        <v>0</v>
      </c>
      <c r="D10" s="836"/>
      <c r="E10" s="837"/>
      <c r="F10" s="836">
        <v>0</v>
      </c>
    </row>
    <row r="11" spans="1:6">
      <c r="A11" s="834" t="s">
        <v>16</v>
      </c>
      <c r="B11" s="838">
        <f>Posto!G14</f>
        <v>2255.91</v>
      </c>
      <c r="C11" s="836">
        <v>0</v>
      </c>
      <c r="D11" s="839"/>
      <c r="E11" s="836"/>
      <c r="F11" s="836">
        <v>0</v>
      </c>
    </row>
    <row r="12" spans="1:6">
      <c r="A12" s="840"/>
      <c r="B12" s="840"/>
      <c r="C12" s="840"/>
      <c r="D12" s="840"/>
      <c r="E12" s="840"/>
      <c r="F12" s="840"/>
    </row>
  </sheetData>
  <mergeCells count="6">
    <mergeCell ref="A1:F1"/>
    <mergeCell ref="A2:F2"/>
    <mergeCell ref="A3:F3"/>
    <mergeCell ref="A7:F7"/>
    <mergeCell ref="A12:F12"/>
    <mergeCell ref="A5:F6"/>
  </mergeCells>
  <pageMargins left="0.511805555555555" right="0.511805555555555" top="0.7875" bottom="0.7875" header="0.511805555555555" footer="0.511805555555555"/>
  <pageSetup paperSize="9" scale="67" firstPageNumber="0" orientation="landscape" useFirstPageNumber="1"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22"/>
  <sheetViews>
    <sheetView showGridLines="0" tabSelected="1" view="pageBreakPreview" zoomScale="75" zoomScalePageLayoutView="75" zoomScaleNormal="100" workbookViewId="0">
      <selection activeCell="M31" sqref="M31"/>
    </sheetView>
  </sheetViews>
  <sheetFormatPr defaultColWidth="9.00952380952381" defaultRowHeight="15"/>
  <cols>
    <col min="1" max="1" width="4.28571428571429" style="634" customWidth="1"/>
    <col min="2" max="2" width="8.14285714285714" style="735" customWidth="1"/>
    <col min="3" max="3" width="18.4190476190476" style="735" customWidth="1"/>
    <col min="4" max="4" width="15.7142857142857" style="735" customWidth="1"/>
    <col min="5" max="5" width="16.4190476190476" style="734" customWidth="1"/>
    <col min="6" max="6" width="10.5809523809524" style="735" customWidth="1"/>
    <col min="7" max="7" width="25.7142857142857" style="810" customWidth="1"/>
    <col min="8" max="8" width="12.8571428571429" style="810" customWidth="1"/>
    <col min="9" max="9" width="11.8571428571429" style="797" customWidth="1"/>
    <col min="10" max="10" width="15.8571428571429" style="811" customWidth="1"/>
    <col min="11" max="14" width="12.4190476190476" style="765" customWidth="1"/>
    <col min="15" max="16" width="12.1428571428571" style="765" customWidth="1"/>
    <col min="17" max="17" width="12.1428571428571" style="766" customWidth="1"/>
    <col min="18" max="18" width="16.4190476190476" style="766" customWidth="1"/>
    <col min="19" max="1020" width="9" style="765"/>
    <col min="1021" max="1022" width="9" style="633"/>
    <col min="1023" max="1024" width="11.5714285714286" style="634" customWidth="1"/>
  </cols>
  <sheetData>
    <row r="1" customHeight="1" spans="2:14">
      <c r="B1" s="733"/>
      <c r="C1" s="733"/>
      <c r="D1" s="733"/>
      <c r="G1" s="736"/>
      <c r="H1" s="736"/>
      <c r="I1" s="736"/>
      <c r="J1" s="736"/>
      <c r="K1" s="764"/>
      <c r="L1" s="764"/>
      <c r="M1" s="764"/>
      <c r="N1" s="764"/>
    </row>
    <row r="2" customHeight="1" spans="2:14">
      <c r="B2" s="733"/>
      <c r="C2" s="733"/>
      <c r="D2" s="733"/>
      <c r="G2" s="736"/>
      <c r="H2" s="736"/>
      <c r="I2" s="736"/>
      <c r="J2" s="736"/>
      <c r="K2" s="764"/>
      <c r="L2" s="764"/>
      <c r="M2" s="764"/>
      <c r="N2" s="764"/>
    </row>
    <row r="3" customHeight="1" spans="2:14">
      <c r="B3" s="733"/>
      <c r="C3" s="733"/>
      <c r="D3" s="733"/>
      <c r="G3" s="736"/>
      <c r="H3" s="736"/>
      <c r="I3" s="736"/>
      <c r="J3" s="736"/>
      <c r="K3" s="764"/>
      <c r="L3" s="764"/>
      <c r="M3" s="764"/>
      <c r="N3" s="764"/>
    </row>
    <row r="4" customHeight="1" spans="2:14">
      <c r="B4" s="733"/>
      <c r="C4" s="733"/>
      <c r="D4" s="733"/>
      <c r="G4" s="736"/>
      <c r="H4" s="736"/>
      <c r="I4" s="736"/>
      <c r="J4" s="736"/>
      <c r="K4" s="821"/>
      <c r="L4" s="764"/>
      <c r="M4" s="764"/>
      <c r="N4" s="764"/>
    </row>
    <row r="5" customHeight="1" spans="2:11">
      <c r="B5" s="734"/>
      <c r="C5" s="734"/>
      <c r="D5" s="734"/>
      <c r="G5" s="736"/>
      <c r="H5" s="736"/>
      <c r="I5" s="736"/>
      <c r="J5" s="736"/>
      <c r="K5" s="821"/>
    </row>
    <row r="6" spans="2:10">
      <c r="B6" s="734"/>
      <c r="C6" s="734"/>
      <c r="D6" s="734"/>
      <c r="E6" s="737"/>
      <c r="G6" s="738"/>
      <c r="H6" s="738"/>
      <c r="I6" s="735"/>
      <c r="J6" s="739"/>
    </row>
    <row r="7" spans="2:18">
      <c r="B7" s="740" t="s">
        <v>0</v>
      </c>
      <c r="C7" s="740"/>
      <c r="D7" s="740"/>
      <c r="E7" s="740"/>
      <c r="F7" s="740"/>
      <c r="G7" s="740"/>
      <c r="H7" s="740"/>
      <c r="I7" s="740"/>
      <c r="J7" s="740"/>
      <c r="K7" s="740"/>
      <c r="L7" s="740"/>
      <c r="M7" s="740"/>
      <c r="N7" s="740"/>
      <c r="O7" s="740"/>
      <c r="P7" s="740"/>
      <c r="Q7" s="740"/>
      <c r="R7" s="740"/>
    </row>
    <row r="8" spans="2:18">
      <c r="B8" s="812" t="s">
        <v>28</v>
      </c>
      <c r="C8" s="812"/>
      <c r="D8" s="812"/>
      <c r="E8" s="812"/>
      <c r="F8" s="812"/>
      <c r="G8" s="812"/>
      <c r="H8" s="812"/>
      <c r="I8" s="812"/>
      <c r="J8" s="812"/>
      <c r="K8" s="812"/>
      <c r="L8" s="812"/>
      <c r="M8" s="812"/>
      <c r="N8" s="812"/>
      <c r="O8" s="812"/>
      <c r="P8" s="812"/>
      <c r="Q8" s="812"/>
      <c r="R8" s="812"/>
    </row>
    <row r="9" s="765" customFormat="1" customHeight="1" spans="1:18">
      <c r="A9" s="634"/>
      <c r="B9" s="742" t="s">
        <v>2</v>
      </c>
      <c r="C9" s="742"/>
      <c r="D9" s="742"/>
      <c r="E9" s="742"/>
      <c r="F9" s="742"/>
      <c r="G9" s="742"/>
      <c r="H9" s="742"/>
      <c r="I9" s="742"/>
      <c r="J9" s="742"/>
      <c r="K9" s="742" t="s">
        <v>29</v>
      </c>
      <c r="L9" s="742"/>
      <c r="M9" s="742"/>
      <c r="N9" s="768"/>
      <c r="O9" s="769"/>
      <c r="P9" s="769"/>
      <c r="Q9" s="769"/>
      <c r="R9" s="769"/>
    </row>
    <row r="10" s="743" customFormat="1" ht="84.75" customHeight="1" spans="2:18">
      <c r="B10" s="744" t="s">
        <v>4</v>
      </c>
      <c r="C10" s="744" t="s">
        <v>22</v>
      </c>
      <c r="D10" s="744" t="s">
        <v>30</v>
      </c>
      <c r="E10" s="744" t="s">
        <v>31</v>
      </c>
      <c r="F10" s="744" t="s">
        <v>6</v>
      </c>
      <c r="G10" s="744" t="s">
        <v>7</v>
      </c>
      <c r="H10" s="744" t="s">
        <v>32</v>
      </c>
      <c r="I10" s="745" t="s">
        <v>33</v>
      </c>
      <c r="J10" s="746" t="s">
        <v>9</v>
      </c>
      <c r="K10" s="770" t="s">
        <v>34</v>
      </c>
      <c r="L10" s="770" t="s">
        <v>35</v>
      </c>
      <c r="M10" s="770" t="s">
        <v>36</v>
      </c>
      <c r="N10" s="770" t="s">
        <v>37</v>
      </c>
      <c r="O10" s="770" t="s">
        <v>10</v>
      </c>
      <c r="P10" s="770" t="s">
        <v>11</v>
      </c>
      <c r="Q10" s="770" t="s">
        <v>12</v>
      </c>
      <c r="R10" s="770" t="s">
        <v>13</v>
      </c>
    </row>
    <row r="11" s="743" customFormat="1" ht="132" customHeight="1" spans="2:18">
      <c r="B11" s="749">
        <v>1</v>
      </c>
      <c r="C11" s="813" t="s">
        <v>38</v>
      </c>
      <c r="D11" s="814">
        <v>1</v>
      </c>
      <c r="E11" s="749">
        <v>3</v>
      </c>
      <c r="F11" s="749" t="s">
        <v>6</v>
      </c>
      <c r="G11" s="689" t="s">
        <v>39</v>
      </c>
      <c r="H11" s="749">
        <v>458140</v>
      </c>
      <c r="I11" s="759" t="str">
        <f>IF(R11="média",P11,Q11)</f>
        <v/>
      </c>
      <c r="J11" s="759" t="e">
        <f>E11*I11</f>
        <v>#VALUE!</v>
      </c>
      <c r="K11" s="779"/>
      <c r="L11" s="779"/>
      <c r="M11" s="779"/>
      <c r="N11" s="759" t="e">
        <f>_xlfn.STDEV.S(K11:M11)</f>
        <v>#DIV/0!</v>
      </c>
      <c r="O11" s="772" t="str">
        <f>IFERROR(_xlfn.STDEV.S(K11:M11)/AVERAGE(K11:M11),"")</f>
        <v/>
      </c>
      <c r="P11" s="759" t="str">
        <f>IF(O11&lt;=25%,AVERAGE(K11:M11),"")</f>
        <v/>
      </c>
      <c r="Q11" s="759" t="str">
        <f>IFERROR(IF(O11&gt;25%,MEDIAN(K11:M11),""),"")</f>
        <v/>
      </c>
      <c r="R11" s="773" t="str">
        <f>IF(O11="","",IF(O11&gt;25%,"Mediana","Média"))</f>
        <v/>
      </c>
    </row>
    <row r="12" s="753" customFormat="1" ht="129.75" customHeight="1" spans="2:18">
      <c r="B12" s="749">
        <v>2</v>
      </c>
      <c r="C12" s="813"/>
      <c r="D12" s="814"/>
      <c r="E12" s="749">
        <v>3</v>
      </c>
      <c r="F12" s="749" t="s">
        <v>6</v>
      </c>
      <c r="G12" s="689" t="s">
        <v>40</v>
      </c>
      <c r="H12" s="749">
        <v>460762</v>
      </c>
      <c r="I12" s="759" t="str">
        <f>IF(R12="média",P12,Q12)</f>
        <v/>
      </c>
      <c r="J12" s="759" t="e">
        <f>E12*I12</f>
        <v>#VALUE!</v>
      </c>
      <c r="K12" s="779"/>
      <c r="L12" s="779"/>
      <c r="M12" s="779"/>
      <c r="N12" s="759" t="e">
        <f>_xlfn.STDEV.S(K12:M12)</f>
        <v>#DIV/0!</v>
      </c>
      <c r="O12" s="772" t="str">
        <f>IFERROR(_xlfn.STDEV.S(K12:M12)/AVERAGE(K12:M12),"")</f>
        <v/>
      </c>
      <c r="P12" s="759" t="str">
        <f>IF(O12&lt;=25%,AVERAGE(K12:M12),"")</f>
        <v/>
      </c>
      <c r="Q12" s="759" t="str">
        <f>IFERROR(IF(O12&gt;25%,MEDIAN(K12:M12),""),"")</f>
        <v/>
      </c>
      <c r="R12" s="773" t="str">
        <f>IF(O12="","",IF(O12&gt;25%,"Mediana","Média"))</f>
        <v/>
      </c>
    </row>
    <row r="13" s="753" customFormat="1" ht="65.25" customHeight="1" spans="2:18">
      <c r="B13" s="749">
        <v>3</v>
      </c>
      <c r="C13" s="813"/>
      <c r="D13" s="814"/>
      <c r="E13" s="748">
        <v>3</v>
      </c>
      <c r="F13" s="749" t="s">
        <v>41</v>
      </c>
      <c r="G13" s="689" t="s">
        <v>42</v>
      </c>
      <c r="H13" s="749">
        <v>446321</v>
      </c>
      <c r="I13" s="759" t="str">
        <f>IF(R13="média",P13,Q13)</f>
        <v/>
      </c>
      <c r="J13" s="759" t="e">
        <f>E13*I13</f>
        <v>#VALUE!</v>
      </c>
      <c r="K13" s="779"/>
      <c r="L13" s="779"/>
      <c r="M13" s="779"/>
      <c r="N13" s="759" t="e">
        <f>_xlfn.STDEV.S(K13:M13)</f>
        <v>#DIV/0!</v>
      </c>
      <c r="O13" s="772" t="str">
        <f>IFERROR(_xlfn.STDEV.S(K13:M13)/AVERAGE(K13:M13),"")</f>
        <v/>
      </c>
      <c r="P13" s="759" t="str">
        <f>IF(O13&lt;=25%,AVERAGE(K13:M13),"")</f>
        <v/>
      </c>
      <c r="Q13" s="759" t="str">
        <f>IFERROR(IF(O13&gt;25%,MEDIAN(K13:M13),""),"")</f>
        <v/>
      </c>
      <c r="R13" s="773" t="str">
        <f>IF(O13="","",IF(O13&gt;25%,"Mediana","Média"))</f>
        <v/>
      </c>
    </row>
    <row r="14" s="753" customFormat="1" ht="46.7" customHeight="1" spans="2:18">
      <c r="B14" s="749">
        <v>4</v>
      </c>
      <c r="C14" s="813"/>
      <c r="D14" s="814"/>
      <c r="E14" s="748">
        <v>1</v>
      </c>
      <c r="F14" s="749" t="s">
        <v>6</v>
      </c>
      <c r="G14" s="689" t="s">
        <v>43</v>
      </c>
      <c r="H14" s="749">
        <v>230000</v>
      </c>
      <c r="I14" s="759" t="str">
        <f>IF(R14="média",P14,Q14)</f>
        <v/>
      </c>
      <c r="J14" s="759" t="e">
        <f>E14*I14</f>
        <v>#VALUE!</v>
      </c>
      <c r="K14" s="779"/>
      <c r="L14" s="779"/>
      <c r="M14" s="779"/>
      <c r="N14" s="759" t="e">
        <f>_xlfn.STDEV.S(K14:M14)</f>
        <v>#DIV/0!</v>
      </c>
      <c r="O14" s="772" t="str">
        <f>IFERROR(_xlfn.STDEV.S(K14:M14)/AVERAGE(K14:M14),"")</f>
        <v/>
      </c>
      <c r="P14" s="759" t="str">
        <f>IF(O14&lt;=25%,AVERAGE(K14:M14),"")</f>
        <v/>
      </c>
      <c r="Q14" s="759" t="str">
        <f>IFERROR(IF(O14&gt;25%,MEDIAN(K14:M14),""),"")</f>
        <v/>
      </c>
      <c r="R14" s="773" t="str">
        <f>IF(O14="","",IF(O14&gt;25%,"Mediana","Média"))</f>
        <v/>
      </c>
    </row>
    <row r="15" s="753" customFormat="1" customHeight="1" spans="2:18">
      <c r="B15" s="815" t="s">
        <v>44</v>
      </c>
      <c r="C15" s="815"/>
      <c r="D15" s="815"/>
      <c r="E15" s="815"/>
      <c r="F15" s="815"/>
      <c r="G15" s="815"/>
      <c r="H15" s="815"/>
      <c r="I15" s="815"/>
      <c r="J15" s="792" t="e">
        <f>SUM(J11:J14)</f>
        <v>#VALUE!</v>
      </c>
      <c r="K15" s="822"/>
      <c r="L15" s="822"/>
      <c r="M15" s="822"/>
      <c r="N15" s="822"/>
      <c r="O15" s="822"/>
      <c r="P15" s="822"/>
      <c r="Q15" s="822"/>
      <c r="R15" s="822"/>
    </row>
    <row r="16" s="753" customFormat="1" customHeight="1" spans="2:18">
      <c r="B16" s="815" t="s">
        <v>45</v>
      </c>
      <c r="C16" s="815"/>
      <c r="D16" s="815"/>
      <c r="E16" s="815"/>
      <c r="F16" s="815"/>
      <c r="G16" s="815"/>
      <c r="H16" s="815"/>
      <c r="I16" s="815"/>
      <c r="J16" s="792" t="e">
        <f>TRUNC((J15/12),2)</f>
        <v>#VALUE!</v>
      </c>
      <c r="K16" s="822"/>
      <c r="L16" s="822"/>
      <c r="M16" s="822"/>
      <c r="N16" s="822"/>
      <c r="O16" s="822"/>
      <c r="P16" s="822"/>
      <c r="Q16" s="822"/>
      <c r="R16" s="822"/>
    </row>
    <row r="17" s="753" customFormat="1" customHeight="1" spans="2:18">
      <c r="B17" s="815" t="s">
        <v>46</v>
      </c>
      <c r="C17" s="815"/>
      <c r="D17" s="815"/>
      <c r="E17" s="815"/>
      <c r="F17" s="815"/>
      <c r="G17" s="815"/>
      <c r="H17" s="815"/>
      <c r="I17" s="815"/>
      <c r="J17" s="823" t="e">
        <f>J16/D11</f>
        <v>#VALUE!</v>
      </c>
      <c r="K17" s="822"/>
      <c r="L17" s="822"/>
      <c r="M17" s="822"/>
      <c r="N17" s="822"/>
      <c r="O17" s="822"/>
      <c r="P17" s="822"/>
      <c r="Q17" s="822"/>
      <c r="R17" s="822"/>
    </row>
    <row r="18" s="753" customFormat="1" customHeight="1" spans="2:18">
      <c r="B18" s="816"/>
      <c r="C18" s="817"/>
      <c r="D18" s="817"/>
      <c r="E18" s="817"/>
      <c r="F18" s="817"/>
      <c r="G18" s="817"/>
      <c r="H18" s="817"/>
      <c r="I18" s="817"/>
      <c r="J18" s="817"/>
      <c r="K18" s="817"/>
      <c r="L18" s="817"/>
      <c r="M18" s="817"/>
      <c r="N18" s="817"/>
      <c r="O18" s="817"/>
      <c r="P18" s="817"/>
      <c r="Q18" s="817"/>
      <c r="R18" s="826"/>
    </row>
    <row r="19" s="753" customFormat="1" ht="110.25" customHeight="1" spans="1:18">
      <c r="A19" s="809"/>
      <c r="B19" s="749">
        <v>1</v>
      </c>
      <c r="C19" s="813" t="s">
        <v>47</v>
      </c>
      <c r="D19" s="818">
        <v>26</v>
      </c>
      <c r="E19" s="749">
        <v>78</v>
      </c>
      <c r="F19" s="749" t="s">
        <v>6</v>
      </c>
      <c r="G19" s="689" t="s">
        <v>48</v>
      </c>
      <c r="H19" s="749">
        <v>402132</v>
      </c>
      <c r="I19" s="759" t="str">
        <f>IF(R19="média",P19,Q19)</f>
        <v/>
      </c>
      <c r="J19" s="759" t="e">
        <f>E19*I19</f>
        <v>#VALUE!</v>
      </c>
      <c r="K19" s="777"/>
      <c r="L19" s="777"/>
      <c r="M19" s="777"/>
      <c r="N19" s="759" t="str">
        <f>IFERROR(_xlfn.STDEV.S(K19:M19),"")</f>
        <v/>
      </c>
      <c r="O19" s="772" t="str">
        <f>IFERROR(_xlfn.STDEV.S(K19:M19)/AVERAGE(K19:M19),"")</f>
        <v/>
      </c>
      <c r="P19" s="759" t="str">
        <f>IF(O19&lt;=25%,AVERAGE(K19:M19),"")</f>
        <v/>
      </c>
      <c r="Q19" s="759" t="str">
        <f>IFERROR(IF(O19&gt;25%,MEDIAN(K19:M19),""),"")</f>
        <v/>
      </c>
      <c r="R19" s="773" t="str">
        <f>IF(O19="","",IF(O19&gt;25%,"Mediana","Média"))</f>
        <v/>
      </c>
    </row>
    <row r="20" s="753" customFormat="1" ht="112.5" customHeight="1" spans="1:18">
      <c r="A20" s="809"/>
      <c r="B20" s="749">
        <v>2</v>
      </c>
      <c r="C20" s="813"/>
      <c r="D20" s="818"/>
      <c r="E20" s="748">
        <v>78</v>
      </c>
      <c r="F20" s="749" t="s">
        <v>6</v>
      </c>
      <c r="G20" s="689" t="s">
        <v>49</v>
      </c>
      <c r="H20" s="749">
        <v>454422</v>
      </c>
      <c r="I20" s="759" t="str">
        <f>IF(R20="média",P20,Q20)</f>
        <v/>
      </c>
      <c r="J20" s="759" t="e">
        <f>E20*I20</f>
        <v>#VALUE!</v>
      </c>
      <c r="K20" s="779"/>
      <c r="L20" s="779"/>
      <c r="M20" s="778"/>
      <c r="N20" s="786" t="str">
        <f>IFERROR(_xlfn.STDEV.S(K20:M20),"")</f>
        <v/>
      </c>
      <c r="O20" s="772" t="str">
        <f>IFERROR(_xlfn.STDEV.S(K20:M20)/AVERAGE(K20:M20),"")</f>
        <v/>
      </c>
      <c r="P20" s="759" t="str">
        <f>IF(O20&lt;=25%,AVERAGE(K20:M20),"")</f>
        <v/>
      </c>
      <c r="Q20" s="759" t="str">
        <f>IFERROR(IF(O20&gt;25%,MEDIAN(K20:M20),""),"")</f>
        <v/>
      </c>
      <c r="R20" s="773" t="str">
        <f>IF(O20="","",IF(O20&gt;25%,"Mediana","Média"))</f>
        <v/>
      </c>
    </row>
    <row r="21" s="753" customFormat="1" ht="64.5" customHeight="1" spans="1:18">
      <c r="A21" s="809"/>
      <c r="B21" s="749">
        <v>3</v>
      </c>
      <c r="C21" s="813"/>
      <c r="D21" s="818"/>
      <c r="E21" s="748">
        <v>78</v>
      </c>
      <c r="F21" s="749" t="s">
        <v>41</v>
      </c>
      <c r="G21" s="689" t="s">
        <v>42</v>
      </c>
      <c r="H21" s="749">
        <v>446321</v>
      </c>
      <c r="I21" s="759" t="str">
        <f>IF(R21="média",P21,Q21)</f>
        <v/>
      </c>
      <c r="J21" s="759" t="e">
        <f>E21*I21</f>
        <v>#VALUE!</v>
      </c>
      <c r="K21" s="824"/>
      <c r="L21" s="824"/>
      <c r="M21" s="824"/>
      <c r="N21" s="759" t="str">
        <f>IFERROR(_xlfn.STDEV.S(K21:M21),"")</f>
        <v/>
      </c>
      <c r="O21" s="772" t="str">
        <f>IFERROR(_xlfn.STDEV.S(K21:M21)/AVERAGE(K21:M21),"")</f>
        <v/>
      </c>
      <c r="P21" s="759" t="str">
        <f>IF(O21&lt;=25%,AVERAGE(K21:M21),"")</f>
        <v/>
      </c>
      <c r="Q21" s="759" t="str">
        <f>IFERROR(IF(O21&gt;25%,MEDIAN(K21:M21),""),"")</f>
        <v/>
      </c>
      <c r="R21" s="773" t="str">
        <f>IF(O21="","",IF(O21&gt;25%,"Mediana","Média"))</f>
        <v/>
      </c>
    </row>
    <row r="22" s="753" customFormat="1" ht="53.85" customHeight="1" spans="1:18">
      <c r="A22" s="809"/>
      <c r="B22" s="749">
        <v>4</v>
      </c>
      <c r="C22" s="813"/>
      <c r="D22" s="818"/>
      <c r="E22" s="749">
        <v>26</v>
      </c>
      <c r="F22" s="749" t="s">
        <v>6</v>
      </c>
      <c r="G22" s="689" t="s">
        <v>43</v>
      </c>
      <c r="H22" s="749">
        <v>230000</v>
      </c>
      <c r="I22" s="759" t="str">
        <f>IF(R22="média",P22,Q22)</f>
        <v/>
      </c>
      <c r="J22" s="759" t="e">
        <f>E22*I22</f>
        <v>#VALUE!</v>
      </c>
      <c r="K22" s="779"/>
      <c r="L22" s="779"/>
      <c r="M22" s="779"/>
      <c r="N22" s="759" t="str">
        <f>IFERROR(_xlfn.STDEV.S(K22:M22),"")</f>
        <v/>
      </c>
      <c r="O22" s="772" t="str">
        <f>IFERROR(_xlfn.STDEV.S(K22:M22)/AVERAGE(K22:M22),"")</f>
        <v/>
      </c>
      <c r="P22" s="759" t="str">
        <f>IF(O22&lt;=25%,AVERAGE(K22:M22),"")</f>
        <v/>
      </c>
      <c r="Q22" s="759" t="str">
        <f>IFERROR(IF(O22&gt;25%,MEDIAN(K22:M22),""),"")</f>
        <v/>
      </c>
      <c r="R22" s="773" t="str">
        <f>IF(O22="","",IF(O22&gt;25%,"Mediana","Média"))</f>
        <v/>
      </c>
    </row>
    <row r="23" s="753" customFormat="1" ht="48.75" customHeight="1" spans="1:18">
      <c r="A23" s="809"/>
      <c r="B23" s="749">
        <v>5</v>
      </c>
      <c r="C23" s="813"/>
      <c r="D23" s="818"/>
      <c r="E23" s="749">
        <v>26</v>
      </c>
      <c r="F23" s="749" t="s">
        <v>6</v>
      </c>
      <c r="G23" s="689" t="s">
        <v>50</v>
      </c>
      <c r="H23" s="819">
        <v>337476</v>
      </c>
      <c r="I23" s="759" t="str">
        <f>IF(R23="média",P23,Q23)</f>
        <v/>
      </c>
      <c r="J23" s="759" t="e">
        <f>E23*I23</f>
        <v>#VALUE!</v>
      </c>
      <c r="K23" s="779"/>
      <c r="L23" s="779"/>
      <c r="M23" s="779"/>
      <c r="N23" s="759" t="str">
        <f>IFERROR(_xlfn.STDEV.S(K23:M23),"")</f>
        <v/>
      </c>
      <c r="O23" s="772" t="str">
        <f>IFERROR(_xlfn.STDEV.S(K23:M23)/AVERAGE(K23:M23),"")</f>
        <v/>
      </c>
      <c r="P23" s="759" t="str">
        <f>IF(O23&lt;=25%,AVERAGE(K23:M23),"")</f>
        <v/>
      </c>
      <c r="Q23" s="759" t="str">
        <f>IFERROR(IF(O23&gt;25%,MEDIAN(K22:M22),""),"")</f>
        <v/>
      </c>
      <c r="R23" s="773" t="str">
        <f>IF(O23="","",IF(O23&gt;25%,"Mediana","Média"))</f>
        <v/>
      </c>
    </row>
    <row r="24" s="753" customFormat="1" customHeight="1" spans="2:18">
      <c r="B24" s="815" t="s">
        <v>44</v>
      </c>
      <c r="C24" s="815"/>
      <c r="D24" s="815"/>
      <c r="E24" s="815"/>
      <c r="F24" s="815"/>
      <c r="G24" s="815"/>
      <c r="H24" s="815"/>
      <c r="I24" s="815"/>
      <c r="J24" s="792" t="e">
        <f>SUM(J19:J23)</f>
        <v>#VALUE!</v>
      </c>
      <c r="K24" s="825"/>
      <c r="L24" s="825"/>
      <c r="M24" s="825"/>
      <c r="N24" s="825"/>
      <c r="O24" s="825"/>
      <c r="P24" s="825"/>
      <c r="Q24" s="825"/>
      <c r="R24" s="825"/>
    </row>
    <row r="25" s="753" customFormat="1" customHeight="1" spans="2:18">
      <c r="B25" s="815" t="s">
        <v>45</v>
      </c>
      <c r="C25" s="815"/>
      <c r="D25" s="815"/>
      <c r="E25" s="815"/>
      <c r="F25" s="815"/>
      <c r="G25" s="815"/>
      <c r="H25" s="815"/>
      <c r="I25" s="815"/>
      <c r="J25" s="792" t="e">
        <f>J24/12</f>
        <v>#VALUE!</v>
      </c>
      <c r="K25" s="825"/>
      <c r="L25" s="825"/>
      <c r="M25" s="825"/>
      <c r="N25" s="825"/>
      <c r="O25" s="825"/>
      <c r="P25" s="825"/>
      <c r="Q25" s="825"/>
      <c r="R25" s="825"/>
    </row>
    <row r="26" s="753" customFormat="1" customHeight="1" spans="2:18">
      <c r="B26" s="815" t="s">
        <v>46</v>
      </c>
      <c r="C26" s="815"/>
      <c r="D26" s="815"/>
      <c r="E26" s="815"/>
      <c r="F26" s="815"/>
      <c r="G26" s="815"/>
      <c r="H26" s="815"/>
      <c r="I26" s="815"/>
      <c r="J26" s="823" t="e">
        <f>J25/D19</f>
        <v>#VALUE!</v>
      </c>
      <c r="K26" s="825"/>
      <c r="L26" s="825"/>
      <c r="M26" s="825"/>
      <c r="N26" s="825"/>
      <c r="O26" s="825"/>
      <c r="P26" s="825"/>
      <c r="Q26" s="825"/>
      <c r="R26" s="825"/>
    </row>
    <row r="27" s="753" customFormat="1" ht="13.5" spans="2:18">
      <c r="B27" s="800"/>
      <c r="C27" s="800"/>
      <c r="D27" s="800"/>
      <c r="E27" s="800"/>
      <c r="F27" s="800"/>
      <c r="G27" s="800"/>
      <c r="H27" s="800"/>
      <c r="I27" s="800"/>
      <c r="J27" s="800"/>
      <c r="K27" s="800"/>
      <c r="L27" s="800"/>
      <c r="M27" s="800"/>
      <c r="N27" s="800"/>
      <c r="O27" s="800"/>
      <c r="P27" s="800"/>
      <c r="Q27" s="800"/>
      <c r="R27" s="800"/>
    </row>
    <row r="28" s="753" customFormat="1" customHeight="1" spans="2:18">
      <c r="B28" s="800"/>
      <c r="C28" s="820" t="s">
        <v>51</v>
      </c>
      <c r="D28" s="820"/>
      <c r="E28" s="820"/>
      <c r="F28" s="820"/>
      <c r="G28" s="820"/>
      <c r="H28" s="820"/>
      <c r="I28" s="820"/>
      <c r="J28" s="820"/>
      <c r="K28" s="800"/>
      <c r="L28" s="800"/>
      <c r="M28" s="800"/>
      <c r="N28" s="800"/>
      <c r="O28" s="800"/>
      <c r="P28" s="800"/>
      <c r="Q28" s="800"/>
      <c r="R28" s="800"/>
    </row>
    <row r="29" s="753" customFormat="1" customHeight="1" spans="2:18">
      <c r="B29" s="800"/>
      <c r="C29" s="820"/>
      <c r="D29" s="820"/>
      <c r="E29" s="820"/>
      <c r="F29" s="820"/>
      <c r="G29" s="820"/>
      <c r="H29" s="820"/>
      <c r="I29" s="820"/>
      <c r="J29" s="820"/>
      <c r="K29" s="800"/>
      <c r="L29" s="800"/>
      <c r="M29" s="800"/>
      <c r="N29" s="800"/>
      <c r="O29" s="800"/>
      <c r="P29" s="800"/>
      <c r="Q29" s="800"/>
      <c r="R29" s="800"/>
    </row>
    <row r="30" s="753" customFormat="1" customHeight="1" spans="2:18">
      <c r="B30" s="800"/>
      <c r="C30" s="820"/>
      <c r="D30" s="820"/>
      <c r="E30" s="820"/>
      <c r="F30" s="820"/>
      <c r="G30" s="820"/>
      <c r="H30" s="820"/>
      <c r="I30" s="820"/>
      <c r="J30" s="820"/>
      <c r="K30" s="800"/>
      <c r="L30" s="800"/>
      <c r="M30" s="800"/>
      <c r="N30" s="800"/>
      <c r="O30" s="800"/>
      <c r="P30" s="800"/>
      <c r="Q30" s="800"/>
      <c r="R30" s="800"/>
    </row>
    <row r="31" s="753" customFormat="1" ht="12.75" spans="2:18">
      <c r="B31" s="800"/>
      <c r="C31" s="800"/>
      <c r="D31" s="800"/>
      <c r="E31" s="800"/>
      <c r="F31" s="800"/>
      <c r="G31" s="800"/>
      <c r="H31" s="800"/>
      <c r="I31" s="800"/>
      <c r="J31" s="800"/>
      <c r="K31" s="800"/>
      <c r="L31" s="800"/>
      <c r="M31" s="800"/>
      <c r="N31" s="800"/>
      <c r="O31" s="800"/>
      <c r="P31" s="800"/>
      <c r="Q31" s="800"/>
      <c r="R31" s="800"/>
    </row>
    <row r="32" s="753" customFormat="1" ht="12.75" customHeight="1" spans="2:18">
      <c r="B32" s="788"/>
      <c r="C32" s="788"/>
      <c r="D32" s="788"/>
      <c r="E32" s="788"/>
      <c r="F32" s="788"/>
      <c r="G32" s="788"/>
      <c r="H32" s="800"/>
      <c r="I32" s="800"/>
      <c r="J32" s="800"/>
      <c r="K32" s="800"/>
      <c r="L32" s="800"/>
      <c r="M32" s="800"/>
      <c r="N32" s="800"/>
      <c r="O32" s="800"/>
      <c r="P32" s="800"/>
      <c r="Q32" s="800"/>
      <c r="R32" s="800"/>
    </row>
    <row r="33" s="753" customFormat="1" ht="12.75" spans="2:18">
      <c r="B33" s="800"/>
      <c r="C33" s="800"/>
      <c r="D33" s="800"/>
      <c r="E33" s="800"/>
      <c r="F33" s="800"/>
      <c r="G33" s="800"/>
      <c r="H33" s="800"/>
      <c r="I33" s="800"/>
      <c r="J33" s="800"/>
      <c r="K33" s="800"/>
      <c r="L33" s="800"/>
      <c r="M33" s="800"/>
      <c r="N33" s="800"/>
      <c r="O33" s="800"/>
      <c r="P33" s="800"/>
      <c r="Q33" s="800"/>
      <c r="R33" s="800"/>
    </row>
    <row r="34" s="753" customFormat="1" ht="12.75" spans="2:18">
      <c r="B34" s="800"/>
      <c r="C34" s="800"/>
      <c r="D34" s="800"/>
      <c r="E34" s="800"/>
      <c r="F34" s="800"/>
      <c r="G34" s="800"/>
      <c r="H34" s="800"/>
      <c r="I34" s="800"/>
      <c r="J34" s="800"/>
      <c r="K34" s="800"/>
      <c r="L34" s="800"/>
      <c r="M34" s="800"/>
      <c r="N34" s="800"/>
      <c r="O34" s="800"/>
      <c r="P34" s="800"/>
      <c r="Q34" s="800"/>
      <c r="R34" s="800"/>
    </row>
    <row r="35" s="753" customFormat="1" ht="12.75" spans="2:18">
      <c r="B35" s="800"/>
      <c r="C35" s="800"/>
      <c r="D35" s="800"/>
      <c r="E35" s="800"/>
      <c r="F35" s="800"/>
      <c r="G35" s="800"/>
      <c r="H35" s="800"/>
      <c r="I35" s="800"/>
      <c r="J35" s="800"/>
      <c r="K35" s="800"/>
      <c r="L35" s="800"/>
      <c r="M35" s="800"/>
      <c r="N35" s="800"/>
      <c r="O35" s="800"/>
      <c r="P35" s="800"/>
      <c r="Q35" s="800"/>
      <c r="R35" s="800"/>
    </row>
    <row r="36" s="753" customFormat="1" ht="12.75" spans="2:18">
      <c r="B36" s="800"/>
      <c r="C36" s="800"/>
      <c r="D36" s="800"/>
      <c r="E36" s="800"/>
      <c r="F36" s="800"/>
      <c r="G36" s="800"/>
      <c r="H36" s="800"/>
      <c r="I36" s="800"/>
      <c r="J36" s="800"/>
      <c r="K36" s="800"/>
      <c r="L36" s="800"/>
      <c r="M36" s="800"/>
      <c r="N36" s="800"/>
      <c r="O36" s="800"/>
      <c r="P36" s="800"/>
      <c r="Q36" s="800"/>
      <c r="R36" s="800"/>
    </row>
    <row r="37" s="753" customFormat="1" ht="12.75" spans="2:18">
      <c r="B37" s="800"/>
      <c r="C37" s="800"/>
      <c r="D37" s="800"/>
      <c r="E37" s="800"/>
      <c r="F37" s="800"/>
      <c r="G37" s="800"/>
      <c r="H37" s="800"/>
      <c r="I37" s="800"/>
      <c r="J37" s="800"/>
      <c r="K37" s="800"/>
      <c r="L37" s="800"/>
      <c r="M37" s="800"/>
      <c r="N37" s="800"/>
      <c r="O37" s="800"/>
      <c r="P37" s="800"/>
      <c r="Q37" s="800"/>
      <c r="R37" s="800"/>
    </row>
    <row r="38" s="753" customFormat="1" ht="12.75" spans="2:18">
      <c r="B38" s="800"/>
      <c r="C38" s="800"/>
      <c r="D38" s="800"/>
      <c r="E38" s="800"/>
      <c r="F38" s="800"/>
      <c r="G38" s="800"/>
      <c r="H38" s="800"/>
      <c r="I38" s="800"/>
      <c r="J38" s="800"/>
      <c r="K38" s="800"/>
      <c r="L38" s="800"/>
      <c r="M38" s="800"/>
      <c r="N38" s="800"/>
      <c r="O38" s="800"/>
      <c r="P38" s="800"/>
      <c r="Q38" s="800"/>
      <c r="R38" s="800"/>
    </row>
    <row r="39" s="753" customFormat="1" ht="12.75" spans="2:18">
      <c r="B39" s="797"/>
      <c r="C39" s="797"/>
      <c r="D39" s="797"/>
      <c r="E39" s="798"/>
      <c r="F39" s="735"/>
      <c r="G39" s="800"/>
      <c r="H39" s="800"/>
      <c r="I39" s="800"/>
      <c r="J39" s="801"/>
      <c r="Q39" s="809"/>
      <c r="R39" s="809"/>
    </row>
    <row r="40" s="753" customFormat="1" ht="12.75" spans="2:18">
      <c r="B40" s="797"/>
      <c r="C40" s="797"/>
      <c r="D40" s="797"/>
      <c r="E40" s="798"/>
      <c r="F40" s="735"/>
      <c r="G40" s="800"/>
      <c r="H40" s="800"/>
      <c r="I40" s="800"/>
      <c r="J40" s="801"/>
      <c r="Q40" s="809"/>
      <c r="R40" s="809"/>
    </row>
    <row r="41" s="753" customFormat="1" ht="12.75" spans="2:18">
      <c r="B41" s="797"/>
      <c r="C41" s="797"/>
      <c r="D41" s="797"/>
      <c r="E41" s="798"/>
      <c r="F41" s="735"/>
      <c r="G41" s="800"/>
      <c r="H41" s="800"/>
      <c r="I41" s="800"/>
      <c r="J41" s="801"/>
      <c r="Q41" s="809"/>
      <c r="R41" s="809"/>
    </row>
    <row r="42" s="753" customFormat="1" ht="12.75" spans="2:18">
      <c r="B42" s="797"/>
      <c r="C42" s="797"/>
      <c r="D42" s="797"/>
      <c r="E42" s="798"/>
      <c r="F42" s="735"/>
      <c r="G42" s="800"/>
      <c r="H42" s="800"/>
      <c r="I42" s="800"/>
      <c r="J42" s="801"/>
      <c r="Q42" s="809"/>
      <c r="R42" s="809"/>
    </row>
    <row r="43" s="753" customFormat="1" ht="12.75" spans="2:18">
      <c r="B43" s="797"/>
      <c r="C43" s="797"/>
      <c r="D43" s="797"/>
      <c r="E43" s="798"/>
      <c r="F43" s="735"/>
      <c r="G43" s="800"/>
      <c r="H43" s="800"/>
      <c r="I43" s="800"/>
      <c r="J43" s="801"/>
      <c r="Q43" s="809"/>
      <c r="R43" s="809"/>
    </row>
    <row r="44" s="753" customFormat="1" ht="12.75" spans="2:18">
      <c r="B44" s="797"/>
      <c r="C44" s="797"/>
      <c r="D44" s="797"/>
      <c r="E44" s="798"/>
      <c r="F44" s="735"/>
      <c r="G44" s="800"/>
      <c r="H44" s="800"/>
      <c r="I44" s="800"/>
      <c r="J44" s="801"/>
      <c r="Q44" s="809"/>
      <c r="R44" s="809"/>
    </row>
    <row r="45" s="753" customFormat="1" ht="12.75" spans="2:18">
      <c r="B45" s="797"/>
      <c r="C45" s="797"/>
      <c r="D45" s="797"/>
      <c r="E45" s="798"/>
      <c r="F45" s="735"/>
      <c r="G45" s="800"/>
      <c r="H45" s="800"/>
      <c r="I45" s="800"/>
      <c r="J45" s="801"/>
      <c r="Q45" s="809"/>
      <c r="R45" s="809"/>
    </row>
    <row r="46" s="753" customFormat="1" ht="12.75" spans="2:18">
      <c r="B46" s="797"/>
      <c r="C46" s="797"/>
      <c r="D46" s="797"/>
      <c r="E46" s="798"/>
      <c r="F46" s="735"/>
      <c r="G46" s="800"/>
      <c r="H46" s="800"/>
      <c r="I46" s="800"/>
      <c r="J46" s="801"/>
      <c r="Q46" s="809"/>
      <c r="R46" s="809"/>
    </row>
    <row r="47" s="753" customFormat="1" ht="12.75" spans="2:18">
      <c r="B47" s="797"/>
      <c r="C47" s="797"/>
      <c r="D47" s="797"/>
      <c r="E47" s="798"/>
      <c r="F47" s="735"/>
      <c r="G47" s="800"/>
      <c r="H47" s="800"/>
      <c r="I47" s="800"/>
      <c r="J47" s="801"/>
      <c r="Q47" s="809"/>
      <c r="R47" s="809"/>
    </row>
    <row r="48" s="753" customFormat="1" ht="12.75" spans="2:18">
      <c r="B48" s="797"/>
      <c r="C48" s="797"/>
      <c r="D48" s="797"/>
      <c r="E48" s="798"/>
      <c r="F48" s="735"/>
      <c r="G48" s="800"/>
      <c r="H48" s="800"/>
      <c r="I48" s="800"/>
      <c r="J48" s="801"/>
      <c r="Q48" s="809"/>
      <c r="R48" s="809"/>
    </row>
    <row r="49" s="753" customFormat="1" ht="12.75" spans="2:18">
      <c r="B49" s="797"/>
      <c r="C49" s="797"/>
      <c r="D49" s="797"/>
      <c r="E49" s="798"/>
      <c r="F49" s="735"/>
      <c r="G49" s="800"/>
      <c r="H49" s="800"/>
      <c r="I49" s="800"/>
      <c r="J49" s="801"/>
      <c r="Q49" s="809"/>
      <c r="R49" s="809"/>
    </row>
    <row r="50" s="753" customFormat="1" ht="12.75" spans="2:18">
      <c r="B50" s="797"/>
      <c r="C50" s="797"/>
      <c r="D50" s="797"/>
      <c r="E50" s="798"/>
      <c r="F50" s="735"/>
      <c r="G50" s="800"/>
      <c r="H50" s="800"/>
      <c r="I50" s="800"/>
      <c r="J50" s="801"/>
      <c r="Q50" s="809"/>
      <c r="R50" s="809"/>
    </row>
    <row r="51" s="753" customFormat="1" ht="12.75" spans="2:18">
      <c r="B51" s="797"/>
      <c r="C51" s="797"/>
      <c r="D51" s="797"/>
      <c r="E51" s="798"/>
      <c r="F51" s="735"/>
      <c r="G51" s="800"/>
      <c r="H51" s="800"/>
      <c r="I51" s="800"/>
      <c r="J51" s="801"/>
      <c r="Q51" s="809"/>
      <c r="R51" s="809"/>
    </row>
    <row r="52" s="753" customFormat="1" ht="12.75" spans="2:18">
      <c r="B52" s="797"/>
      <c r="C52" s="797"/>
      <c r="D52" s="797"/>
      <c r="E52" s="798"/>
      <c r="F52" s="735"/>
      <c r="G52" s="800"/>
      <c r="H52" s="800"/>
      <c r="I52" s="800"/>
      <c r="J52" s="801"/>
      <c r="Q52" s="809"/>
      <c r="R52" s="809"/>
    </row>
    <row r="53" s="753" customFormat="1" ht="12.75" spans="2:18">
      <c r="B53" s="797"/>
      <c r="C53" s="797"/>
      <c r="D53" s="797"/>
      <c r="E53" s="798"/>
      <c r="F53" s="735"/>
      <c r="G53" s="800"/>
      <c r="H53" s="800"/>
      <c r="I53" s="800"/>
      <c r="J53" s="801"/>
      <c r="Q53" s="809"/>
      <c r="R53" s="809"/>
    </row>
    <row r="54" s="753" customFormat="1" ht="12.75" spans="2:18">
      <c r="B54" s="797"/>
      <c r="C54" s="797"/>
      <c r="D54" s="797"/>
      <c r="E54" s="798"/>
      <c r="F54" s="735"/>
      <c r="G54" s="800"/>
      <c r="H54" s="800"/>
      <c r="I54" s="800"/>
      <c r="J54" s="801"/>
      <c r="Q54" s="809"/>
      <c r="R54" s="809"/>
    </row>
    <row r="55" s="753" customFormat="1" ht="12.75" spans="2:18">
      <c r="B55" s="797"/>
      <c r="C55" s="797"/>
      <c r="D55" s="797"/>
      <c r="E55" s="798"/>
      <c r="F55" s="735"/>
      <c r="G55" s="800"/>
      <c r="H55" s="800"/>
      <c r="I55" s="800"/>
      <c r="J55" s="801"/>
      <c r="Q55" s="809"/>
      <c r="R55" s="809"/>
    </row>
    <row r="56" s="753" customFormat="1" ht="12.75" spans="2:18">
      <c r="B56" s="797"/>
      <c r="C56" s="797"/>
      <c r="D56" s="797"/>
      <c r="E56" s="798"/>
      <c r="F56" s="735"/>
      <c r="G56" s="800"/>
      <c r="H56" s="800"/>
      <c r="I56" s="800"/>
      <c r="J56" s="801"/>
      <c r="Q56" s="809"/>
      <c r="R56" s="809"/>
    </row>
    <row r="57" s="753" customFormat="1" ht="12.75" spans="2:18">
      <c r="B57" s="797"/>
      <c r="C57" s="797"/>
      <c r="D57" s="797"/>
      <c r="E57" s="798"/>
      <c r="F57" s="735"/>
      <c r="G57" s="800"/>
      <c r="H57" s="800"/>
      <c r="I57" s="800"/>
      <c r="J57" s="801"/>
      <c r="Q57" s="809"/>
      <c r="R57" s="809"/>
    </row>
    <row r="58" s="753" customFormat="1" ht="12.75" spans="2:18">
      <c r="B58" s="797"/>
      <c r="C58" s="797"/>
      <c r="D58" s="797"/>
      <c r="E58" s="798"/>
      <c r="F58" s="735"/>
      <c r="G58" s="800"/>
      <c r="H58" s="800"/>
      <c r="I58" s="800"/>
      <c r="J58" s="801"/>
      <c r="Q58" s="809"/>
      <c r="R58" s="809"/>
    </row>
    <row r="59" s="753" customFormat="1" ht="12.75" spans="2:18">
      <c r="B59" s="797"/>
      <c r="C59" s="797"/>
      <c r="D59" s="797"/>
      <c r="E59" s="798"/>
      <c r="F59" s="735"/>
      <c r="G59" s="800"/>
      <c r="H59" s="800"/>
      <c r="I59" s="800"/>
      <c r="J59" s="801"/>
      <c r="Q59" s="809"/>
      <c r="R59" s="809"/>
    </row>
    <row r="60" s="753" customFormat="1" ht="12.75" spans="2:18">
      <c r="B60" s="797"/>
      <c r="C60" s="797"/>
      <c r="D60" s="797"/>
      <c r="E60" s="798"/>
      <c r="F60" s="735"/>
      <c r="G60" s="800"/>
      <c r="H60" s="800"/>
      <c r="I60" s="800"/>
      <c r="J60" s="801"/>
      <c r="Q60" s="809"/>
      <c r="R60" s="809"/>
    </row>
    <row r="61" s="753" customFormat="1" ht="12.75" spans="2:18">
      <c r="B61" s="797"/>
      <c r="C61" s="797"/>
      <c r="D61" s="797"/>
      <c r="E61" s="798"/>
      <c r="F61" s="735"/>
      <c r="G61" s="800"/>
      <c r="H61" s="800"/>
      <c r="I61" s="800"/>
      <c r="J61" s="801"/>
      <c r="Q61" s="809"/>
      <c r="R61" s="809"/>
    </row>
    <row r="62" s="753" customFormat="1" ht="12.75" spans="2:18">
      <c r="B62" s="797"/>
      <c r="C62" s="797"/>
      <c r="D62" s="797"/>
      <c r="E62" s="798"/>
      <c r="F62" s="735"/>
      <c r="G62" s="800"/>
      <c r="H62" s="800"/>
      <c r="I62" s="800"/>
      <c r="J62" s="801"/>
      <c r="Q62" s="809"/>
      <c r="R62" s="809"/>
    </row>
    <row r="63" s="753" customFormat="1" ht="12.75" spans="2:18">
      <c r="B63" s="797"/>
      <c r="C63" s="797"/>
      <c r="D63" s="797"/>
      <c r="E63" s="798"/>
      <c r="F63" s="735"/>
      <c r="G63" s="800"/>
      <c r="H63" s="800"/>
      <c r="I63" s="800"/>
      <c r="J63" s="801"/>
      <c r="Q63" s="809"/>
      <c r="R63" s="809"/>
    </row>
    <row r="64" s="753" customFormat="1" ht="12.75" spans="2:18">
      <c r="B64" s="797"/>
      <c r="C64" s="797"/>
      <c r="D64" s="797"/>
      <c r="E64" s="798"/>
      <c r="F64" s="735"/>
      <c r="G64" s="800"/>
      <c r="H64" s="800"/>
      <c r="I64" s="800"/>
      <c r="J64" s="801"/>
      <c r="Q64" s="809"/>
      <c r="R64" s="809"/>
    </row>
    <row r="65" s="753" customFormat="1" ht="12.75" spans="2:18">
      <c r="B65" s="797"/>
      <c r="C65" s="797"/>
      <c r="D65" s="797"/>
      <c r="E65" s="798"/>
      <c r="F65" s="735"/>
      <c r="G65" s="800"/>
      <c r="H65" s="800"/>
      <c r="I65" s="800"/>
      <c r="J65" s="801"/>
      <c r="Q65" s="809"/>
      <c r="R65" s="809"/>
    </row>
    <row r="66" s="753" customFormat="1" ht="12.75" spans="2:18">
      <c r="B66" s="797"/>
      <c r="C66" s="797"/>
      <c r="D66" s="797"/>
      <c r="E66" s="798"/>
      <c r="F66" s="735"/>
      <c r="G66" s="800"/>
      <c r="H66" s="800"/>
      <c r="I66" s="800"/>
      <c r="J66" s="801"/>
      <c r="Q66" s="809"/>
      <c r="R66" s="809"/>
    </row>
    <row r="67" s="753" customFormat="1" ht="12.75" spans="2:18">
      <c r="B67" s="797"/>
      <c r="C67" s="797"/>
      <c r="D67" s="797"/>
      <c r="E67" s="798"/>
      <c r="F67" s="735"/>
      <c r="G67" s="800"/>
      <c r="H67" s="800"/>
      <c r="I67" s="800"/>
      <c r="J67" s="801"/>
      <c r="Q67" s="809"/>
      <c r="R67" s="809"/>
    </row>
    <row r="68" s="753" customFormat="1" ht="12.75" spans="2:18">
      <c r="B68" s="735"/>
      <c r="C68" s="735"/>
      <c r="D68" s="735"/>
      <c r="E68" s="734"/>
      <c r="F68" s="797"/>
      <c r="G68" s="810"/>
      <c r="H68" s="810"/>
      <c r="I68" s="797"/>
      <c r="J68" s="811"/>
      <c r="K68" s="743"/>
      <c r="L68" s="735"/>
      <c r="M68" s="735"/>
      <c r="N68" s="735"/>
      <c r="Q68" s="809"/>
      <c r="R68" s="809"/>
    </row>
    <row r="69" s="753" customFormat="1" ht="12.75" spans="2:18">
      <c r="B69" s="735"/>
      <c r="C69" s="735"/>
      <c r="D69" s="735"/>
      <c r="E69" s="734"/>
      <c r="F69" s="797"/>
      <c r="G69" s="810"/>
      <c r="H69" s="810"/>
      <c r="I69" s="797"/>
      <c r="J69" s="811"/>
      <c r="K69" s="743"/>
      <c r="L69" s="735"/>
      <c r="M69" s="735"/>
      <c r="N69" s="735"/>
      <c r="Q69" s="809"/>
      <c r="R69" s="809"/>
    </row>
    <row r="70" s="753" customFormat="1" ht="12.75" spans="2:18">
      <c r="B70" s="735"/>
      <c r="C70" s="735"/>
      <c r="D70" s="735"/>
      <c r="E70" s="734"/>
      <c r="F70" s="797"/>
      <c r="G70" s="810"/>
      <c r="H70" s="810"/>
      <c r="I70" s="797"/>
      <c r="J70" s="811"/>
      <c r="K70" s="743"/>
      <c r="L70" s="735"/>
      <c r="M70" s="735"/>
      <c r="N70" s="735"/>
      <c r="Q70" s="809"/>
      <c r="R70" s="809"/>
    </row>
    <row r="71" s="753" customFormat="1" ht="12.75" spans="2:18">
      <c r="B71" s="735"/>
      <c r="C71" s="735"/>
      <c r="D71" s="735"/>
      <c r="E71" s="734"/>
      <c r="F71" s="797"/>
      <c r="G71" s="810"/>
      <c r="H71" s="810"/>
      <c r="I71" s="797"/>
      <c r="J71" s="811"/>
      <c r="K71" s="743"/>
      <c r="L71" s="735"/>
      <c r="M71" s="735"/>
      <c r="N71" s="735"/>
      <c r="Q71" s="809"/>
      <c r="R71" s="809"/>
    </row>
    <row r="72" s="753" customFormat="1" ht="12.75" spans="2:18">
      <c r="B72" s="735"/>
      <c r="C72" s="735"/>
      <c r="D72" s="735"/>
      <c r="E72" s="734"/>
      <c r="F72" s="797"/>
      <c r="G72" s="810"/>
      <c r="H72" s="810"/>
      <c r="I72" s="797"/>
      <c r="J72" s="811"/>
      <c r="K72" s="743"/>
      <c r="L72" s="735"/>
      <c r="M72" s="735"/>
      <c r="N72" s="735"/>
      <c r="Q72" s="809"/>
      <c r="R72" s="809"/>
    </row>
    <row r="73" s="753" customFormat="1" ht="12.75" spans="2:18">
      <c r="B73" s="735"/>
      <c r="C73" s="735"/>
      <c r="D73" s="735"/>
      <c r="E73" s="734"/>
      <c r="F73" s="797"/>
      <c r="G73" s="810"/>
      <c r="H73" s="810"/>
      <c r="I73" s="797"/>
      <c r="J73" s="811"/>
      <c r="K73" s="743"/>
      <c r="L73" s="735"/>
      <c r="M73" s="735"/>
      <c r="N73" s="735"/>
      <c r="Q73" s="809"/>
      <c r="R73" s="809"/>
    </row>
    <row r="74" s="753" customFormat="1" ht="12.75" spans="2:18">
      <c r="B74" s="735"/>
      <c r="C74" s="735"/>
      <c r="D74" s="735"/>
      <c r="E74" s="734"/>
      <c r="F74" s="797"/>
      <c r="G74" s="810"/>
      <c r="H74" s="810"/>
      <c r="I74" s="797"/>
      <c r="J74" s="811"/>
      <c r="K74" s="743"/>
      <c r="L74" s="735"/>
      <c r="M74" s="735"/>
      <c r="N74" s="735"/>
      <c r="Q74" s="809"/>
      <c r="R74" s="809"/>
    </row>
    <row r="75" s="753" customFormat="1" ht="12.75" spans="2:18">
      <c r="B75" s="735"/>
      <c r="C75" s="735"/>
      <c r="D75" s="735"/>
      <c r="E75" s="734"/>
      <c r="F75" s="797"/>
      <c r="G75" s="810"/>
      <c r="H75" s="810"/>
      <c r="I75" s="797"/>
      <c r="J75" s="811"/>
      <c r="K75" s="743"/>
      <c r="L75" s="735"/>
      <c r="M75" s="735"/>
      <c r="N75" s="735"/>
      <c r="Q75" s="809"/>
      <c r="R75" s="809"/>
    </row>
    <row r="76" s="753" customFormat="1" ht="12.75" spans="2:18">
      <c r="B76" s="735"/>
      <c r="C76" s="735"/>
      <c r="D76" s="735"/>
      <c r="E76" s="734"/>
      <c r="F76" s="797"/>
      <c r="G76" s="810"/>
      <c r="H76" s="810"/>
      <c r="I76" s="797"/>
      <c r="J76" s="811"/>
      <c r="K76" s="743"/>
      <c r="L76" s="735"/>
      <c r="M76" s="735"/>
      <c r="N76" s="735"/>
      <c r="Q76" s="809"/>
      <c r="R76" s="809"/>
    </row>
    <row r="77" s="753" customFormat="1" ht="12.75" spans="2:18">
      <c r="B77" s="735"/>
      <c r="C77" s="735"/>
      <c r="D77" s="735"/>
      <c r="E77" s="734"/>
      <c r="F77" s="797"/>
      <c r="G77" s="810"/>
      <c r="H77" s="810"/>
      <c r="I77" s="797"/>
      <c r="J77" s="811"/>
      <c r="K77" s="743"/>
      <c r="L77" s="735"/>
      <c r="M77" s="735"/>
      <c r="N77" s="735"/>
      <c r="Q77" s="809"/>
      <c r="R77" s="809"/>
    </row>
    <row r="78" s="753" customFormat="1" ht="12.75" spans="2:18">
      <c r="B78" s="735"/>
      <c r="C78" s="735"/>
      <c r="D78" s="735"/>
      <c r="E78" s="734"/>
      <c r="F78" s="797"/>
      <c r="G78" s="810"/>
      <c r="H78" s="810"/>
      <c r="I78" s="797"/>
      <c r="J78" s="811"/>
      <c r="K78" s="743"/>
      <c r="L78" s="735"/>
      <c r="M78" s="735"/>
      <c r="N78" s="735"/>
      <c r="Q78" s="809"/>
      <c r="R78" s="809"/>
    </row>
    <row r="79" s="753" customFormat="1" ht="12.75" spans="2:18">
      <c r="B79" s="735"/>
      <c r="C79" s="735"/>
      <c r="D79" s="735"/>
      <c r="E79" s="734"/>
      <c r="F79" s="797"/>
      <c r="G79" s="810"/>
      <c r="H79" s="810"/>
      <c r="I79" s="797"/>
      <c r="J79" s="811"/>
      <c r="K79" s="743"/>
      <c r="L79" s="735"/>
      <c r="M79" s="735"/>
      <c r="N79" s="735"/>
      <c r="Q79" s="809"/>
      <c r="R79" s="809"/>
    </row>
    <row r="80" s="753" customFormat="1" ht="12.75" spans="2:18">
      <c r="B80" s="735"/>
      <c r="C80" s="735"/>
      <c r="D80" s="735"/>
      <c r="E80" s="734"/>
      <c r="F80" s="797"/>
      <c r="G80" s="810"/>
      <c r="H80" s="810"/>
      <c r="I80" s="797"/>
      <c r="J80" s="811"/>
      <c r="K80" s="743"/>
      <c r="L80" s="735"/>
      <c r="M80" s="735"/>
      <c r="N80" s="735"/>
      <c r="Q80" s="809"/>
      <c r="R80" s="809"/>
    </row>
    <row r="81" s="753" customFormat="1" ht="12.75" spans="2:18">
      <c r="B81" s="735"/>
      <c r="C81" s="735"/>
      <c r="D81" s="735"/>
      <c r="E81" s="734"/>
      <c r="F81" s="797"/>
      <c r="G81" s="810"/>
      <c r="H81" s="810"/>
      <c r="I81" s="797"/>
      <c r="J81" s="811"/>
      <c r="K81" s="743"/>
      <c r="L81" s="735"/>
      <c r="M81" s="735"/>
      <c r="N81" s="735"/>
      <c r="Q81" s="809"/>
      <c r="R81" s="809"/>
    </row>
    <row r="82" s="753" customFormat="1" ht="12.75" spans="2:18">
      <c r="B82" s="735"/>
      <c r="C82" s="735"/>
      <c r="D82" s="735"/>
      <c r="E82" s="734"/>
      <c r="F82" s="797"/>
      <c r="G82" s="810"/>
      <c r="H82" s="810"/>
      <c r="I82" s="797"/>
      <c r="J82" s="811"/>
      <c r="K82" s="743"/>
      <c r="L82" s="735"/>
      <c r="M82" s="735"/>
      <c r="N82" s="735"/>
      <c r="Q82" s="809"/>
      <c r="R82" s="809"/>
    </row>
    <row r="83" s="753" customFormat="1" ht="12.75" spans="2:18">
      <c r="B83" s="735"/>
      <c r="C83" s="735"/>
      <c r="D83" s="735"/>
      <c r="E83" s="734"/>
      <c r="F83" s="797"/>
      <c r="G83" s="810"/>
      <c r="H83" s="810"/>
      <c r="I83" s="797"/>
      <c r="J83" s="811"/>
      <c r="K83" s="743"/>
      <c r="L83" s="735"/>
      <c r="M83" s="735"/>
      <c r="N83" s="735"/>
      <c r="Q83" s="809"/>
      <c r="R83" s="809"/>
    </row>
    <row r="84" s="753" customFormat="1" ht="12.75" spans="2:18">
      <c r="B84" s="735"/>
      <c r="C84" s="735"/>
      <c r="D84" s="735"/>
      <c r="E84" s="734"/>
      <c r="F84" s="797"/>
      <c r="G84" s="810"/>
      <c r="H84" s="810"/>
      <c r="I84" s="797"/>
      <c r="J84" s="811"/>
      <c r="K84" s="743"/>
      <c r="L84" s="735"/>
      <c r="M84" s="735"/>
      <c r="N84" s="735"/>
      <c r="Q84" s="809"/>
      <c r="R84" s="809"/>
    </row>
    <row r="85" s="753" customFormat="1" ht="12.75" spans="2:18">
      <c r="B85" s="735"/>
      <c r="C85" s="735"/>
      <c r="D85" s="735"/>
      <c r="E85" s="734"/>
      <c r="F85" s="797"/>
      <c r="G85" s="810"/>
      <c r="H85" s="810"/>
      <c r="I85" s="797"/>
      <c r="J85" s="811"/>
      <c r="K85" s="743"/>
      <c r="L85" s="735"/>
      <c r="M85" s="735"/>
      <c r="N85" s="735"/>
      <c r="Q85" s="809"/>
      <c r="R85" s="809"/>
    </row>
    <row r="86" s="753" customFormat="1" ht="12.75" spans="2:18">
      <c r="B86" s="735"/>
      <c r="C86" s="735"/>
      <c r="D86" s="735"/>
      <c r="E86" s="734"/>
      <c r="F86" s="797"/>
      <c r="G86" s="810"/>
      <c r="H86" s="810"/>
      <c r="I86" s="797"/>
      <c r="J86" s="811"/>
      <c r="K86" s="743"/>
      <c r="L86" s="735"/>
      <c r="M86" s="735"/>
      <c r="N86" s="735"/>
      <c r="Q86" s="809"/>
      <c r="R86" s="809"/>
    </row>
    <row r="87" s="753" customFormat="1" ht="12.75" spans="2:18">
      <c r="B87" s="735"/>
      <c r="C87" s="735"/>
      <c r="D87" s="735"/>
      <c r="E87" s="734"/>
      <c r="F87" s="797"/>
      <c r="G87" s="810"/>
      <c r="H87" s="810"/>
      <c r="I87" s="797"/>
      <c r="J87" s="811"/>
      <c r="K87" s="743"/>
      <c r="L87" s="735"/>
      <c r="M87" s="735"/>
      <c r="N87" s="735"/>
      <c r="Q87" s="809"/>
      <c r="R87" s="809"/>
    </row>
    <row r="88" s="753" customFormat="1" ht="12.75" spans="2:18">
      <c r="B88" s="735"/>
      <c r="C88" s="735"/>
      <c r="D88" s="735"/>
      <c r="E88" s="734"/>
      <c r="F88" s="797"/>
      <c r="G88" s="810"/>
      <c r="H88" s="810"/>
      <c r="I88" s="797"/>
      <c r="J88" s="811"/>
      <c r="K88" s="743"/>
      <c r="L88" s="735"/>
      <c r="M88" s="735"/>
      <c r="N88" s="735"/>
      <c r="Q88" s="809"/>
      <c r="R88" s="809"/>
    </row>
    <row r="89" s="753" customFormat="1" ht="12.75" spans="2:18">
      <c r="B89" s="735"/>
      <c r="C89" s="735"/>
      <c r="D89" s="735"/>
      <c r="E89" s="734"/>
      <c r="F89" s="797"/>
      <c r="G89" s="810"/>
      <c r="H89" s="810"/>
      <c r="I89" s="797"/>
      <c r="J89" s="811"/>
      <c r="K89" s="743"/>
      <c r="L89" s="735"/>
      <c r="M89" s="735"/>
      <c r="N89" s="735"/>
      <c r="Q89" s="809"/>
      <c r="R89" s="809"/>
    </row>
    <row r="90" s="753" customFormat="1" ht="12.75" spans="2:18">
      <c r="B90" s="735"/>
      <c r="C90" s="735"/>
      <c r="D90" s="735"/>
      <c r="E90" s="734"/>
      <c r="F90" s="797"/>
      <c r="G90" s="810"/>
      <c r="H90" s="810"/>
      <c r="I90" s="797"/>
      <c r="J90" s="811"/>
      <c r="K90" s="743"/>
      <c r="L90" s="735"/>
      <c r="M90" s="735"/>
      <c r="N90" s="735"/>
      <c r="Q90" s="809"/>
      <c r="R90" s="809"/>
    </row>
    <row r="91" s="753" customFormat="1" ht="12.75" spans="2:18">
      <c r="B91" s="735"/>
      <c r="C91" s="735"/>
      <c r="D91" s="735"/>
      <c r="E91" s="734"/>
      <c r="F91" s="797"/>
      <c r="G91" s="810"/>
      <c r="H91" s="810"/>
      <c r="I91" s="797"/>
      <c r="J91" s="811"/>
      <c r="K91" s="743"/>
      <c r="L91" s="735"/>
      <c r="M91" s="735"/>
      <c r="N91" s="735"/>
      <c r="Q91" s="809"/>
      <c r="R91" s="809"/>
    </row>
    <row r="92" s="753" customFormat="1" ht="12.75" spans="2:18">
      <c r="B92" s="735"/>
      <c r="C92" s="735"/>
      <c r="D92" s="735"/>
      <c r="E92" s="734"/>
      <c r="F92" s="797"/>
      <c r="G92" s="810"/>
      <c r="H92" s="810"/>
      <c r="I92" s="797"/>
      <c r="J92" s="811"/>
      <c r="K92" s="743"/>
      <c r="L92" s="735"/>
      <c r="M92" s="735"/>
      <c r="N92" s="735"/>
      <c r="Q92" s="809"/>
      <c r="R92" s="809"/>
    </row>
    <row r="93" s="753" customFormat="1" ht="12.75" spans="2:18">
      <c r="B93" s="735"/>
      <c r="C93" s="735"/>
      <c r="D93" s="735"/>
      <c r="E93" s="734"/>
      <c r="F93" s="797"/>
      <c r="G93" s="810"/>
      <c r="H93" s="810"/>
      <c r="I93" s="797"/>
      <c r="J93" s="811"/>
      <c r="K93" s="743"/>
      <c r="L93" s="735"/>
      <c r="M93" s="735"/>
      <c r="N93" s="735"/>
      <c r="Q93" s="809"/>
      <c r="R93" s="809"/>
    </row>
    <row r="94" s="753" customFormat="1" ht="12.75" spans="2:18">
      <c r="B94" s="735"/>
      <c r="C94" s="735"/>
      <c r="D94" s="735"/>
      <c r="E94" s="734"/>
      <c r="F94" s="797"/>
      <c r="G94" s="810"/>
      <c r="H94" s="810"/>
      <c r="I94" s="797"/>
      <c r="J94" s="811"/>
      <c r="K94" s="743"/>
      <c r="L94" s="735"/>
      <c r="M94" s="735"/>
      <c r="N94" s="735"/>
      <c r="Q94" s="809"/>
      <c r="R94" s="809"/>
    </row>
    <row r="95" s="753" customFormat="1" ht="12.75" spans="2:18">
      <c r="B95" s="735"/>
      <c r="C95" s="735"/>
      <c r="D95" s="735"/>
      <c r="E95" s="734"/>
      <c r="F95" s="797"/>
      <c r="G95" s="810"/>
      <c r="H95" s="810"/>
      <c r="I95" s="797"/>
      <c r="J95" s="811"/>
      <c r="K95" s="743"/>
      <c r="L95" s="735"/>
      <c r="M95" s="735"/>
      <c r="N95" s="735"/>
      <c r="Q95" s="809"/>
      <c r="R95" s="809"/>
    </row>
    <row r="96" s="753" customFormat="1" ht="12.75" spans="2:18">
      <c r="B96" s="735"/>
      <c r="C96" s="735"/>
      <c r="D96" s="735"/>
      <c r="E96" s="734"/>
      <c r="F96" s="797"/>
      <c r="G96" s="810"/>
      <c r="H96" s="810"/>
      <c r="I96" s="797"/>
      <c r="J96" s="811"/>
      <c r="K96" s="743"/>
      <c r="L96" s="735"/>
      <c r="M96" s="735"/>
      <c r="N96" s="735"/>
      <c r="Q96" s="809"/>
      <c r="R96" s="809"/>
    </row>
    <row r="97" s="753" customFormat="1" ht="12.75" spans="2:18">
      <c r="B97" s="735"/>
      <c r="C97" s="735"/>
      <c r="D97" s="735"/>
      <c r="E97" s="734"/>
      <c r="F97" s="797"/>
      <c r="G97" s="810"/>
      <c r="H97" s="810"/>
      <c r="I97" s="797"/>
      <c r="J97" s="811"/>
      <c r="K97" s="743"/>
      <c r="L97" s="735"/>
      <c r="M97" s="735"/>
      <c r="N97" s="735"/>
      <c r="Q97" s="809"/>
      <c r="R97" s="809"/>
    </row>
    <row r="98" s="753" customFormat="1" ht="12.75" spans="2:18">
      <c r="B98" s="735"/>
      <c r="C98" s="735"/>
      <c r="D98" s="735"/>
      <c r="E98" s="734"/>
      <c r="F98" s="797"/>
      <c r="G98" s="810"/>
      <c r="H98" s="810"/>
      <c r="I98" s="797"/>
      <c r="J98" s="811"/>
      <c r="K98" s="743"/>
      <c r="L98" s="735"/>
      <c r="M98" s="735"/>
      <c r="N98" s="735"/>
      <c r="Q98" s="809"/>
      <c r="R98" s="809"/>
    </row>
    <row r="99" s="753" customFormat="1" ht="12.75" spans="2:18">
      <c r="B99" s="735"/>
      <c r="C99" s="735"/>
      <c r="D99" s="735"/>
      <c r="E99" s="734"/>
      <c r="F99" s="797"/>
      <c r="G99" s="810"/>
      <c r="H99" s="810"/>
      <c r="I99" s="797"/>
      <c r="J99" s="811"/>
      <c r="K99" s="743"/>
      <c r="L99" s="735"/>
      <c r="M99" s="735"/>
      <c r="N99" s="735"/>
      <c r="Q99" s="809"/>
      <c r="R99" s="809"/>
    </row>
    <row r="100" s="753" customFormat="1" ht="12.75" spans="2:18">
      <c r="B100" s="735"/>
      <c r="C100" s="735"/>
      <c r="D100" s="735"/>
      <c r="E100" s="734"/>
      <c r="F100" s="797"/>
      <c r="G100" s="810"/>
      <c r="H100" s="810"/>
      <c r="I100" s="797"/>
      <c r="J100" s="811"/>
      <c r="K100" s="743"/>
      <c r="L100" s="735"/>
      <c r="M100" s="735"/>
      <c r="N100" s="735"/>
      <c r="Q100" s="809"/>
      <c r="R100" s="809"/>
    </row>
    <row r="101" s="753" customFormat="1" ht="12.75" spans="2:18">
      <c r="B101" s="735"/>
      <c r="C101" s="735"/>
      <c r="D101" s="735"/>
      <c r="E101" s="734"/>
      <c r="F101" s="797"/>
      <c r="G101" s="810"/>
      <c r="H101" s="810"/>
      <c r="I101" s="797"/>
      <c r="J101" s="811"/>
      <c r="K101" s="743"/>
      <c r="L101" s="735"/>
      <c r="M101" s="735"/>
      <c r="N101" s="735"/>
      <c r="Q101" s="809"/>
      <c r="R101" s="809"/>
    </row>
    <row r="102" s="753" customFormat="1" ht="12.75" spans="2:18">
      <c r="B102" s="735"/>
      <c r="C102" s="735"/>
      <c r="D102" s="735"/>
      <c r="E102" s="734"/>
      <c r="F102" s="797"/>
      <c r="G102" s="810"/>
      <c r="H102" s="810"/>
      <c r="I102" s="797"/>
      <c r="J102" s="811"/>
      <c r="K102" s="743"/>
      <c r="L102" s="735"/>
      <c r="M102" s="735"/>
      <c r="N102" s="735"/>
      <c r="Q102" s="809"/>
      <c r="R102" s="809"/>
    </row>
    <row r="103" s="753" customFormat="1" ht="12.75" spans="2:18">
      <c r="B103" s="735"/>
      <c r="C103" s="735"/>
      <c r="D103" s="735"/>
      <c r="E103" s="734"/>
      <c r="F103" s="797"/>
      <c r="G103" s="810"/>
      <c r="H103" s="810"/>
      <c r="I103" s="797"/>
      <c r="J103" s="811"/>
      <c r="K103" s="743"/>
      <c r="L103" s="735"/>
      <c r="M103" s="735"/>
      <c r="N103" s="735"/>
      <c r="Q103" s="809"/>
      <c r="R103" s="809"/>
    </row>
    <row r="104" s="753" customFormat="1" ht="12.75" spans="2:18">
      <c r="B104" s="735"/>
      <c r="C104" s="735"/>
      <c r="D104" s="735"/>
      <c r="E104" s="734"/>
      <c r="F104" s="797"/>
      <c r="G104" s="810"/>
      <c r="H104" s="810"/>
      <c r="I104" s="797"/>
      <c r="J104" s="811"/>
      <c r="K104" s="743"/>
      <c r="L104" s="735"/>
      <c r="M104" s="735"/>
      <c r="N104" s="735"/>
      <c r="Q104" s="809"/>
      <c r="R104" s="809"/>
    </row>
    <row r="105" s="753" customFormat="1" ht="12.75" spans="2:18">
      <c r="B105" s="735"/>
      <c r="C105" s="735"/>
      <c r="D105" s="735"/>
      <c r="E105" s="734"/>
      <c r="F105" s="797"/>
      <c r="G105" s="810"/>
      <c r="H105" s="810"/>
      <c r="I105" s="797"/>
      <c r="J105" s="811"/>
      <c r="K105" s="743"/>
      <c r="L105" s="735"/>
      <c r="M105" s="735"/>
      <c r="N105" s="735"/>
      <c r="Q105" s="809"/>
      <c r="R105" s="809"/>
    </row>
    <row r="106" s="753" customFormat="1" ht="12.75" spans="2:18">
      <c r="B106" s="735"/>
      <c r="C106" s="735"/>
      <c r="D106" s="735"/>
      <c r="E106" s="734"/>
      <c r="F106" s="797"/>
      <c r="G106" s="810"/>
      <c r="H106" s="810"/>
      <c r="I106" s="797"/>
      <c r="J106" s="811"/>
      <c r="K106" s="743"/>
      <c r="L106" s="735"/>
      <c r="M106" s="735"/>
      <c r="N106" s="735"/>
      <c r="Q106" s="809"/>
      <c r="R106" s="809"/>
    </row>
    <row r="107" s="753" customFormat="1" ht="12.75" spans="2:18">
      <c r="B107" s="735"/>
      <c r="C107" s="735"/>
      <c r="D107" s="735"/>
      <c r="E107" s="734"/>
      <c r="F107" s="797"/>
      <c r="G107" s="810"/>
      <c r="H107" s="810"/>
      <c r="I107" s="797"/>
      <c r="J107" s="811"/>
      <c r="K107" s="743"/>
      <c r="L107" s="735"/>
      <c r="M107" s="735"/>
      <c r="N107" s="735"/>
      <c r="Q107" s="809"/>
      <c r="R107" s="809"/>
    </row>
    <row r="108" s="753" customFormat="1" ht="12.75" spans="2:18">
      <c r="B108" s="735"/>
      <c r="C108" s="735"/>
      <c r="D108" s="735"/>
      <c r="E108" s="734"/>
      <c r="F108" s="797"/>
      <c r="G108" s="810"/>
      <c r="H108" s="810"/>
      <c r="I108" s="797"/>
      <c r="J108" s="811"/>
      <c r="K108" s="743"/>
      <c r="L108" s="735"/>
      <c r="M108" s="735"/>
      <c r="N108" s="735"/>
      <c r="Q108" s="809"/>
      <c r="R108" s="809"/>
    </row>
    <row r="109" s="753" customFormat="1" ht="12.75" spans="2:18">
      <c r="B109" s="735"/>
      <c r="C109" s="735"/>
      <c r="D109" s="735"/>
      <c r="E109" s="734"/>
      <c r="F109" s="797"/>
      <c r="G109" s="810"/>
      <c r="H109" s="810"/>
      <c r="I109" s="797"/>
      <c r="J109" s="811"/>
      <c r="K109" s="743"/>
      <c r="L109" s="735"/>
      <c r="M109" s="735"/>
      <c r="N109" s="735"/>
      <c r="Q109" s="809"/>
      <c r="R109" s="809"/>
    </row>
    <row r="110" s="753" customFormat="1" ht="12.75" spans="2:18">
      <c r="B110" s="735"/>
      <c r="C110" s="735"/>
      <c r="D110" s="735"/>
      <c r="E110" s="734"/>
      <c r="F110" s="797"/>
      <c r="G110" s="810"/>
      <c r="H110" s="810"/>
      <c r="I110" s="797"/>
      <c r="J110" s="811"/>
      <c r="K110" s="743"/>
      <c r="L110" s="735"/>
      <c r="M110" s="735"/>
      <c r="N110" s="735"/>
      <c r="Q110" s="809"/>
      <c r="R110" s="809"/>
    </row>
    <row r="111" s="753" customFormat="1" ht="12.75" spans="2:18">
      <c r="B111" s="735"/>
      <c r="C111" s="735"/>
      <c r="D111" s="735"/>
      <c r="E111" s="734"/>
      <c r="F111" s="797"/>
      <c r="G111" s="810"/>
      <c r="H111" s="810"/>
      <c r="I111" s="797"/>
      <c r="J111" s="811"/>
      <c r="K111" s="743"/>
      <c r="L111" s="735"/>
      <c r="M111" s="735"/>
      <c r="N111" s="735"/>
      <c r="Q111" s="809"/>
      <c r="R111" s="809"/>
    </row>
    <row r="112" s="753" customFormat="1" ht="12.75" spans="2:18">
      <c r="B112" s="735"/>
      <c r="C112" s="735"/>
      <c r="D112" s="735"/>
      <c r="E112" s="734"/>
      <c r="F112" s="797"/>
      <c r="G112" s="810"/>
      <c r="H112" s="810"/>
      <c r="I112" s="797"/>
      <c r="J112" s="811"/>
      <c r="K112" s="743"/>
      <c r="L112" s="735"/>
      <c r="M112" s="735"/>
      <c r="N112" s="735"/>
      <c r="Q112" s="809"/>
      <c r="R112" s="809"/>
    </row>
    <row r="113" s="753" customFormat="1" ht="12.75" spans="2:18">
      <c r="B113" s="735"/>
      <c r="C113" s="735"/>
      <c r="D113" s="735"/>
      <c r="E113" s="734"/>
      <c r="F113" s="797"/>
      <c r="G113" s="810"/>
      <c r="H113" s="810"/>
      <c r="I113" s="797"/>
      <c r="J113" s="811"/>
      <c r="K113" s="743"/>
      <c r="L113" s="735"/>
      <c r="M113" s="735"/>
      <c r="N113" s="735"/>
      <c r="Q113" s="809"/>
      <c r="R113" s="809"/>
    </row>
    <row r="114" s="753" customFormat="1" ht="12.75" spans="2:18">
      <c r="B114" s="735"/>
      <c r="C114" s="735"/>
      <c r="D114" s="735"/>
      <c r="E114" s="734"/>
      <c r="F114" s="797"/>
      <c r="G114" s="810"/>
      <c r="H114" s="810"/>
      <c r="I114" s="797"/>
      <c r="J114" s="811"/>
      <c r="K114" s="743"/>
      <c r="L114" s="735"/>
      <c r="M114" s="735"/>
      <c r="N114" s="735"/>
      <c r="Q114" s="809"/>
      <c r="R114" s="809"/>
    </row>
    <row r="115" s="753" customFormat="1" ht="12.75" spans="2:18">
      <c r="B115" s="735"/>
      <c r="C115" s="735"/>
      <c r="D115" s="735"/>
      <c r="E115" s="734"/>
      <c r="F115" s="797"/>
      <c r="G115" s="810"/>
      <c r="H115" s="810"/>
      <c r="I115" s="797"/>
      <c r="J115" s="811"/>
      <c r="K115" s="743"/>
      <c r="L115" s="735"/>
      <c r="M115" s="735"/>
      <c r="N115" s="735"/>
      <c r="Q115" s="809"/>
      <c r="R115" s="809"/>
    </row>
    <row r="116" s="753" customFormat="1" ht="12.75" spans="2:18">
      <c r="B116" s="735"/>
      <c r="C116" s="735"/>
      <c r="D116" s="735"/>
      <c r="E116" s="734"/>
      <c r="F116" s="797"/>
      <c r="G116" s="810"/>
      <c r="H116" s="810"/>
      <c r="I116" s="797"/>
      <c r="J116" s="811"/>
      <c r="K116" s="743"/>
      <c r="L116" s="735"/>
      <c r="M116" s="735"/>
      <c r="N116" s="735"/>
      <c r="Q116" s="809"/>
      <c r="R116" s="809"/>
    </row>
    <row r="117" s="753" customFormat="1" ht="12.75" spans="2:18">
      <c r="B117" s="735"/>
      <c r="C117" s="735"/>
      <c r="D117" s="735"/>
      <c r="E117" s="734"/>
      <c r="F117" s="797"/>
      <c r="G117" s="810"/>
      <c r="H117" s="810"/>
      <c r="I117" s="797"/>
      <c r="J117" s="811"/>
      <c r="K117" s="743"/>
      <c r="L117" s="735"/>
      <c r="M117" s="735"/>
      <c r="N117" s="735"/>
      <c r="Q117" s="809"/>
      <c r="R117" s="809"/>
    </row>
    <row r="118" s="753" customFormat="1" ht="12.75" spans="2:18">
      <c r="B118" s="735"/>
      <c r="C118" s="735"/>
      <c r="D118" s="735"/>
      <c r="E118" s="734"/>
      <c r="F118" s="797"/>
      <c r="G118" s="810"/>
      <c r="H118" s="810"/>
      <c r="I118" s="797"/>
      <c r="J118" s="811"/>
      <c r="K118" s="743"/>
      <c r="L118" s="735"/>
      <c r="M118" s="735"/>
      <c r="N118" s="735"/>
      <c r="Q118" s="809"/>
      <c r="R118" s="809"/>
    </row>
    <row r="119" s="753" customFormat="1" ht="12.75" spans="2:18">
      <c r="B119" s="735"/>
      <c r="C119" s="735"/>
      <c r="D119" s="735"/>
      <c r="E119" s="734"/>
      <c r="F119" s="797"/>
      <c r="G119" s="810"/>
      <c r="H119" s="810"/>
      <c r="I119" s="797"/>
      <c r="J119" s="811"/>
      <c r="K119" s="743"/>
      <c r="L119" s="735"/>
      <c r="M119" s="735"/>
      <c r="N119" s="735"/>
      <c r="Q119" s="809"/>
      <c r="R119" s="809"/>
    </row>
    <row r="120" s="753" customFormat="1" ht="12.75" spans="2:18">
      <c r="B120" s="735"/>
      <c r="C120" s="735"/>
      <c r="D120" s="735"/>
      <c r="E120" s="734"/>
      <c r="F120" s="797"/>
      <c r="G120" s="810"/>
      <c r="H120" s="810"/>
      <c r="I120" s="797"/>
      <c r="J120" s="811"/>
      <c r="K120" s="743"/>
      <c r="L120" s="735"/>
      <c r="M120" s="735"/>
      <c r="N120" s="735"/>
      <c r="Q120" s="809"/>
      <c r="R120" s="809"/>
    </row>
    <row r="121" s="753" customFormat="1" ht="12.75" spans="2:18">
      <c r="B121" s="735"/>
      <c r="C121" s="735"/>
      <c r="D121" s="735"/>
      <c r="E121" s="734"/>
      <c r="F121" s="797"/>
      <c r="G121" s="810"/>
      <c r="H121" s="810"/>
      <c r="I121" s="797"/>
      <c r="J121" s="811"/>
      <c r="K121" s="743"/>
      <c r="L121" s="735"/>
      <c r="M121" s="735"/>
      <c r="N121" s="735"/>
      <c r="Q121" s="809"/>
      <c r="R121" s="809"/>
    </row>
    <row r="122" s="753" customFormat="1" ht="12.75" spans="2:18">
      <c r="B122" s="735"/>
      <c r="C122" s="735"/>
      <c r="D122" s="735"/>
      <c r="E122" s="734"/>
      <c r="F122" s="797"/>
      <c r="G122" s="810"/>
      <c r="H122" s="810"/>
      <c r="I122" s="797"/>
      <c r="J122" s="811"/>
      <c r="K122" s="743"/>
      <c r="L122" s="735"/>
      <c r="M122" s="735"/>
      <c r="N122" s="735"/>
      <c r="Q122" s="809"/>
      <c r="R122" s="809"/>
    </row>
    <row r="123" s="753" customFormat="1" ht="12.75" spans="2:18">
      <c r="B123" s="735"/>
      <c r="C123" s="735"/>
      <c r="D123" s="735"/>
      <c r="E123" s="734"/>
      <c r="F123" s="797"/>
      <c r="G123" s="810"/>
      <c r="H123" s="810"/>
      <c r="I123" s="797"/>
      <c r="J123" s="811"/>
      <c r="K123" s="743"/>
      <c r="L123" s="735"/>
      <c r="M123" s="735"/>
      <c r="N123" s="735"/>
      <c r="Q123" s="809"/>
      <c r="R123" s="809"/>
    </row>
    <row r="124" s="753" customFormat="1" ht="12.75" spans="2:18">
      <c r="B124" s="735"/>
      <c r="C124" s="735"/>
      <c r="D124" s="735"/>
      <c r="E124" s="734"/>
      <c r="F124" s="797"/>
      <c r="G124" s="810"/>
      <c r="H124" s="810"/>
      <c r="I124" s="797"/>
      <c r="J124" s="811"/>
      <c r="K124" s="743"/>
      <c r="L124" s="735"/>
      <c r="M124" s="735"/>
      <c r="N124" s="735"/>
      <c r="Q124" s="809"/>
      <c r="R124" s="809"/>
    </row>
    <row r="125" s="753" customFormat="1" ht="12.75" spans="2:18">
      <c r="B125" s="735"/>
      <c r="C125" s="735"/>
      <c r="D125" s="735"/>
      <c r="E125" s="734"/>
      <c r="F125" s="797"/>
      <c r="G125" s="810"/>
      <c r="H125" s="810"/>
      <c r="I125" s="797"/>
      <c r="J125" s="811"/>
      <c r="K125" s="743"/>
      <c r="L125" s="735"/>
      <c r="M125" s="735"/>
      <c r="N125" s="735"/>
      <c r="Q125" s="809"/>
      <c r="R125" s="809"/>
    </row>
    <row r="126" s="753" customFormat="1" ht="12.75" spans="2:18">
      <c r="B126" s="735"/>
      <c r="C126" s="735"/>
      <c r="D126" s="735"/>
      <c r="E126" s="734"/>
      <c r="F126" s="797"/>
      <c r="G126" s="810"/>
      <c r="H126" s="810"/>
      <c r="I126" s="797"/>
      <c r="J126" s="811"/>
      <c r="K126" s="743"/>
      <c r="L126" s="735"/>
      <c r="M126" s="735"/>
      <c r="N126" s="735"/>
      <c r="Q126" s="809"/>
      <c r="R126" s="809"/>
    </row>
    <row r="127" s="753" customFormat="1" ht="12.75" spans="2:18">
      <c r="B127" s="735"/>
      <c r="C127" s="735"/>
      <c r="D127" s="735"/>
      <c r="E127" s="734"/>
      <c r="F127" s="797"/>
      <c r="G127" s="810"/>
      <c r="H127" s="810"/>
      <c r="I127" s="797"/>
      <c r="J127" s="811"/>
      <c r="K127" s="743"/>
      <c r="L127" s="735"/>
      <c r="M127" s="735"/>
      <c r="N127" s="735"/>
      <c r="Q127" s="809"/>
      <c r="R127" s="809"/>
    </row>
    <row r="128" s="753" customFormat="1" ht="12.75" spans="2:18">
      <c r="B128" s="735"/>
      <c r="C128" s="735"/>
      <c r="D128" s="735"/>
      <c r="E128" s="734"/>
      <c r="F128" s="797"/>
      <c r="G128" s="810"/>
      <c r="H128" s="810"/>
      <c r="I128" s="797"/>
      <c r="J128" s="811"/>
      <c r="K128" s="743"/>
      <c r="L128" s="735"/>
      <c r="M128" s="735"/>
      <c r="N128" s="735"/>
      <c r="Q128" s="809"/>
      <c r="R128" s="809"/>
    </row>
    <row r="129" s="753" customFormat="1" ht="12.75" spans="2:18">
      <c r="B129" s="735"/>
      <c r="C129" s="735"/>
      <c r="D129" s="735"/>
      <c r="E129" s="734"/>
      <c r="F129" s="797"/>
      <c r="G129" s="810"/>
      <c r="H129" s="810"/>
      <c r="I129" s="797"/>
      <c r="J129" s="811"/>
      <c r="K129" s="743"/>
      <c r="L129" s="735"/>
      <c r="M129" s="735"/>
      <c r="N129" s="735"/>
      <c r="Q129" s="809"/>
      <c r="R129" s="809"/>
    </row>
    <row r="130" s="753" customFormat="1" ht="12.75" spans="2:18">
      <c r="B130" s="735"/>
      <c r="C130" s="735"/>
      <c r="D130" s="735"/>
      <c r="E130" s="734"/>
      <c r="F130" s="797"/>
      <c r="G130" s="810"/>
      <c r="H130" s="810"/>
      <c r="I130" s="797"/>
      <c r="J130" s="811"/>
      <c r="K130" s="743"/>
      <c r="L130" s="735"/>
      <c r="M130" s="735"/>
      <c r="N130" s="735"/>
      <c r="Q130" s="809"/>
      <c r="R130" s="809"/>
    </row>
    <row r="131" s="753" customFormat="1" ht="12.75" spans="2:18">
      <c r="B131" s="735"/>
      <c r="C131" s="735"/>
      <c r="D131" s="735"/>
      <c r="E131" s="734"/>
      <c r="F131" s="797"/>
      <c r="G131" s="810"/>
      <c r="H131" s="810"/>
      <c r="I131" s="797"/>
      <c r="J131" s="811"/>
      <c r="K131" s="743"/>
      <c r="L131" s="735"/>
      <c r="M131" s="735"/>
      <c r="N131" s="735"/>
      <c r="Q131" s="809"/>
      <c r="R131" s="809"/>
    </row>
    <row r="132" s="753" customFormat="1" ht="12.75" spans="2:18">
      <c r="B132" s="735"/>
      <c r="C132" s="735"/>
      <c r="D132" s="735"/>
      <c r="E132" s="734"/>
      <c r="F132" s="797"/>
      <c r="G132" s="810"/>
      <c r="H132" s="810"/>
      <c r="I132" s="797"/>
      <c r="J132" s="811"/>
      <c r="K132" s="743"/>
      <c r="L132" s="735"/>
      <c r="M132" s="735"/>
      <c r="N132" s="735"/>
      <c r="Q132" s="809"/>
      <c r="R132" s="809"/>
    </row>
    <row r="133" s="753" customFormat="1" ht="12.75" spans="2:18">
      <c r="B133" s="735"/>
      <c r="C133" s="735"/>
      <c r="D133" s="735"/>
      <c r="E133" s="734"/>
      <c r="F133" s="797"/>
      <c r="G133" s="810"/>
      <c r="H133" s="810"/>
      <c r="I133" s="797"/>
      <c r="J133" s="811"/>
      <c r="K133" s="743"/>
      <c r="L133" s="735"/>
      <c r="M133" s="735"/>
      <c r="N133" s="735"/>
      <c r="Q133" s="809"/>
      <c r="R133" s="809"/>
    </row>
    <row r="134" s="753" customFormat="1" ht="12.75" spans="2:18">
      <c r="B134" s="735"/>
      <c r="C134" s="735"/>
      <c r="D134" s="735"/>
      <c r="E134" s="734"/>
      <c r="F134" s="797"/>
      <c r="G134" s="810"/>
      <c r="H134" s="810"/>
      <c r="I134" s="797"/>
      <c r="J134" s="811"/>
      <c r="K134" s="743"/>
      <c r="L134" s="735"/>
      <c r="M134" s="735"/>
      <c r="N134" s="735"/>
      <c r="Q134" s="809"/>
      <c r="R134" s="809"/>
    </row>
    <row r="135" s="753" customFormat="1" ht="12.75" spans="2:18">
      <c r="B135" s="735"/>
      <c r="C135" s="735"/>
      <c r="D135" s="735"/>
      <c r="E135" s="734"/>
      <c r="F135" s="797"/>
      <c r="G135" s="810"/>
      <c r="H135" s="810"/>
      <c r="I135" s="797"/>
      <c r="J135" s="811"/>
      <c r="K135" s="743"/>
      <c r="L135" s="735"/>
      <c r="M135" s="735"/>
      <c r="N135" s="735"/>
      <c r="Q135" s="809"/>
      <c r="R135" s="809"/>
    </row>
    <row r="136" s="753" customFormat="1" ht="12.75" spans="2:18">
      <c r="B136" s="735"/>
      <c r="C136" s="735"/>
      <c r="D136" s="735"/>
      <c r="E136" s="734"/>
      <c r="F136" s="797"/>
      <c r="G136" s="810"/>
      <c r="H136" s="810"/>
      <c r="I136" s="797"/>
      <c r="J136" s="811"/>
      <c r="K136" s="743"/>
      <c r="L136" s="735"/>
      <c r="M136" s="735"/>
      <c r="N136" s="735"/>
      <c r="Q136" s="809"/>
      <c r="R136" s="809"/>
    </row>
    <row r="137" s="753" customFormat="1" ht="12.75" spans="2:18">
      <c r="B137" s="735"/>
      <c r="C137" s="735"/>
      <c r="D137" s="735"/>
      <c r="E137" s="734"/>
      <c r="F137" s="797"/>
      <c r="G137" s="810"/>
      <c r="H137" s="810"/>
      <c r="I137" s="797"/>
      <c r="J137" s="811"/>
      <c r="K137" s="743"/>
      <c r="L137" s="735"/>
      <c r="M137" s="735"/>
      <c r="N137" s="735"/>
      <c r="Q137" s="809"/>
      <c r="R137" s="809"/>
    </row>
    <row r="138" s="753" customFormat="1" ht="12.75" spans="2:18">
      <c r="B138" s="735"/>
      <c r="C138" s="735"/>
      <c r="D138" s="735"/>
      <c r="E138" s="734"/>
      <c r="F138" s="797"/>
      <c r="G138" s="810"/>
      <c r="H138" s="810"/>
      <c r="I138" s="797"/>
      <c r="J138" s="811"/>
      <c r="K138" s="743"/>
      <c r="L138" s="735"/>
      <c r="M138" s="735"/>
      <c r="N138" s="735"/>
      <c r="Q138" s="809"/>
      <c r="R138" s="809"/>
    </row>
    <row r="139" s="753" customFormat="1" ht="12.75" spans="2:18">
      <c r="B139" s="735"/>
      <c r="C139" s="735"/>
      <c r="D139" s="735"/>
      <c r="E139" s="734"/>
      <c r="F139" s="797"/>
      <c r="G139" s="810"/>
      <c r="H139" s="810"/>
      <c r="I139" s="797"/>
      <c r="J139" s="811"/>
      <c r="K139" s="743"/>
      <c r="L139" s="735"/>
      <c r="M139" s="735"/>
      <c r="N139" s="735"/>
      <c r="Q139" s="809"/>
      <c r="R139" s="809"/>
    </row>
    <row r="140" s="753" customFormat="1" ht="12.75" spans="2:18">
      <c r="B140" s="735"/>
      <c r="C140" s="735"/>
      <c r="D140" s="735"/>
      <c r="E140" s="734"/>
      <c r="F140" s="797"/>
      <c r="G140" s="810"/>
      <c r="H140" s="810"/>
      <c r="I140" s="797"/>
      <c r="J140" s="811"/>
      <c r="K140" s="743"/>
      <c r="L140" s="735"/>
      <c r="M140" s="735"/>
      <c r="N140" s="735"/>
      <c r="Q140" s="809"/>
      <c r="R140" s="809"/>
    </row>
    <row r="141" s="753" customFormat="1" ht="12.75" spans="2:18">
      <c r="B141" s="735"/>
      <c r="C141" s="735"/>
      <c r="D141" s="735"/>
      <c r="E141" s="734"/>
      <c r="F141" s="797"/>
      <c r="G141" s="810"/>
      <c r="H141" s="810"/>
      <c r="I141" s="797"/>
      <c r="J141" s="811"/>
      <c r="K141" s="743"/>
      <c r="L141" s="735"/>
      <c r="M141" s="735"/>
      <c r="N141" s="735"/>
      <c r="Q141" s="809"/>
      <c r="R141" s="809"/>
    </row>
    <row r="142" s="753" customFormat="1" ht="12.75" spans="2:18">
      <c r="B142" s="735"/>
      <c r="C142" s="735"/>
      <c r="D142" s="735"/>
      <c r="E142" s="734"/>
      <c r="F142" s="797"/>
      <c r="G142" s="810"/>
      <c r="H142" s="810"/>
      <c r="I142" s="797"/>
      <c r="J142" s="811"/>
      <c r="K142" s="743"/>
      <c r="L142" s="735"/>
      <c r="M142" s="735"/>
      <c r="N142" s="735"/>
      <c r="Q142" s="809"/>
      <c r="R142" s="809"/>
    </row>
    <row r="143" s="753" customFormat="1" ht="12.75" spans="2:18">
      <c r="B143" s="735"/>
      <c r="C143" s="735"/>
      <c r="D143" s="735"/>
      <c r="E143" s="734"/>
      <c r="F143" s="797"/>
      <c r="G143" s="810"/>
      <c r="H143" s="810"/>
      <c r="I143" s="797"/>
      <c r="J143" s="811"/>
      <c r="K143" s="743"/>
      <c r="L143" s="735"/>
      <c r="M143" s="735"/>
      <c r="N143" s="735"/>
      <c r="Q143" s="809"/>
      <c r="R143" s="809"/>
    </row>
    <row r="144" s="753" customFormat="1" ht="12.75" spans="2:18">
      <c r="B144" s="735"/>
      <c r="C144" s="735"/>
      <c r="D144" s="735"/>
      <c r="E144" s="734"/>
      <c r="F144" s="797"/>
      <c r="G144" s="810"/>
      <c r="H144" s="810"/>
      <c r="I144" s="797"/>
      <c r="J144" s="811"/>
      <c r="K144" s="743"/>
      <c r="L144" s="735"/>
      <c r="M144" s="735"/>
      <c r="N144" s="735"/>
      <c r="Q144" s="809"/>
      <c r="R144" s="809"/>
    </row>
    <row r="145" s="753" customFormat="1" ht="12.75" spans="2:18">
      <c r="B145" s="735"/>
      <c r="C145" s="735"/>
      <c r="D145" s="735"/>
      <c r="E145" s="734"/>
      <c r="F145" s="797"/>
      <c r="G145" s="810"/>
      <c r="H145" s="810"/>
      <c r="I145" s="797"/>
      <c r="J145" s="811"/>
      <c r="K145" s="743"/>
      <c r="L145" s="735"/>
      <c r="M145" s="735"/>
      <c r="N145" s="735"/>
      <c r="Q145" s="809"/>
      <c r="R145" s="809"/>
    </row>
    <row r="146" s="753" customFormat="1" ht="12.75" spans="2:18">
      <c r="B146" s="735"/>
      <c r="C146" s="735"/>
      <c r="D146" s="735"/>
      <c r="E146" s="734"/>
      <c r="F146" s="797"/>
      <c r="G146" s="810"/>
      <c r="H146" s="810"/>
      <c r="I146" s="797"/>
      <c r="J146" s="811"/>
      <c r="K146" s="743"/>
      <c r="L146" s="735"/>
      <c r="M146" s="735"/>
      <c r="N146" s="735"/>
      <c r="Q146" s="809"/>
      <c r="R146" s="809"/>
    </row>
    <row r="147" s="753" customFormat="1" ht="12.75" spans="2:18">
      <c r="B147" s="735"/>
      <c r="C147" s="735"/>
      <c r="D147" s="735"/>
      <c r="E147" s="734"/>
      <c r="F147" s="797"/>
      <c r="G147" s="810"/>
      <c r="H147" s="810"/>
      <c r="I147" s="797"/>
      <c r="J147" s="811"/>
      <c r="K147" s="743"/>
      <c r="L147" s="735"/>
      <c r="M147" s="735"/>
      <c r="N147" s="735"/>
      <c r="Q147" s="809"/>
      <c r="R147" s="809"/>
    </row>
    <row r="148" s="753" customFormat="1" ht="12.75" spans="2:18">
      <c r="B148" s="735"/>
      <c r="C148" s="735"/>
      <c r="D148" s="735"/>
      <c r="E148" s="734"/>
      <c r="F148" s="797"/>
      <c r="G148" s="810"/>
      <c r="H148" s="810"/>
      <c r="I148" s="797"/>
      <c r="J148" s="811"/>
      <c r="K148" s="743"/>
      <c r="L148" s="735"/>
      <c r="M148" s="735"/>
      <c r="N148" s="735"/>
      <c r="Q148" s="809"/>
      <c r="R148" s="809"/>
    </row>
    <row r="149" s="753" customFormat="1" ht="12.75" spans="2:18">
      <c r="B149" s="735"/>
      <c r="C149" s="735"/>
      <c r="D149" s="735"/>
      <c r="E149" s="734"/>
      <c r="F149" s="797"/>
      <c r="G149" s="810"/>
      <c r="H149" s="810"/>
      <c r="I149" s="797"/>
      <c r="J149" s="811"/>
      <c r="K149" s="743"/>
      <c r="L149" s="735"/>
      <c r="M149" s="735"/>
      <c r="N149" s="735"/>
      <c r="Q149" s="809"/>
      <c r="R149" s="809"/>
    </row>
    <row r="150" s="753" customFormat="1" ht="12.75" spans="2:18">
      <c r="B150" s="735"/>
      <c r="C150" s="735"/>
      <c r="D150" s="735"/>
      <c r="E150" s="734"/>
      <c r="F150" s="797"/>
      <c r="G150" s="810"/>
      <c r="H150" s="810"/>
      <c r="I150" s="797"/>
      <c r="J150" s="811"/>
      <c r="K150" s="743"/>
      <c r="L150" s="735"/>
      <c r="M150" s="735"/>
      <c r="N150" s="735"/>
      <c r="Q150" s="809"/>
      <c r="R150" s="809"/>
    </row>
    <row r="151" s="753" customFormat="1" ht="12.75" spans="2:18">
      <c r="B151" s="735"/>
      <c r="C151" s="735"/>
      <c r="D151" s="735"/>
      <c r="E151" s="734"/>
      <c r="F151" s="797"/>
      <c r="G151" s="810"/>
      <c r="H151" s="810"/>
      <c r="I151" s="797"/>
      <c r="J151" s="811"/>
      <c r="K151" s="743"/>
      <c r="L151" s="735"/>
      <c r="M151" s="735"/>
      <c r="N151" s="735"/>
      <c r="Q151" s="809"/>
      <c r="R151" s="809"/>
    </row>
    <row r="152" s="753" customFormat="1" ht="12.75" spans="2:18">
      <c r="B152" s="735"/>
      <c r="C152" s="735"/>
      <c r="D152" s="735"/>
      <c r="E152" s="734"/>
      <c r="F152" s="797"/>
      <c r="G152" s="810"/>
      <c r="H152" s="810"/>
      <c r="I152" s="797"/>
      <c r="J152" s="811"/>
      <c r="K152" s="743"/>
      <c r="L152" s="735"/>
      <c r="M152" s="735"/>
      <c r="N152" s="735"/>
      <c r="Q152" s="809"/>
      <c r="R152" s="809"/>
    </row>
    <row r="153" s="753" customFormat="1" ht="12.75" spans="2:18">
      <c r="B153" s="735"/>
      <c r="C153" s="735"/>
      <c r="D153" s="735"/>
      <c r="E153" s="734"/>
      <c r="F153" s="797"/>
      <c r="G153" s="810"/>
      <c r="H153" s="810"/>
      <c r="I153" s="797"/>
      <c r="J153" s="811"/>
      <c r="K153" s="743"/>
      <c r="L153" s="735"/>
      <c r="M153" s="735"/>
      <c r="N153" s="735"/>
      <c r="Q153" s="809"/>
      <c r="R153" s="809"/>
    </row>
    <row r="154" s="753" customFormat="1" ht="12.75" spans="2:18">
      <c r="B154" s="735"/>
      <c r="C154" s="735"/>
      <c r="D154" s="735"/>
      <c r="E154" s="734"/>
      <c r="F154" s="797"/>
      <c r="G154" s="810"/>
      <c r="H154" s="810"/>
      <c r="I154" s="797"/>
      <c r="J154" s="811"/>
      <c r="K154" s="743"/>
      <c r="L154" s="735"/>
      <c r="M154" s="735"/>
      <c r="N154" s="735"/>
      <c r="Q154" s="809"/>
      <c r="R154" s="809"/>
    </row>
    <row r="155" s="753" customFormat="1" ht="12.75" spans="2:18">
      <c r="B155" s="735"/>
      <c r="C155" s="735"/>
      <c r="D155" s="735"/>
      <c r="E155" s="734"/>
      <c r="F155" s="797"/>
      <c r="G155" s="810"/>
      <c r="H155" s="810"/>
      <c r="I155" s="797"/>
      <c r="J155" s="811"/>
      <c r="K155" s="743"/>
      <c r="L155" s="735"/>
      <c r="M155" s="735"/>
      <c r="N155" s="735"/>
      <c r="Q155" s="809"/>
      <c r="R155" s="809"/>
    </row>
    <row r="156" s="753" customFormat="1" ht="12.75" spans="2:18">
      <c r="B156" s="735"/>
      <c r="C156" s="735"/>
      <c r="D156" s="735"/>
      <c r="E156" s="734"/>
      <c r="F156" s="797"/>
      <c r="G156" s="810"/>
      <c r="H156" s="810"/>
      <c r="I156" s="797"/>
      <c r="J156" s="811"/>
      <c r="K156" s="743"/>
      <c r="L156" s="735"/>
      <c r="M156" s="735"/>
      <c r="N156" s="735"/>
      <c r="Q156" s="809"/>
      <c r="R156" s="809"/>
    </row>
    <row r="157" s="753" customFormat="1" ht="12.75" spans="2:18">
      <c r="B157" s="735"/>
      <c r="C157" s="735"/>
      <c r="D157" s="735"/>
      <c r="E157" s="734"/>
      <c r="F157" s="797"/>
      <c r="G157" s="810"/>
      <c r="H157" s="810"/>
      <c r="I157" s="797"/>
      <c r="J157" s="811"/>
      <c r="K157" s="743"/>
      <c r="L157" s="735"/>
      <c r="M157" s="735"/>
      <c r="N157" s="735"/>
      <c r="Q157" s="809"/>
      <c r="R157" s="809"/>
    </row>
    <row r="158" s="753" customFormat="1" ht="12.75" spans="2:18">
      <c r="B158" s="735"/>
      <c r="C158" s="735"/>
      <c r="D158" s="735"/>
      <c r="E158" s="734"/>
      <c r="F158" s="797"/>
      <c r="G158" s="810"/>
      <c r="H158" s="810"/>
      <c r="I158" s="797"/>
      <c r="J158" s="811"/>
      <c r="K158" s="743"/>
      <c r="L158" s="735"/>
      <c r="M158" s="735"/>
      <c r="N158" s="735"/>
      <c r="Q158" s="809"/>
      <c r="R158" s="809"/>
    </row>
    <row r="159" s="753" customFormat="1" ht="12.75" spans="2:18">
      <c r="B159" s="735"/>
      <c r="C159" s="735"/>
      <c r="D159" s="735"/>
      <c r="E159" s="734"/>
      <c r="F159" s="797"/>
      <c r="G159" s="810"/>
      <c r="H159" s="810"/>
      <c r="I159" s="797"/>
      <c r="J159" s="811"/>
      <c r="K159" s="743"/>
      <c r="L159" s="735"/>
      <c r="M159" s="735"/>
      <c r="N159" s="735"/>
      <c r="Q159" s="809"/>
      <c r="R159" s="809"/>
    </row>
    <row r="160" s="753" customFormat="1" ht="12.75" spans="2:18">
      <c r="B160" s="735"/>
      <c r="C160" s="735"/>
      <c r="D160" s="735"/>
      <c r="E160" s="734"/>
      <c r="F160" s="797"/>
      <c r="G160" s="810"/>
      <c r="H160" s="810"/>
      <c r="I160" s="797"/>
      <c r="J160" s="811"/>
      <c r="K160" s="743"/>
      <c r="L160" s="735"/>
      <c r="M160" s="735"/>
      <c r="N160" s="735"/>
      <c r="Q160" s="809"/>
      <c r="R160" s="809"/>
    </row>
    <row r="161" s="753" customFormat="1" ht="12.75" spans="2:18">
      <c r="B161" s="735"/>
      <c r="C161" s="735"/>
      <c r="D161" s="735"/>
      <c r="E161" s="734"/>
      <c r="F161" s="797"/>
      <c r="G161" s="810"/>
      <c r="H161" s="810"/>
      <c r="I161" s="797"/>
      <c r="J161" s="811"/>
      <c r="K161" s="743"/>
      <c r="L161" s="735"/>
      <c r="M161" s="735"/>
      <c r="N161" s="735"/>
      <c r="Q161" s="809"/>
      <c r="R161" s="809"/>
    </row>
    <row r="162" s="753" customFormat="1" ht="12.75" spans="2:18">
      <c r="B162" s="735"/>
      <c r="C162" s="735"/>
      <c r="D162" s="735"/>
      <c r="E162" s="734"/>
      <c r="F162" s="797"/>
      <c r="G162" s="810"/>
      <c r="H162" s="810"/>
      <c r="I162" s="797"/>
      <c r="J162" s="811"/>
      <c r="K162" s="743"/>
      <c r="L162" s="735"/>
      <c r="M162" s="735"/>
      <c r="N162" s="735"/>
      <c r="Q162" s="809"/>
      <c r="R162" s="809"/>
    </row>
    <row r="163" s="753" customFormat="1" ht="12.75" spans="2:18">
      <c r="B163" s="735"/>
      <c r="C163" s="735"/>
      <c r="D163" s="735"/>
      <c r="E163" s="734"/>
      <c r="F163" s="797"/>
      <c r="G163" s="810"/>
      <c r="H163" s="810"/>
      <c r="I163" s="797"/>
      <c r="J163" s="811"/>
      <c r="K163" s="743"/>
      <c r="L163" s="735"/>
      <c r="M163" s="735"/>
      <c r="N163" s="735"/>
      <c r="Q163" s="809"/>
      <c r="R163" s="809"/>
    </row>
    <row r="164" s="753" customFormat="1" ht="12.75" spans="2:18">
      <c r="B164" s="735"/>
      <c r="C164" s="735"/>
      <c r="D164" s="735"/>
      <c r="E164" s="734"/>
      <c r="F164" s="797"/>
      <c r="G164" s="810"/>
      <c r="H164" s="810"/>
      <c r="I164" s="797"/>
      <c r="J164" s="811"/>
      <c r="K164" s="743"/>
      <c r="L164" s="735"/>
      <c r="M164" s="735"/>
      <c r="N164" s="735"/>
      <c r="Q164" s="809"/>
      <c r="R164" s="809"/>
    </row>
    <row r="165" s="753" customFormat="1" ht="12.75" spans="2:18">
      <c r="B165" s="735"/>
      <c r="C165" s="735"/>
      <c r="D165" s="735"/>
      <c r="E165" s="734"/>
      <c r="F165" s="797"/>
      <c r="G165" s="810"/>
      <c r="H165" s="810"/>
      <c r="I165" s="797"/>
      <c r="J165" s="811"/>
      <c r="K165" s="743"/>
      <c r="L165" s="735"/>
      <c r="M165" s="735"/>
      <c r="N165" s="735"/>
      <c r="Q165" s="809"/>
      <c r="R165" s="809"/>
    </row>
    <row r="166" s="753" customFormat="1" ht="12.75" spans="2:18">
      <c r="B166" s="735"/>
      <c r="C166" s="735"/>
      <c r="D166" s="735"/>
      <c r="E166" s="734"/>
      <c r="F166" s="797"/>
      <c r="G166" s="810"/>
      <c r="H166" s="810"/>
      <c r="I166" s="797"/>
      <c r="J166" s="811"/>
      <c r="K166" s="743"/>
      <c r="L166" s="735"/>
      <c r="M166" s="735"/>
      <c r="N166" s="735"/>
      <c r="Q166" s="809"/>
      <c r="R166" s="809"/>
    </row>
    <row r="167" s="753" customFormat="1" ht="12.75" spans="2:18">
      <c r="B167" s="735"/>
      <c r="C167" s="735"/>
      <c r="D167" s="735"/>
      <c r="E167" s="734"/>
      <c r="F167" s="797"/>
      <c r="G167" s="810"/>
      <c r="H167" s="810"/>
      <c r="I167" s="797"/>
      <c r="J167" s="811"/>
      <c r="K167" s="743"/>
      <c r="L167" s="735"/>
      <c r="M167" s="735"/>
      <c r="N167" s="735"/>
      <c r="Q167" s="809"/>
      <c r="R167" s="809"/>
    </row>
    <row r="168" s="753" customFormat="1" ht="12.75" spans="2:18">
      <c r="B168" s="735"/>
      <c r="C168" s="735"/>
      <c r="D168" s="735"/>
      <c r="E168" s="734"/>
      <c r="F168" s="797"/>
      <c r="G168" s="810"/>
      <c r="H168" s="810"/>
      <c r="I168" s="797"/>
      <c r="J168" s="811"/>
      <c r="K168" s="743"/>
      <c r="L168" s="735"/>
      <c r="M168" s="735"/>
      <c r="N168" s="735"/>
      <c r="Q168" s="809"/>
      <c r="R168" s="809"/>
    </row>
    <row r="169" s="753" customFormat="1" ht="12.75" spans="2:18">
      <c r="B169" s="735"/>
      <c r="C169" s="735"/>
      <c r="D169" s="735"/>
      <c r="E169" s="734"/>
      <c r="F169" s="797"/>
      <c r="G169" s="810"/>
      <c r="H169" s="810"/>
      <c r="I169" s="797"/>
      <c r="J169" s="811"/>
      <c r="K169" s="743"/>
      <c r="L169" s="735"/>
      <c r="M169" s="735"/>
      <c r="N169" s="735"/>
      <c r="Q169" s="809"/>
      <c r="R169" s="809"/>
    </row>
    <row r="170" s="753" customFormat="1" ht="12.75" spans="2:18">
      <c r="B170" s="735"/>
      <c r="C170" s="735"/>
      <c r="D170" s="735"/>
      <c r="E170" s="734"/>
      <c r="F170" s="797"/>
      <c r="G170" s="810"/>
      <c r="H170" s="810"/>
      <c r="I170" s="797"/>
      <c r="J170" s="811"/>
      <c r="K170" s="743"/>
      <c r="L170" s="735"/>
      <c r="M170" s="735"/>
      <c r="N170" s="735"/>
      <c r="Q170" s="809"/>
      <c r="R170" s="809"/>
    </row>
    <row r="171" s="753" customFormat="1" ht="12.75" spans="2:18">
      <c r="B171" s="735"/>
      <c r="C171" s="735"/>
      <c r="D171" s="735"/>
      <c r="E171" s="734"/>
      <c r="F171" s="797"/>
      <c r="G171" s="810"/>
      <c r="H171" s="810"/>
      <c r="I171" s="797"/>
      <c r="J171" s="811"/>
      <c r="K171" s="743"/>
      <c r="L171" s="735"/>
      <c r="M171" s="735"/>
      <c r="N171" s="735"/>
      <c r="Q171" s="809"/>
      <c r="R171" s="809"/>
    </row>
    <row r="172" s="753" customFormat="1" ht="12.75" spans="2:18">
      <c r="B172" s="735"/>
      <c r="C172" s="735"/>
      <c r="D172" s="735"/>
      <c r="E172" s="734"/>
      <c r="F172" s="797"/>
      <c r="G172" s="810"/>
      <c r="H172" s="810"/>
      <c r="I172" s="797"/>
      <c r="J172" s="811"/>
      <c r="K172" s="743"/>
      <c r="L172" s="735"/>
      <c r="M172" s="735"/>
      <c r="N172" s="735"/>
      <c r="Q172" s="809"/>
      <c r="R172" s="809"/>
    </row>
    <row r="173" s="753" customFormat="1" ht="12.75" spans="2:18">
      <c r="B173" s="735"/>
      <c r="C173" s="735"/>
      <c r="D173" s="735"/>
      <c r="E173" s="734"/>
      <c r="F173" s="797"/>
      <c r="G173" s="810"/>
      <c r="H173" s="810"/>
      <c r="I173" s="797"/>
      <c r="J173" s="811"/>
      <c r="K173" s="743"/>
      <c r="L173" s="735"/>
      <c r="M173" s="735"/>
      <c r="N173" s="735"/>
      <c r="Q173" s="809"/>
      <c r="R173" s="809"/>
    </row>
    <row r="174" s="753" customFormat="1" ht="12.75" spans="2:18">
      <c r="B174" s="735"/>
      <c r="C174" s="735"/>
      <c r="D174" s="735"/>
      <c r="E174" s="734"/>
      <c r="F174" s="797"/>
      <c r="G174" s="810"/>
      <c r="H174" s="810"/>
      <c r="I174" s="797"/>
      <c r="J174" s="811"/>
      <c r="K174" s="743"/>
      <c r="L174" s="735"/>
      <c r="M174" s="735"/>
      <c r="N174" s="735"/>
      <c r="Q174" s="809"/>
      <c r="R174" s="809"/>
    </row>
    <row r="175" s="753" customFormat="1" ht="12.75" spans="2:18">
      <c r="B175" s="735"/>
      <c r="C175" s="735"/>
      <c r="D175" s="735"/>
      <c r="E175" s="734"/>
      <c r="F175" s="797"/>
      <c r="G175" s="810"/>
      <c r="H175" s="810"/>
      <c r="I175" s="797"/>
      <c r="J175" s="811"/>
      <c r="K175" s="743"/>
      <c r="L175" s="735"/>
      <c r="M175" s="735"/>
      <c r="N175" s="735"/>
      <c r="Q175" s="809"/>
      <c r="R175" s="809"/>
    </row>
    <row r="176" s="753" customFormat="1" ht="12.75" spans="2:18">
      <c r="B176" s="735"/>
      <c r="C176" s="735"/>
      <c r="D176" s="735"/>
      <c r="E176" s="734"/>
      <c r="F176" s="797"/>
      <c r="G176" s="810"/>
      <c r="H176" s="810"/>
      <c r="I176" s="797"/>
      <c r="J176" s="811"/>
      <c r="K176" s="743"/>
      <c r="L176" s="735"/>
      <c r="M176" s="735"/>
      <c r="N176" s="735"/>
      <c r="Q176" s="809"/>
      <c r="R176" s="809"/>
    </row>
    <row r="177" s="753" customFormat="1" ht="12.75" spans="2:18">
      <c r="B177" s="735"/>
      <c r="C177" s="735"/>
      <c r="D177" s="735"/>
      <c r="E177" s="734"/>
      <c r="F177" s="797"/>
      <c r="G177" s="810"/>
      <c r="H177" s="810"/>
      <c r="I177" s="797"/>
      <c r="J177" s="811"/>
      <c r="K177" s="743"/>
      <c r="L177" s="735"/>
      <c r="M177" s="735"/>
      <c r="N177" s="735"/>
      <c r="Q177" s="809"/>
      <c r="R177" s="809"/>
    </row>
    <row r="178" s="753" customFormat="1" ht="12.75" spans="2:18">
      <c r="B178" s="735"/>
      <c r="C178" s="735"/>
      <c r="D178" s="735"/>
      <c r="E178" s="734"/>
      <c r="F178" s="797"/>
      <c r="G178" s="810"/>
      <c r="H178" s="810"/>
      <c r="I178" s="797"/>
      <c r="J178" s="811"/>
      <c r="K178" s="743"/>
      <c r="L178" s="735"/>
      <c r="M178" s="735"/>
      <c r="N178" s="735"/>
      <c r="Q178" s="809"/>
      <c r="R178" s="809"/>
    </row>
    <row r="179" s="753" customFormat="1" ht="12.75" spans="2:18">
      <c r="B179" s="735"/>
      <c r="C179" s="735"/>
      <c r="D179" s="735"/>
      <c r="E179" s="734"/>
      <c r="F179" s="797"/>
      <c r="G179" s="810"/>
      <c r="H179" s="810"/>
      <c r="I179" s="797"/>
      <c r="J179" s="811"/>
      <c r="K179" s="743"/>
      <c r="L179" s="735"/>
      <c r="M179" s="735"/>
      <c r="N179" s="735"/>
      <c r="Q179" s="809"/>
      <c r="R179" s="809"/>
    </row>
    <row r="180" s="753" customFormat="1" ht="12.75" spans="2:18">
      <c r="B180" s="735"/>
      <c r="C180" s="735"/>
      <c r="D180" s="735"/>
      <c r="E180" s="734"/>
      <c r="F180" s="797"/>
      <c r="G180" s="810"/>
      <c r="H180" s="810"/>
      <c r="I180" s="797"/>
      <c r="J180" s="811"/>
      <c r="K180" s="743"/>
      <c r="L180" s="735"/>
      <c r="M180" s="735"/>
      <c r="N180" s="735"/>
      <c r="Q180" s="809"/>
      <c r="R180" s="809"/>
    </row>
    <row r="181" s="753" customFormat="1" ht="12.75" spans="2:18">
      <c r="B181" s="735"/>
      <c r="C181" s="735"/>
      <c r="D181" s="735"/>
      <c r="E181" s="734"/>
      <c r="F181" s="797"/>
      <c r="G181" s="810"/>
      <c r="H181" s="810"/>
      <c r="I181" s="797"/>
      <c r="J181" s="811"/>
      <c r="K181" s="743"/>
      <c r="L181" s="735"/>
      <c r="M181" s="735"/>
      <c r="N181" s="735"/>
      <c r="Q181" s="809"/>
      <c r="R181" s="809"/>
    </row>
    <row r="182" s="753" customFormat="1" ht="12.75" spans="2:18">
      <c r="B182" s="735"/>
      <c r="C182" s="735"/>
      <c r="D182" s="735"/>
      <c r="E182" s="734"/>
      <c r="F182" s="797"/>
      <c r="G182" s="810"/>
      <c r="H182" s="810"/>
      <c r="I182" s="797"/>
      <c r="J182" s="811"/>
      <c r="K182" s="743"/>
      <c r="L182" s="735"/>
      <c r="M182" s="735"/>
      <c r="N182" s="735"/>
      <c r="Q182" s="809"/>
      <c r="R182" s="809"/>
    </row>
    <row r="183" s="753" customFormat="1" ht="12.75" spans="2:18">
      <c r="B183" s="735"/>
      <c r="C183" s="735"/>
      <c r="D183" s="735"/>
      <c r="E183" s="734"/>
      <c r="F183" s="797"/>
      <c r="G183" s="810"/>
      <c r="H183" s="810"/>
      <c r="I183" s="797"/>
      <c r="J183" s="811"/>
      <c r="K183" s="743"/>
      <c r="L183" s="735"/>
      <c r="M183" s="735"/>
      <c r="N183" s="735"/>
      <c r="Q183" s="809"/>
      <c r="R183" s="809"/>
    </row>
    <row r="184" s="753" customFormat="1" ht="12.75" spans="2:18">
      <c r="B184" s="735"/>
      <c r="C184" s="735"/>
      <c r="D184" s="735"/>
      <c r="E184" s="734"/>
      <c r="F184" s="797"/>
      <c r="G184" s="810"/>
      <c r="H184" s="810"/>
      <c r="I184" s="797"/>
      <c r="J184" s="811"/>
      <c r="K184" s="743"/>
      <c r="L184" s="735"/>
      <c r="M184" s="735"/>
      <c r="N184" s="735"/>
      <c r="Q184" s="809"/>
      <c r="R184" s="809"/>
    </row>
    <row r="185" s="753" customFormat="1" ht="12.75" spans="2:18">
      <c r="B185" s="735"/>
      <c r="C185" s="735"/>
      <c r="D185" s="735"/>
      <c r="E185" s="734"/>
      <c r="F185" s="797"/>
      <c r="G185" s="810"/>
      <c r="H185" s="810"/>
      <c r="I185" s="797"/>
      <c r="J185" s="811"/>
      <c r="K185" s="743"/>
      <c r="L185" s="735"/>
      <c r="M185" s="735"/>
      <c r="N185" s="735"/>
      <c r="Q185" s="809"/>
      <c r="R185" s="809"/>
    </row>
    <row r="186" s="753" customFormat="1" ht="12.75" spans="2:18">
      <c r="B186" s="735"/>
      <c r="C186" s="735"/>
      <c r="D186" s="735"/>
      <c r="E186" s="734"/>
      <c r="F186" s="797"/>
      <c r="G186" s="810"/>
      <c r="H186" s="810"/>
      <c r="I186" s="797"/>
      <c r="J186" s="811"/>
      <c r="K186" s="743"/>
      <c r="L186" s="735"/>
      <c r="M186" s="735"/>
      <c r="N186" s="735"/>
      <c r="Q186" s="809"/>
      <c r="R186" s="809"/>
    </row>
    <row r="187" s="753" customFormat="1" ht="12.75" spans="2:18">
      <c r="B187" s="735"/>
      <c r="C187" s="735"/>
      <c r="D187" s="735"/>
      <c r="E187" s="734"/>
      <c r="F187" s="797"/>
      <c r="G187" s="810"/>
      <c r="H187" s="810"/>
      <c r="I187" s="797"/>
      <c r="J187" s="811"/>
      <c r="K187" s="743"/>
      <c r="L187" s="735"/>
      <c r="M187" s="735"/>
      <c r="N187" s="735"/>
      <c r="Q187" s="809"/>
      <c r="R187" s="809"/>
    </row>
    <row r="188" s="753" customFormat="1" ht="12.75" spans="2:18">
      <c r="B188" s="735"/>
      <c r="C188" s="735"/>
      <c r="D188" s="735"/>
      <c r="E188" s="734"/>
      <c r="F188" s="797"/>
      <c r="G188" s="810"/>
      <c r="H188" s="810"/>
      <c r="I188" s="797"/>
      <c r="J188" s="811"/>
      <c r="K188" s="743"/>
      <c r="L188" s="735"/>
      <c r="M188" s="735"/>
      <c r="N188" s="735"/>
      <c r="Q188" s="809"/>
      <c r="R188" s="809"/>
    </row>
    <row r="189" s="753" customFormat="1" ht="12.75" spans="2:18">
      <c r="B189" s="735"/>
      <c r="C189" s="735"/>
      <c r="D189" s="735"/>
      <c r="E189" s="734"/>
      <c r="F189" s="797"/>
      <c r="G189" s="810"/>
      <c r="H189" s="810"/>
      <c r="I189" s="797"/>
      <c r="J189" s="811"/>
      <c r="K189" s="743"/>
      <c r="L189" s="735"/>
      <c r="M189" s="735"/>
      <c r="N189" s="735"/>
      <c r="Q189" s="809"/>
      <c r="R189" s="809"/>
    </row>
    <row r="190" s="753" customFormat="1" ht="12.75" spans="2:18">
      <c r="B190" s="735"/>
      <c r="C190" s="735"/>
      <c r="D190" s="735"/>
      <c r="E190" s="734"/>
      <c r="F190" s="797"/>
      <c r="G190" s="810"/>
      <c r="H190" s="810"/>
      <c r="I190" s="797"/>
      <c r="J190" s="811"/>
      <c r="K190" s="743"/>
      <c r="L190" s="735"/>
      <c r="M190" s="735"/>
      <c r="N190" s="735"/>
      <c r="Q190" s="809"/>
      <c r="R190" s="809"/>
    </row>
    <row r="191" s="753" customFormat="1" ht="12.75" spans="2:18">
      <c r="B191" s="735"/>
      <c r="C191" s="735"/>
      <c r="D191" s="735"/>
      <c r="E191" s="734"/>
      <c r="F191" s="797"/>
      <c r="G191" s="810"/>
      <c r="H191" s="810"/>
      <c r="I191" s="797"/>
      <c r="J191" s="811"/>
      <c r="K191" s="743"/>
      <c r="L191" s="735"/>
      <c r="M191" s="735"/>
      <c r="N191" s="735"/>
      <c r="Q191" s="809"/>
      <c r="R191" s="809"/>
    </row>
    <row r="192" s="753" customFormat="1" ht="12.75" spans="2:18">
      <c r="B192" s="735"/>
      <c r="C192" s="735"/>
      <c r="D192" s="735"/>
      <c r="E192" s="734"/>
      <c r="F192" s="797"/>
      <c r="G192" s="810"/>
      <c r="H192" s="810"/>
      <c r="I192" s="797"/>
      <c r="J192" s="811"/>
      <c r="K192" s="743"/>
      <c r="L192" s="735"/>
      <c r="M192" s="735"/>
      <c r="N192" s="735"/>
      <c r="Q192" s="809"/>
      <c r="R192" s="809"/>
    </row>
    <row r="193" s="753" customFormat="1" ht="12.75" spans="2:18">
      <c r="B193" s="735"/>
      <c r="C193" s="735"/>
      <c r="D193" s="735"/>
      <c r="E193" s="734"/>
      <c r="F193" s="797"/>
      <c r="G193" s="810"/>
      <c r="H193" s="810"/>
      <c r="I193" s="797"/>
      <c r="J193" s="811"/>
      <c r="K193" s="743"/>
      <c r="L193" s="735"/>
      <c r="M193" s="735"/>
      <c r="N193" s="735"/>
      <c r="Q193" s="809"/>
      <c r="R193" s="809"/>
    </row>
    <row r="194" s="753" customFormat="1" ht="12.75" spans="2:18">
      <c r="B194" s="735"/>
      <c r="C194" s="735"/>
      <c r="D194" s="735"/>
      <c r="E194" s="734"/>
      <c r="F194" s="797"/>
      <c r="G194" s="810"/>
      <c r="H194" s="810"/>
      <c r="I194" s="797"/>
      <c r="J194" s="811"/>
      <c r="K194" s="743"/>
      <c r="L194" s="735"/>
      <c r="M194" s="735"/>
      <c r="N194" s="735"/>
      <c r="Q194" s="809"/>
      <c r="R194" s="809"/>
    </row>
    <row r="195" s="753" customFormat="1" ht="12.75" spans="2:18">
      <c r="B195" s="735"/>
      <c r="C195" s="735"/>
      <c r="D195" s="735"/>
      <c r="E195" s="734"/>
      <c r="F195" s="797"/>
      <c r="G195" s="810"/>
      <c r="H195" s="810"/>
      <c r="I195" s="797"/>
      <c r="J195" s="811"/>
      <c r="K195" s="743"/>
      <c r="L195" s="735"/>
      <c r="M195" s="735"/>
      <c r="N195" s="735"/>
      <c r="Q195" s="809"/>
      <c r="R195" s="809"/>
    </row>
    <row r="196" s="753" customFormat="1" ht="12.75" spans="2:18">
      <c r="B196" s="735"/>
      <c r="C196" s="735"/>
      <c r="D196" s="735"/>
      <c r="E196" s="734"/>
      <c r="F196" s="797"/>
      <c r="G196" s="810"/>
      <c r="H196" s="810"/>
      <c r="I196" s="797"/>
      <c r="J196" s="811"/>
      <c r="K196" s="743"/>
      <c r="L196" s="735"/>
      <c r="M196" s="735"/>
      <c r="N196" s="735"/>
      <c r="Q196" s="809"/>
      <c r="R196" s="809"/>
    </row>
    <row r="197" s="753" customFormat="1" ht="12.75" spans="2:18">
      <c r="B197" s="735"/>
      <c r="C197" s="735"/>
      <c r="D197" s="735"/>
      <c r="E197" s="734"/>
      <c r="F197" s="797"/>
      <c r="G197" s="810"/>
      <c r="H197" s="810"/>
      <c r="I197" s="797"/>
      <c r="J197" s="811"/>
      <c r="K197" s="743"/>
      <c r="L197" s="735"/>
      <c r="M197" s="735"/>
      <c r="N197" s="735"/>
      <c r="Q197" s="809"/>
      <c r="R197" s="809"/>
    </row>
    <row r="198" s="753" customFormat="1" ht="12.75" spans="2:18">
      <c r="B198" s="735"/>
      <c r="C198" s="735"/>
      <c r="D198" s="735"/>
      <c r="E198" s="734"/>
      <c r="F198" s="797"/>
      <c r="G198" s="810"/>
      <c r="H198" s="810"/>
      <c r="I198" s="797"/>
      <c r="J198" s="811"/>
      <c r="K198" s="743"/>
      <c r="L198" s="735"/>
      <c r="M198" s="735"/>
      <c r="N198" s="735"/>
      <c r="Q198" s="809"/>
      <c r="R198" s="809"/>
    </row>
    <row r="199" s="753" customFormat="1" ht="12.75" spans="2:18">
      <c r="B199" s="735"/>
      <c r="C199" s="735"/>
      <c r="D199" s="735"/>
      <c r="E199" s="734"/>
      <c r="F199" s="797"/>
      <c r="G199" s="810"/>
      <c r="H199" s="810"/>
      <c r="I199" s="797"/>
      <c r="J199" s="811"/>
      <c r="K199" s="743"/>
      <c r="L199" s="735"/>
      <c r="M199" s="735"/>
      <c r="N199" s="735"/>
      <c r="Q199" s="809"/>
      <c r="R199" s="809"/>
    </row>
    <row r="200" s="753" customFormat="1" ht="12.75" spans="2:18">
      <c r="B200" s="735"/>
      <c r="C200" s="735"/>
      <c r="D200" s="735"/>
      <c r="E200" s="734"/>
      <c r="F200" s="797"/>
      <c r="G200" s="810"/>
      <c r="H200" s="810"/>
      <c r="I200" s="797"/>
      <c r="J200" s="811"/>
      <c r="K200" s="743"/>
      <c r="L200" s="735"/>
      <c r="M200" s="735"/>
      <c r="N200" s="735"/>
      <c r="Q200" s="809"/>
      <c r="R200" s="809"/>
    </row>
    <row r="201" s="753" customFormat="1" ht="12.75" spans="2:18">
      <c r="B201" s="735"/>
      <c r="C201" s="735"/>
      <c r="D201" s="735"/>
      <c r="E201" s="734"/>
      <c r="F201" s="797"/>
      <c r="G201" s="810"/>
      <c r="H201" s="810"/>
      <c r="I201" s="797"/>
      <c r="J201" s="811"/>
      <c r="K201" s="743"/>
      <c r="L201" s="735"/>
      <c r="M201" s="735"/>
      <c r="N201" s="735"/>
      <c r="Q201" s="809"/>
      <c r="R201" s="809"/>
    </row>
    <row r="202" s="753" customFormat="1" ht="12.75" spans="2:18">
      <c r="B202" s="735"/>
      <c r="C202" s="735"/>
      <c r="D202" s="735"/>
      <c r="E202" s="734"/>
      <c r="F202" s="797"/>
      <c r="G202" s="810"/>
      <c r="H202" s="810"/>
      <c r="I202" s="797"/>
      <c r="J202" s="811"/>
      <c r="K202" s="743"/>
      <c r="L202" s="735"/>
      <c r="M202" s="735"/>
      <c r="N202" s="735"/>
      <c r="Q202" s="809"/>
      <c r="R202" s="809"/>
    </row>
    <row r="203" s="753" customFormat="1" ht="12.75" spans="2:18">
      <c r="B203" s="735"/>
      <c r="C203" s="735"/>
      <c r="D203" s="735"/>
      <c r="E203" s="734"/>
      <c r="F203" s="797"/>
      <c r="G203" s="810"/>
      <c r="H203" s="810"/>
      <c r="I203" s="797"/>
      <c r="J203" s="811"/>
      <c r="K203" s="743"/>
      <c r="L203" s="735"/>
      <c r="M203" s="735"/>
      <c r="N203" s="735"/>
      <c r="Q203" s="809"/>
      <c r="R203" s="809"/>
    </row>
    <row r="204" s="753" customFormat="1" ht="12.75" spans="2:18">
      <c r="B204" s="735"/>
      <c r="C204" s="735"/>
      <c r="D204" s="735"/>
      <c r="E204" s="734"/>
      <c r="F204" s="797"/>
      <c r="G204" s="810"/>
      <c r="H204" s="810"/>
      <c r="I204" s="797"/>
      <c r="J204" s="811"/>
      <c r="K204" s="743"/>
      <c r="L204" s="735"/>
      <c r="M204" s="735"/>
      <c r="N204" s="735"/>
      <c r="Q204" s="809"/>
      <c r="R204" s="809"/>
    </row>
    <row r="205" s="753" customFormat="1" ht="12.75" spans="2:18">
      <c r="B205" s="735"/>
      <c r="C205" s="735"/>
      <c r="D205" s="735"/>
      <c r="E205" s="734"/>
      <c r="F205" s="797"/>
      <c r="G205" s="810"/>
      <c r="H205" s="810"/>
      <c r="I205" s="797"/>
      <c r="J205" s="811"/>
      <c r="K205" s="743"/>
      <c r="L205" s="735"/>
      <c r="M205" s="735"/>
      <c r="N205" s="735"/>
      <c r="Q205" s="809"/>
      <c r="R205" s="809"/>
    </row>
    <row r="206" s="753" customFormat="1" ht="12.75" spans="2:18">
      <c r="B206" s="735"/>
      <c r="C206" s="735"/>
      <c r="D206" s="735"/>
      <c r="E206" s="734"/>
      <c r="F206" s="797"/>
      <c r="G206" s="810"/>
      <c r="H206" s="810"/>
      <c r="I206" s="797"/>
      <c r="J206" s="811"/>
      <c r="K206" s="743"/>
      <c r="L206" s="735"/>
      <c r="M206" s="735"/>
      <c r="N206" s="735"/>
      <c r="Q206" s="809"/>
      <c r="R206" s="809"/>
    </row>
    <row r="207" s="753" customFormat="1" ht="12.75" spans="2:18">
      <c r="B207" s="735"/>
      <c r="C207" s="735"/>
      <c r="D207" s="735"/>
      <c r="E207" s="734"/>
      <c r="F207" s="797"/>
      <c r="G207" s="810"/>
      <c r="H207" s="810"/>
      <c r="I207" s="797"/>
      <c r="J207" s="811"/>
      <c r="K207" s="743"/>
      <c r="L207" s="735"/>
      <c r="M207" s="735"/>
      <c r="N207" s="735"/>
      <c r="Q207" s="809"/>
      <c r="R207" s="809"/>
    </row>
    <row r="208" s="753" customFormat="1" ht="12.75" spans="2:18">
      <c r="B208" s="735"/>
      <c r="C208" s="735"/>
      <c r="D208" s="735"/>
      <c r="E208" s="734"/>
      <c r="F208" s="797"/>
      <c r="G208" s="810"/>
      <c r="H208" s="810"/>
      <c r="I208" s="797"/>
      <c r="J208" s="811"/>
      <c r="K208" s="743"/>
      <c r="L208" s="735"/>
      <c r="M208" s="735"/>
      <c r="N208" s="735"/>
      <c r="Q208" s="809"/>
      <c r="R208" s="809"/>
    </row>
    <row r="209" s="753" customFormat="1" ht="12.75" spans="2:18">
      <c r="B209" s="735"/>
      <c r="C209" s="735"/>
      <c r="D209" s="735"/>
      <c r="E209" s="734"/>
      <c r="F209" s="797"/>
      <c r="G209" s="810"/>
      <c r="H209" s="810"/>
      <c r="I209" s="797"/>
      <c r="J209" s="811"/>
      <c r="K209" s="743"/>
      <c r="L209" s="735"/>
      <c r="M209" s="735"/>
      <c r="N209" s="735"/>
      <c r="Q209" s="809"/>
      <c r="R209" s="809"/>
    </row>
    <row r="210" s="753" customFormat="1" ht="12.75" spans="2:18">
      <c r="B210" s="735"/>
      <c r="C210" s="735"/>
      <c r="D210" s="735"/>
      <c r="E210" s="734"/>
      <c r="F210" s="797"/>
      <c r="G210" s="810"/>
      <c r="H210" s="810"/>
      <c r="I210" s="797"/>
      <c r="J210" s="811"/>
      <c r="K210" s="743"/>
      <c r="L210" s="735"/>
      <c r="M210" s="735"/>
      <c r="N210" s="735"/>
      <c r="Q210" s="809"/>
      <c r="R210" s="809"/>
    </row>
    <row r="211" s="753" customFormat="1" ht="12.75" spans="2:18">
      <c r="B211" s="735"/>
      <c r="C211" s="735"/>
      <c r="D211" s="735"/>
      <c r="E211" s="734"/>
      <c r="F211" s="797"/>
      <c r="G211" s="810"/>
      <c r="H211" s="810"/>
      <c r="I211" s="797"/>
      <c r="J211" s="811"/>
      <c r="K211" s="743"/>
      <c r="L211" s="735"/>
      <c r="M211" s="735"/>
      <c r="N211" s="735"/>
      <c r="Q211" s="809"/>
      <c r="R211" s="809"/>
    </row>
    <row r="212" s="753" customFormat="1" ht="12.75" spans="2:18">
      <c r="B212" s="735"/>
      <c r="C212" s="735"/>
      <c r="D212" s="735"/>
      <c r="E212" s="734"/>
      <c r="F212" s="797"/>
      <c r="G212" s="810"/>
      <c r="H212" s="810"/>
      <c r="I212" s="797"/>
      <c r="J212" s="811"/>
      <c r="K212" s="743"/>
      <c r="L212" s="735"/>
      <c r="M212" s="735"/>
      <c r="N212" s="735"/>
      <c r="Q212" s="809"/>
      <c r="R212" s="809"/>
    </row>
    <row r="213" s="753" customFormat="1" ht="12.75" spans="2:18">
      <c r="B213" s="735"/>
      <c r="C213" s="735"/>
      <c r="D213" s="735"/>
      <c r="E213" s="734"/>
      <c r="F213" s="797"/>
      <c r="G213" s="810"/>
      <c r="H213" s="810"/>
      <c r="I213" s="797"/>
      <c r="J213" s="811"/>
      <c r="K213" s="743"/>
      <c r="L213" s="735"/>
      <c r="M213" s="735"/>
      <c r="N213" s="735"/>
      <c r="Q213" s="809"/>
      <c r="R213" s="809"/>
    </row>
    <row r="214" s="753" customFormat="1" ht="12.75" spans="2:18">
      <c r="B214" s="735"/>
      <c r="C214" s="735"/>
      <c r="D214" s="735"/>
      <c r="E214" s="734"/>
      <c r="F214" s="797"/>
      <c r="G214" s="810"/>
      <c r="H214" s="810"/>
      <c r="I214" s="797"/>
      <c r="J214" s="811"/>
      <c r="K214" s="743"/>
      <c r="L214" s="735"/>
      <c r="M214" s="735"/>
      <c r="N214" s="735"/>
      <c r="Q214" s="809"/>
      <c r="R214" s="809"/>
    </row>
    <row r="215" s="753" customFormat="1" ht="12.75" spans="2:18">
      <c r="B215" s="735"/>
      <c r="C215" s="735"/>
      <c r="D215" s="735"/>
      <c r="E215" s="734"/>
      <c r="F215" s="797"/>
      <c r="G215" s="810"/>
      <c r="H215" s="810"/>
      <c r="I215" s="797"/>
      <c r="J215" s="811"/>
      <c r="K215" s="743"/>
      <c r="L215" s="735"/>
      <c r="M215" s="735"/>
      <c r="N215" s="735"/>
      <c r="Q215" s="809"/>
      <c r="R215" s="809"/>
    </row>
    <row r="216" s="753" customFormat="1" ht="12.75" spans="2:18">
      <c r="B216" s="735"/>
      <c r="C216" s="735"/>
      <c r="D216" s="735"/>
      <c r="E216" s="734"/>
      <c r="F216" s="797"/>
      <c r="G216" s="810"/>
      <c r="H216" s="810"/>
      <c r="I216" s="797"/>
      <c r="J216" s="811"/>
      <c r="K216" s="743"/>
      <c r="L216" s="735"/>
      <c r="M216" s="735"/>
      <c r="N216" s="735"/>
      <c r="Q216" s="809"/>
      <c r="R216" s="809"/>
    </row>
    <row r="217" s="753" customFormat="1" ht="12.75" spans="2:18">
      <c r="B217" s="735"/>
      <c r="C217" s="735"/>
      <c r="D217" s="735"/>
      <c r="E217" s="734"/>
      <c r="F217" s="797"/>
      <c r="G217" s="810"/>
      <c r="H217" s="810"/>
      <c r="I217" s="797"/>
      <c r="J217" s="811"/>
      <c r="K217" s="743"/>
      <c r="L217" s="735"/>
      <c r="M217" s="735"/>
      <c r="N217" s="735"/>
      <c r="Q217" s="809"/>
      <c r="R217" s="809"/>
    </row>
    <row r="218" s="753" customFormat="1" ht="12.75" spans="2:18">
      <c r="B218" s="735"/>
      <c r="C218" s="735"/>
      <c r="D218" s="735"/>
      <c r="E218" s="734"/>
      <c r="F218" s="797"/>
      <c r="G218" s="810"/>
      <c r="H218" s="810"/>
      <c r="I218" s="797"/>
      <c r="J218" s="811"/>
      <c r="K218" s="743"/>
      <c r="L218" s="735"/>
      <c r="M218" s="735"/>
      <c r="N218" s="735"/>
      <c r="Q218" s="809"/>
      <c r="R218" s="809"/>
    </row>
    <row r="219" s="753" customFormat="1" ht="12.75" spans="2:18">
      <c r="B219" s="735"/>
      <c r="C219" s="735"/>
      <c r="D219" s="735"/>
      <c r="E219" s="734"/>
      <c r="F219" s="797"/>
      <c r="G219" s="810"/>
      <c r="H219" s="810"/>
      <c r="I219" s="797"/>
      <c r="J219" s="811"/>
      <c r="K219" s="743"/>
      <c r="L219" s="735"/>
      <c r="M219" s="735"/>
      <c r="N219" s="735"/>
      <c r="Q219" s="809"/>
      <c r="R219" s="809"/>
    </row>
    <row r="220" s="753" customFormat="1" ht="12.75" spans="2:18">
      <c r="B220" s="735"/>
      <c r="C220" s="735"/>
      <c r="D220" s="735"/>
      <c r="E220" s="734"/>
      <c r="F220" s="797"/>
      <c r="G220" s="810"/>
      <c r="H220" s="810"/>
      <c r="I220" s="797"/>
      <c r="J220" s="811"/>
      <c r="K220" s="743"/>
      <c r="L220" s="735"/>
      <c r="M220" s="735"/>
      <c r="N220" s="735"/>
      <c r="Q220" s="809"/>
      <c r="R220" s="809"/>
    </row>
    <row r="221" s="753" customFormat="1" ht="12.75" spans="2:18">
      <c r="B221" s="735"/>
      <c r="C221" s="735"/>
      <c r="D221" s="735"/>
      <c r="E221" s="734"/>
      <c r="F221" s="797"/>
      <c r="G221" s="810"/>
      <c r="H221" s="810"/>
      <c r="I221" s="797"/>
      <c r="J221" s="811"/>
      <c r="K221" s="743"/>
      <c r="L221" s="735"/>
      <c r="M221" s="735"/>
      <c r="N221" s="735"/>
      <c r="Q221" s="809"/>
      <c r="R221" s="809"/>
    </row>
    <row r="222" s="753" customFormat="1" ht="12.75" spans="2:18">
      <c r="B222" s="735"/>
      <c r="C222" s="735"/>
      <c r="D222" s="735"/>
      <c r="E222" s="734"/>
      <c r="F222" s="797"/>
      <c r="G222" s="810"/>
      <c r="H222" s="810"/>
      <c r="I222" s="797"/>
      <c r="J222" s="811"/>
      <c r="K222" s="743"/>
      <c r="L222" s="735"/>
      <c r="M222" s="735"/>
      <c r="N222" s="735"/>
      <c r="Q222" s="809"/>
      <c r="R222" s="809"/>
    </row>
    <row r="223" s="753" customFormat="1" ht="12.75" spans="2:18">
      <c r="B223" s="735"/>
      <c r="C223" s="735"/>
      <c r="D223" s="735"/>
      <c r="E223" s="734"/>
      <c r="F223" s="797"/>
      <c r="G223" s="810"/>
      <c r="H223" s="810"/>
      <c r="I223" s="797"/>
      <c r="J223" s="811"/>
      <c r="K223" s="743"/>
      <c r="L223" s="735"/>
      <c r="M223" s="735"/>
      <c r="N223" s="735"/>
      <c r="Q223" s="809"/>
      <c r="R223" s="809"/>
    </row>
    <row r="224" s="753" customFormat="1" ht="12.75" spans="2:18">
      <c r="B224" s="735"/>
      <c r="C224" s="735"/>
      <c r="D224" s="735"/>
      <c r="E224" s="734"/>
      <c r="F224" s="797"/>
      <c r="G224" s="810"/>
      <c r="H224" s="810"/>
      <c r="I224" s="797"/>
      <c r="J224" s="811"/>
      <c r="K224" s="743"/>
      <c r="L224" s="735"/>
      <c r="M224" s="735"/>
      <c r="N224" s="735"/>
      <c r="Q224" s="809"/>
      <c r="R224" s="809"/>
    </row>
    <row r="225" s="753" customFormat="1" ht="12.75" spans="2:18">
      <c r="B225" s="735"/>
      <c r="C225" s="735"/>
      <c r="D225" s="735"/>
      <c r="E225" s="734"/>
      <c r="F225" s="797"/>
      <c r="G225" s="810"/>
      <c r="H225" s="810"/>
      <c r="I225" s="797"/>
      <c r="J225" s="811"/>
      <c r="K225" s="743"/>
      <c r="L225" s="735"/>
      <c r="M225" s="735"/>
      <c r="N225" s="735"/>
      <c r="Q225" s="809"/>
      <c r="R225" s="809"/>
    </row>
    <row r="226" s="753" customFormat="1" ht="12.75" spans="2:18">
      <c r="B226" s="735"/>
      <c r="C226" s="735"/>
      <c r="D226" s="735"/>
      <c r="E226" s="734"/>
      <c r="F226" s="797"/>
      <c r="G226" s="810"/>
      <c r="H226" s="810"/>
      <c r="I226" s="797"/>
      <c r="J226" s="811"/>
      <c r="K226" s="743"/>
      <c r="L226" s="735"/>
      <c r="M226" s="735"/>
      <c r="N226" s="735"/>
      <c r="Q226" s="809"/>
      <c r="R226" s="809"/>
    </row>
    <row r="227" s="753" customFormat="1" ht="12.75" spans="2:18">
      <c r="B227" s="735"/>
      <c r="C227" s="735"/>
      <c r="D227" s="735"/>
      <c r="E227" s="734"/>
      <c r="F227" s="797"/>
      <c r="G227" s="810"/>
      <c r="H227" s="810"/>
      <c r="I227" s="797"/>
      <c r="J227" s="811"/>
      <c r="K227" s="743"/>
      <c r="L227" s="735"/>
      <c r="M227" s="735"/>
      <c r="N227" s="735"/>
      <c r="Q227" s="809"/>
      <c r="R227" s="809"/>
    </row>
    <row r="228" s="753" customFormat="1" ht="12.75" spans="2:18">
      <c r="B228" s="735"/>
      <c r="C228" s="735"/>
      <c r="D228" s="735"/>
      <c r="E228" s="734"/>
      <c r="F228" s="797"/>
      <c r="G228" s="810"/>
      <c r="H228" s="810"/>
      <c r="I228" s="797"/>
      <c r="J228" s="811"/>
      <c r="K228" s="743"/>
      <c r="L228" s="735"/>
      <c r="M228" s="735"/>
      <c r="N228" s="735"/>
      <c r="Q228" s="809"/>
      <c r="R228" s="809"/>
    </row>
    <row r="229" s="753" customFormat="1" ht="12.75" spans="2:18">
      <c r="B229" s="735"/>
      <c r="C229" s="735"/>
      <c r="D229" s="735"/>
      <c r="E229" s="734"/>
      <c r="F229" s="797"/>
      <c r="G229" s="810"/>
      <c r="H229" s="810"/>
      <c r="I229" s="797"/>
      <c r="J229" s="811"/>
      <c r="K229" s="743"/>
      <c r="L229" s="735"/>
      <c r="M229" s="735"/>
      <c r="N229" s="735"/>
      <c r="Q229" s="809"/>
      <c r="R229" s="809"/>
    </row>
    <row r="230" s="753" customFormat="1" ht="12.75" spans="2:18">
      <c r="B230" s="735"/>
      <c r="C230" s="735"/>
      <c r="D230" s="735"/>
      <c r="E230" s="734"/>
      <c r="F230" s="797"/>
      <c r="G230" s="810"/>
      <c r="H230" s="810"/>
      <c r="I230" s="797"/>
      <c r="J230" s="811"/>
      <c r="K230" s="743"/>
      <c r="L230" s="735"/>
      <c r="M230" s="735"/>
      <c r="N230" s="735"/>
      <c r="Q230" s="809"/>
      <c r="R230" s="809"/>
    </row>
    <row r="231" s="753" customFormat="1" ht="12.75" spans="2:18">
      <c r="B231" s="735"/>
      <c r="C231" s="735"/>
      <c r="D231" s="735"/>
      <c r="E231" s="734"/>
      <c r="F231" s="797"/>
      <c r="G231" s="810"/>
      <c r="H231" s="810"/>
      <c r="I231" s="797"/>
      <c r="J231" s="811"/>
      <c r="K231" s="743"/>
      <c r="L231" s="735"/>
      <c r="M231" s="735"/>
      <c r="N231" s="735"/>
      <c r="Q231" s="809"/>
      <c r="R231" s="809"/>
    </row>
    <row r="232" s="753" customFormat="1" ht="12.75" spans="2:18">
      <c r="B232" s="735"/>
      <c r="C232" s="735"/>
      <c r="D232" s="735"/>
      <c r="E232" s="734"/>
      <c r="F232" s="797"/>
      <c r="G232" s="810"/>
      <c r="H232" s="810"/>
      <c r="I232" s="797"/>
      <c r="J232" s="811"/>
      <c r="K232" s="743"/>
      <c r="L232" s="735"/>
      <c r="M232" s="735"/>
      <c r="N232" s="735"/>
      <c r="Q232" s="809"/>
      <c r="R232" s="809"/>
    </row>
    <row r="233" s="753" customFormat="1" ht="12.75" spans="2:18">
      <c r="B233" s="735"/>
      <c r="C233" s="735"/>
      <c r="D233" s="735"/>
      <c r="E233" s="734"/>
      <c r="F233" s="797"/>
      <c r="G233" s="810"/>
      <c r="H233" s="810"/>
      <c r="I233" s="797"/>
      <c r="J233" s="811"/>
      <c r="K233" s="743"/>
      <c r="L233" s="735"/>
      <c r="M233" s="735"/>
      <c r="N233" s="735"/>
      <c r="Q233" s="809"/>
      <c r="R233" s="809"/>
    </row>
    <row r="234" s="753" customFormat="1" ht="12.75" spans="2:18">
      <c r="B234" s="735"/>
      <c r="C234" s="735"/>
      <c r="D234" s="735"/>
      <c r="E234" s="734"/>
      <c r="F234" s="797"/>
      <c r="G234" s="810"/>
      <c r="H234" s="810"/>
      <c r="I234" s="797"/>
      <c r="J234" s="811"/>
      <c r="K234" s="743"/>
      <c r="L234" s="735"/>
      <c r="M234" s="735"/>
      <c r="N234" s="735"/>
      <c r="Q234" s="809"/>
      <c r="R234" s="809"/>
    </row>
    <row r="235" s="753" customFormat="1" ht="12.75" spans="2:18">
      <c r="B235" s="735"/>
      <c r="C235" s="735"/>
      <c r="D235" s="735"/>
      <c r="E235" s="734"/>
      <c r="F235" s="797"/>
      <c r="G235" s="810"/>
      <c r="H235" s="810"/>
      <c r="I235" s="797"/>
      <c r="J235" s="811"/>
      <c r="K235" s="743"/>
      <c r="L235" s="735"/>
      <c r="M235" s="735"/>
      <c r="N235" s="735"/>
      <c r="Q235" s="809"/>
      <c r="R235" s="809"/>
    </row>
    <row r="236" s="753" customFormat="1" ht="12.75" spans="2:18">
      <c r="B236" s="735"/>
      <c r="C236" s="735"/>
      <c r="D236" s="735"/>
      <c r="E236" s="734"/>
      <c r="F236" s="797"/>
      <c r="G236" s="810"/>
      <c r="H236" s="810"/>
      <c r="I236" s="797"/>
      <c r="J236" s="811"/>
      <c r="K236" s="743"/>
      <c r="L236" s="735"/>
      <c r="M236" s="735"/>
      <c r="N236" s="735"/>
      <c r="Q236" s="809"/>
      <c r="R236" s="809"/>
    </row>
    <row r="237" s="753" customFormat="1" ht="12.75" spans="2:18">
      <c r="B237" s="735"/>
      <c r="C237" s="735"/>
      <c r="D237" s="735"/>
      <c r="E237" s="734"/>
      <c r="F237" s="797"/>
      <c r="G237" s="810"/>
      <c r="H237" s="810"/>
      <c r="I237" s="797"/>
      <c r="J237" s="811"/>
      <c r="K237" s="743"/>
      <c r="L237" s="735"/>
      <c r="M237" s="735"/>
      <c r="N237" s="735"/>
      <c r="Q237" s="809"/>
      <c r="R237" s="809"/>
    </row>
    <row r="238" s="753" customFormat="1" ht="12.75" spans="2:18">
      <c r="B238" s="735"/>
      <c r="C238" s="735"/>
      <c r="D238" s="735"/>
      <c r="E238" s="734"/>
      <c r="F238" s="797"/>
      <c r="G238" s="810"/>
      <c r="H238" s="810"/>
      <c r="I238" s="797"/>
      <c r="J238" s="811"/>
      <c r="K238" s="743"/>
      <c r="L238" s="735"/>
      <c r="M238" s="735"/>
      <c r="N238" s="735"/>
      <c r="Q238" s="809"/>
      <c r="R238" s="809"/>
    </row>
    <row r="239" s="753" customFormat="1" ht="12.75" spans="2:18">
      <c r="B239" s="735"/>
      <c r="C239" s="735"/>
      <c r="D239" s="735"/>
      <c r="E239" s="734"/>
      <c r="F239" s="797"/>
      <c r="G239" s="810"/>
      <c r="H239" s="810"/>
      <c r="I239" s="797"/>
      <c r="J239" s="811"/>
      <c r="K239" s="743"/>
      <c r="L239" s="735"/>
      <c r="M239" s="735"/>
      <c r="N239" s="735"/>
      <c r="Q239" s="809"/>
      <c r="R239" s="809"/>
    </row>
    <row r="240" s="753" customFormat="1" ht="12.75" spans="2:18">
      <c r="B240" s="735"/>
      <c r="C240" s="735"/>
      <c r="D240" s="735"/>
      <c r="E240" s="734"/>
      <c r="F240" s="797"/>
      <c r="G240" s="810"/>
      <c r="H240" s="810"/>
      <c r="I240" s="797"/>
      <c r="J240" s="811"/>
      <c r="K240" s="743"/>
      <c r="L240" s="735"/>
      <c r="M240" s="735"/>
      <c r="N240" s="735"/>
      <c r="Q240" s="809"/>
      <c r="R240" s="809"/>
    </row>
    <row r="241" s="753" customFormat="1" ht="12.75" spans="2:18">
      <c r="B241" s="735"/>
      <c r="C241" s="735"/>
      <c r="D241" s="735"/>
      <c r="E241" s="734"/>
      <c r="F241" s="797"/>
      <c r="G241" s="810"/>
      <c r="H241" s="810"/>
      <c r="I241" s="797"/>
      <c r="J241" s="811"/>
      <c r="K241" s="743"/>
      <c r="L241" s="735"/>
      <c r="M241" s="735"/>
      <c r="N241" s="735"/>
      <c r="Q241" s="809"/>
      <c r="R241" s="809"/>
    </row>
    <row r="242" s="753" customFormat="1" ht="12.75" spans="2:18">
      <c r="B242" s="735"/>
      <c r="C242" s="735"/>
      <c r="D242" s="735"/>
      <c r="E242" s="734"/>
      <c r="F242" s="797"/>
      <c r="G242" s="810"/>
      <c r="H242" s="810"/>
      <c r="I242" s="797"/>
      <c r="J242" s="811"/>
      <c r="K242" s="743"/>
      <c r="L242" s="735"/>
      <c r="M242" s="735"/>
      <c r="N242" s="735"/>
      <c r="Q242" s="809"/>
      <c r="R242" s="809"/>
    </row>
    <row r="243" s="753" customFormat="1" ht="12.75" spans="2:18">
      <c r="B243" s="735"/>
      <c r="C243" s="735"/>
      <c r="D243" s="735"/>
      <c r="E243" s="734"/>
      <c r="F243" s="797"/>
      <c r="G243" s="810"/>
      <c r="H243" s="810"/>
      <c r="I243" s="797"/>
      <c r="J243" s="811"/>
      <c r="K243" s="743"/>
      <c r="L243" s="735"/>
      <c r="M243" s="735"/>
      <c r="N243" s="735"/>
      <c r="Q243" s="809"/>
      <c r="R243" s="809"/>
    </row>
    <row r="244" s="753" customFormat="1" ht="12.75" spans="2:18">
      <c r="B244" s="735"/>
      <c r="C244" s="735"/>
      <c r="D244" s="735"/>
      <c r="E244" s="734"/>
      <c r="F244" s="797"/>
      <c r="G244" s="810"/>
      <c r="H244" s="810"/>
      <c r="I244" s="797"/>
      <c r="J244" s="811"/>
      <c r="K244" s="743"/>
      <c r="L244" s="735"/>
      <c r="M244" s="735"/>
      <c r="N244" s="735"/>
      <c r="Q244" s="809"/>
      <c r="R244" s="809"/>
    </row>
    <row r="245" s="753" customFormat="1" ht="12.75" spans="2:18">
      <c r="B245" s="735"/>
      <c r="C245" s="735"/>
      <c r="D245" s="735"/>
      <c r="E245" s="734"/>
      <c r="F245" s="797"/>
      <c r="G245" s="810"/>
      <c r="H245" s="810"/>
      <c r="I245" s="797"/>
      <c r="J245" s="811"/>
      <c r="K245" s="743"/>
      <c r="L245" s="735"/>
      <c r="M245" s="735"/>
      <c r="N245" s="735"/>
      <c r="Q245" s="809"/>
      <c r="R245" s="809"/>
    </row>
    <row r="246" s="753" customFormat="1" ht="12.75" spans="2:18">
      <c r="B246" s="735"/>
      <c r="C246" s="735"/>
      <c r="D246" s="735"/>
      <c r="E246" s="734"/>
      <c r="F246" s="797"/>
      <c r="G246" s="810"/>
      <c r="H246" s="810"/>
      <c r="I246" s="797"/>
      <c r="J246" s="811"/>
      <c r="K246" s="743"/>
      <c r="L246" s="735"/>
      <c r="M246" s="735"/>
      <c r="N246" s="735"/>
      <c r="Q246" s="809"/>
      <c r="R246" s="809"/>
    </row>
    <row r="247" s="753" customFormat="1" ht="12.75" spans="2:18">
      <c r="B247" s="735"/>
      <c r="C247" s="735"/>
      <c r="D247" s="735"/>
      <c r="E247" s="734"/>
      <c r="F247" s="797"/>
      <c r="G247" s="810"/>
      <c r="H247" s="810"/>
      <c r="I247" s="797"/>
      <c r="J247" s="811"/>
      <c r="K247" s="743"/>
      <c r="L247" s="735"/>
      <c r="M247" s="735"/>
      <c r="N247" s="735"/>
      <c r="Q247" s="809"/>
      <c r="R247" s="809"/>
    </row>
    <row r="248" s="753" customFormat="1" ht="12.75" spans="2:18">
      <c r="B248" s="735"/>
      <c r="C248" s="735"/>
      <c r="D248" s="735"/>
      <c r="E248" s="734"/>
      <c r="F248" s="797"/>
      <c r="G248" s="810"/>
      <c r="H248" s="810"/>
      <c r="I248" s="797"/>
      <c r="J248" s="811"/>
      <c r="K248" s="743"/>
      <c r="L248" s="735"/>
      <c r="M248" s="735"/>
      <c r="N248" s="735"/>
      <c r="Q248" s="809"/>
      <c r="R248" s="809"/>
    </row>
    <row r="249" s="753" customFormat="1" ht="12.75" spans="2:18">
      <c r="B249" s="735"/>
      <c r="C249" s="735"/>
      <c r="D249" s="735"/>
      <c r="E249" s="734"/>
      <c r="F249" s="797"/>
      <c r="G249" s="810"/>
      <c r="H249" s="810"/>
      <c r="I249" s="797"/>
      <c r="J249" s="811"/>
      <c r="K249" s="743"/>
      <c r="L249" s="735"/>
      <c r="M249" s="735"/>
      <c r="N249" s="735"/>
      <c r="Q249" s="809"/>
      <c r="R249" s="809"/>
    </row>
    <row r="250" s="753" customFormat="1" ht="12.75" spans="2:18">
      <c r="B250" s="735"/>
      <c r="C250" s="735"/>
      <c r="D250" s="735"/>
      <c r="E250" s="734"/>
      <c r="F250" s="797"/>
      <c r="G250" s="810"/>
      <c r="H250" s="810"/>
      <c r="I250" s="797"/>
      <c r="J250" s="811"/>
      <c r="K250" s="743"/>
      <c r="L250" s="735"/>
      <c r="M250" s="735"/>
      <c r="N250" s="735"/>
      <c r="Q250" s="809"/>
      <c r="R250" s="809"/>
    </row>
    <row r="251" s="753" customFormat="1" ht="12.75" spans="2:18">
      <c r="B251" s="735"/>
      <c r="C251" s="735"/>
      <c r="D251" s="735"/>
      <c r="E251" s="734"/>
      <c r="F251" s="797"/>
      <c r="G251" s="810"/>
      <c r="H251" s="810"/>
      <c r="I251" s="797"/>
      <c r="J251" s="811"/>
      <c r="K251" s="743"/>
      <c r="L251" s="735"/>
      <c r="M251" s="735"/>
      <c r="N251" s="735"/>
      <c r="Q251" s="809"/>
      <c r="R251" s="809"/>
    </row>
    <row r="252" s="753" customFormat="1" ht="12.75" spans="2:18">
      <c r="B252" s="735"/>
      <c r="C252" s="735"/>
      <c r="D252" s="735"/>
      <c r="E252" s="734"/>
      <c r="F252" s="797"/>
      <c r="G252" s="810"/>
      <c r="H252" s="810"/>
      <c r="I252" s="797"/>
      <c r="J252" s="811"/>
      <c r="K252" s="743"/>
      <c r="L252" s="735"/>
      <c r="M252" s="735"/>
      <c r="N252" s="735"/>
      <c r="Q252" s="809"/>
      <c r="R252" s="809"/>
    </row>
    <row r="253" s="753" customFormat="1" ht="12.75" spans="2:18">
      <c r="B253" s="735"/>
      <c r="C253" s="735"/>
      <c r="D253" s="735"/>
      <c r="E253" s="734"/>
      <c r="F253" s="797"/>
      <c r="G253" s="810"/>
      <c r="H253" s="810"/>
      <c r="I253" s="797"/>
      <c r="J253" s="811"/>
      <c r="K253" s="743"/>
      <c r="L253" s="735"/>
      <c r="M253" s="735"/>
      <c r="N253" s="735"/>
      <c r="Q253" s="809"/>
      <c r="R253" s="809"/>
    </row>
    <row r="254" s="753" customFormat="1" ht="12.75" spans="2:18">
      <c r="B254" s="735"/>
      <c r="C254" s="735"/>
      <c r="D254" s="735"/>
      <c r="E254" s="734"/>
      <c r="F254" s="797"/>
      <c r="G254" s="810"/>
      <c r="H254" s="810"/>
      <c r="I254" s="797"/>
      <c r="J254" s="811"/>
      <c r="K254" s="743"/>
      <c r="L254" s="735"/>
      <c r="M254" s="735"/>
      <c r="N254" s="735"/>
      <c r="Q254" s="809"/>
      <c r="R254" s="809"/>
    </row>
    <row r="255" s="753" customFormat="1" ht="12.75" spans="2:18">
      <c r="B255" s="735"/>
      <c r="C255" s="735"/>
      <c r="D255" s="735"/>
      <c r="E255" s="734"/>
      <c r="F255" s="797"/>
      <c r="G255" s="810"/>
      <c r="H255" s="810"/>
      <c r="I255" s="797"/>
      <c r="J255" s="811"/>
      <c r="K255" s="743"/>
      <c r="L255" s="735"/>
      <c r="M255" s="735"/>
      <c r="N255" s="735"/>
      <c r="Q255" s="809"/>
      <c r="R255" s="809"/>
    </row>
    <row r="256" s="753" customFormat="1" ht="12.75" spans="2:18">
      <c r="B256" s="735"/>
      <c r="C256" s="735"/>
      <c r="D256" s="735"/>
      <c r="E256" s="734"/>
      <c r="F256" s="797"/>
      <c r="G256" s="810"/>
      <c r="H256" s="810"/>
      <c r="I256" s="797"/>
      <c r="J256" s="811"/>
      <c r="K256" s="743"/>
      <c r="L256" s="735"/>
      <c r="M256" s="735"/>
      <c r="N256" s="735"/>
      <c r="Q256" s="809"/>
      <c r="R256" s="809"/>
    </row>
    <row r="257" s="753" customFormat="1" ht="12.75" spans="2:18">
      <c r="B257" s="735"/>
      <c r="C257" s="735"/>
      <c r="D257" s="735"/>
      <c r="E257" s="734"/>
      <c r="F257" s="797"/>
      <c r="G257" s="810"/>
      <c r="H257" s="810"/>
      <c r="I257" s="797"/>
      <c r="J257" s="811"/>
      <c r="K257" s="743"/>
      <c r="L257" s="735"/>
      <c r="M257" s="735"/>
      <c r="N257" s="735"/>
      <c r="Q257" s="809"/>
      <c r="R257" s="809"/>
    </row>
    <row r="258" s="753" customFormat="1" ht="12.75" spans="2:18">
      <c r="B258" s="735"/>
      <c r="C258" s="735"/>
      <c r="D258" s="735"/>
      <c r="E258" s="734"/>
      <c r="F258" s="797"/>
      <c r="G258" s="810"/>
      <c r="H258" s="810"/>
      <c r="I258" s="797"/>
      <c r="J258" s="811"/>
      <c r="K258" s="743"/>
      <c r="L258" s="735"/>
      <c r="M258" s="735"/>
      <c r="N258" s="735"/>
      <c r="Q258" s="809"/>
      <c r="R258" s="809"/>
    </row>
    <row r="259" s="753" customFormat="1" ht="12.75" spans="2:18">
      <c r="B259" s="735"/>
      <c r="C259" s="735"/>
      <c r="D259" s="735"/>
      <c r="E259" s="734"/>
      <c r="F259" s="797"/>
      <c r="G259" s="810"/>
      <c r="H259" s="810"/>
      <c r="I259" s="797"/>
      <c r="J259" s="811"/>
      <c r="K259" s="743"/>
      <c r="L259" s="735"/>
      <c r="M259" s="735"/>
      <c r="N259" s="735"/>
      <c r="Q259" s="809"/>
      <c r="R259" s="809"/>
    </row>
    <row r="260" s="753" customFormat="1" ht="12.75" spans="2:18">
      <c r="B260" s="735"/>
      <c r="C260" s="735"/>
      <c r="D260" s="735"/>
      <c r="E260" s="734"/>
      <c r="F260" s="797"/>
      <c r="G260" s="810"/>
      <c r="H260" s="810"/>
      <c r="I260" s="797"/>
      <c r="J260" s="811"/>
      <c r="K260" s="743"/>
      <c r="L260" s="735"/>
      <c r="M260" s="735"/>
      <c r="N260" s="735"/>
      <c r="Q260" s="809"/>
      <c r="R260" s="809"/>
    </row>
    <row r="261" s="753" customFormat="1" ht="12.75" spans="2:18">
      <c r="B261" s="735"/>
      <c r="C261" s="735"/>
      <c r="D261" s="735"/>
      <c r="E261" s="734"/>
      <c r="F261" s="797"/>
      <c r="G261" s="810"/>
      <c r="H261" s="810"/>
      <c r="I261" s="797"/>
      <c r="J261" s="811"/>
      <c r="K261" s="743"/>
      <c r="L261" s="735"/>
      <c r="M261" s="735"/>
      <c r="N261" s="735"/>
      <c r="Q261" s="809"/>
      <c r="R261" s="809"/>
    </row>
    <row r="262" s="753" customFormat="1" ht="12.75" spans="2:18">
      <c r="B262" s="735"/>
      <c r="C262" s="735"/>
      <c r="D262" s="735"/>
      <c r="E262" s="734"/>
      <c r="F262" s="797"/>
      <c r="G262" s="810"/>
      <c r="H262" s="810"/>
      <c r="I262" s="797"/>
      <c r="J262" s="811"/>
      <c r="K262" s="743"/>
      <c r="L262" s="735"/>
      <c r="M262" s="735"/>
      <c r="N262" s="735"/>
      <c r="Q262" s="809"/>
      <c r="R262" s="809"/>
    </row>
    <row r="263" s="753" customFormat="1" ht="12.75" spans="2:18">
      <c r="B263" s="735"/>
      <c r="C263" s="735"/>
      <c r="D263" s="735"/>
      <c r="E263" s="734"/>
      <c r="F263" s="797"/>
      <c r="G263" s="810"/>
      <c r="H263" s="810"/>
      <c r="I263" s="797"/>
      <c r="J263" s="811"/>
      <c r="K263" s="743"/>
      <c r="L263" s="735"/>
      <c r="M263" s="735"/>
      <c r="N263" s="735"/>
      <c r="Q263" s="809"/>
      <c r="R263" s="809"/>
    </row>
    <row r="264" s="753" customFormat="1" ht="12.75" spans="2:18">
      <c r="B264" s="735"/>
      <c r="C264" s="735"/>
      <c r="D264" s="735"/>
      <c r="E264" s="734"/>
      <c r="F264" s="797"/>
      <c r="G264" s="810"/>
      <c r="H264" s="810"/>
      <c r="I264" s="797"/>
      <c r="J264" s="811"/>
      <c r="K264" s="743"/>
      <c r="L264" s="735"/>
      <c r="M264" s="735"/>
      <c r="N264" s="735"/>
      <c r="Q264" s="809"/>
      <c r="R264" s="809"/>
    </row>
    <row r="265" s="753" customFormat="1" ht="12.75" spans="2:18">
      <c r="B265" s="735"/>
      <c r="C265" s="735"/>
      <c r="D265" s="735"/>
      <c r="E265" s="734"/>
      <c r="F265" s="797"/>
      <c r="G265" s="810"/>
      <c r="H265" s="810"/>
      <c r="I265" s="797"/>
      <c r="J265" s="811"/>
      <c r="K265" s="743"/>
      <c r="L265" s="735"/>
      <c r="M265" s="735"/>
      <c r="N265" s="735"/>
      <c r="Q265" s="809"/>
      <c r="R265" s="809"/>
    </row>
    <row r="266" s="753" customFormat="1" ht="12.75" spans="2:18">
      <c r="B266" s="735"/>
      <c r="C266" s="735"/>
      <c r="D266" s="735"/>
      <c r="E266" s="734"/>
      <c r="F266" s="797"/>
      <c r="G266" s="810"/>
      <c r="H266" s="810"/>
      <c r="I266" s="797"/>
      <c r="J266" s="811"/>
      <c r="K266" s="743"/>
      <c r="L266" s="735"/>
      <c r="M266" s="735"/>
      <c r="N266" s="735"/>
      <c r="Q266" s="809"/>
      <c r="R266" s="809"/>
    </row>
    <row r="267" s="753" customFormat="1" ht="12.75" spans="2:18">
      <c r="B267" s="735"/>
      <c r="C267" s="735"/>
      <c r="D267" s="735"/>
      <c r="E267" s="734"/>
      <c r="F267" s="797"/>
      <c r="G267" s="810"/>
      <c r="H267" s="810"/>
      <c r="I267" s="797"/>
      <c r="J267" s="811"/>
      <c r="K267" s="743"/>
      <c r="L267" s="735"/>
      <c r="M267" s="735"/>
      <c r="N267" s="735"/>
      <c r="Q267" s="809"/>
      <c r="R267" s="809"/>
    </row>
    <row r="268" s="753" customFormat="1" ht="12.75" spans="2:18">
      <c r="B268" s="735"/>
      <c r="C268" s="735"/>
      <c r="D268" s="735"/>
      <c r="E268" s="734"/>
      <c r="F268" s="797"/>
      <c r="G268" s="810"/>
      <c r="H268" s="810"/>
      <c r="I268" s="797"/>
      <c r="J268" s="811"/>
      <c r="K268" s="743"/>
      <c r="L268" s="735"/>
      <c r="M268" s="735"/>
      <c r="N268" s="735"/>
      <c r="Q268" s="809"/>
      <c r="R268" s="809"/>
    </row>
    <row r="269" s="753" customFormat="1" ht="12.75" spans="2:18">
      <c r="B269" s="735"/>
      <c r="C269" s="735"/>
      <c r="D269" s="735"/>
      <c r="E269" s="734"/>
      <c r="F269" s="797"/>
      <c r="G269" s="810"/>
      <c r="H269" s="810"/>
      <c r="I269" s="797"/>
      <c r="J269" s="811"/>
      <c r="K269" s="743"/>
      <c r="L269" s="735"/>
      <c r="M269" s="735"/>
      <c r="N269" s="735"/>
      <c r="Q269" s="809"/>
      <c r="R269" s="809"/>
    </row>
    <row r="270" s="753" customFormat="1" ht="12.75" spans="2:18">
      <c r="B270" s="735"/>
      <c r="C270" s="735"/>
      <c r="D270" s="735"/>
      <c r="E270" s="734"/>
      <c r="F270" s="797"/>
      <c r="G270" s="810"/>
      <c r="H270" s="810"/>
      <c r="I270" s="797"/>
      <c r="J270" s="811"/>
      <c r="K270" s="743"/>
      <c r="L270" s="735"/>
      <c r="M270" s="735"/>
      <c r="N270" s="735"/>
      <c r="Q270" s="809"/>
      <c r="R270" s="809"/>
    </row>
    <row r="271" s="753" customFormat="1" ht="12.75" spans="2:18">
      <c r="B271" s="735"/>
      <c r="C271" s="735"/>
      <c r="D271" s="735"/>
      <c r="E271" s="734"/>
      <c r="F271" s="797"/>
      <c r="G271" s="810"/>
      <c r="H271" s="810"/>
      <c r="I271" s="797"/>
      <c r="J271" s="811"/>
      <c r="K271" s="743"/>
      <c r="L271" s="735"/>
      <c r="M271" s="735"/>
      <c r="N271" s="735"/>
      <c r="Q271" s="809"/>
      <c r="R271" s="809"/>
    </row>
    <row r="272" s="753" customFormat="1" ht="12.75" spans="2:18">
      <c r="B272" s="735"/>
      <c r="C272" s="735"/>
      <c r="D272" s="735"/>
      <c r="E272" s="734"/>
      <c r="F272" s="797"/>
      <c r="G272" s="810"/>
      <c r="H272" s="810"/>
      <c r="I272" s="797"/>
      <c r="J272" s="811"/>
      <c r="K272" s="743"/>
      <c r="L272" s="735"/>
      <c r="M272" s="735"/>
      <c r="N272" s="735"/>
      <c r="Q272" s="809"/>
      <c r="R272" s="809"/>
    </row>
    <row r="273" s="753" customFormat="1" ht="12.75" spans="2:18">
      <c r="B273" s="735"/>
      <c r="C273" s="735"/>
      <c r="D273" s="735"/>
      <c r="E273" s="734"/>
      <c r="F273" s="797"/>
      <c r="G273" s="810"/>
      <c r="H273" s="810"/>
      <c r="I273" s="797"/>
      <c r="J273" s="811"/>
      <c r="K273" s="743"/>
      <c r="L273" s="735"/>
      <c r="M273" s="735"/>
      <c r="N273" s="735"/>
      <c r="Q273" s="809"/>
      <c r="R273" s="809"/>
    </row>
    <row r="274" s="753" customFormat="1" ht="12.75" spans="2:18">
      <c r="B274" s="735"/>
      <c r="C274" s="735"/>
      <c r="D274" s="735"/>
      <c r="E274" s="734"/>
      <c r="F274" s="797"/>
      <c r="G274" s="810"/>
      <c r="H274" s="810"/>
      <c r="I274" s="797"/>
      <c r="J274" s="811"/>
      <c r="K274" s="743"/>
      <c r="L274" s="735"/>
      <c r="M274" s="735"/>
      <c r="N274" s="735"/>
      <c r="Q274" s="809"/>
      <c r="R274" s="809"/>
    </row>
    <row r="275" s="753" customFormat="1" ht="12.75" spans="2:18">
      <c r="B275" s="735"/>
      <c r="C275" s="735"/>
      <c r="D275" s="735"/>
      <c r="E275" s="734"/>
      <c r="F275" s="797"/>
      <c r="G275" s="810"/>
      <c r="H275" s="810"/>
      <c r="I275" s="797"/>
      <c r="J275" s="811"/>
      <c r="K275" s="743"/>
      <c r="L275" s="735"/>
      <c r="M275" s="735"/>
      <c r="N275" s="735"/>
      <c r="Q275" s="809"/>
      <c r="R275" s="809"/>
    </row>
    <row r="276" s="753" customFormat="1" ht="12.75" spans="2:18">
      <c r="B276" s="735"/>
      <c r="C276" s="735"/>
      <c r="D276" s="735"/>
      <c r="E276" s="734"/>
      <c r="F276" s="797"/>
      <c r="G276" s="810"/>
      <c r="H276" s="810"/>
      <c r="I276" s="797"/>
      <c r="J276" s="811"/>
      <c r="K276" s="743"/>
      <c r="L276" s="735"/>
      <c r="M276" s="735"/>
      <c r="N276" s="735"/>
      <c r="Q276" s="809"/>
      <c r="R276" s="809"/>
    </row>
    <row r="277" s="753" customFormat="1" ht="12.75" spans="2:18">
      <c r="B277" s="735"/>
      <c r="C277" s="735"/>
      <c r="D277" s="735"/>
      <c r="E277" s="734"/>
      <c r="F277" s="797"/>
      <c r="G277" s="810"/>
      <c r="H277" s="810"/>
      <c r="I277" s="797"/>
      <c r="J277" s="811"/>
      <c r="K277" s="743"/>
      <c r="L277" s="735"/>
      <c r="M277" s="735"/>
      <c r="N277" s="735"/>
      <c r="Q277" s="809"/>
      <c r="R277" s="809"/>
    </row>
    <row r="278" s="753" customFormat="1" ht="12.75" spans="2:18">
      <c r="B278" s="735"/>
      <c r="C278" s="735"/>
      <c r="D278" s="735"/>
      <c r="E278" s="734"/>
      <c r="F278" s="797"/>
      <c r="G278" s="810"/>
      <c r="H278" s="810"/>
      <c r="I278" s="797"/>
      <c r="J278" s="811"/>
      <c r="K278" s="743"/>
      <c r="L278" s="735"/>
      <c r="M278" s="735"/>
      <c r="N278" s="735"/>
      <c r="Q278" s="809"/>
      <c r="R278" s="809"/>
    </row>
    <row r="279" s="753" customFormat="1" ht="12.75" spans="2:18">
      <c r="B279" s="735"/>
      <c r="C279" s="735"/>
      <c r="D279" s="735"/>
      <c r="E279" s="734"/>
      <c r="F279" s="797"/>
      <c r="G279" s="810"/>
      <c r="H279" s="810"/>
      <c r="I279" s="797"/>
      <c r="J279" s="811"/>
      <c r="K279" s="743"/>
      <c r="L279" s="735"/>
      <c r="M279" s="735"/>
      <c r="N279" s="735"/>
      <c r="Q279" s="809"/>
      <c r="R279" s="809"/>
    </row>
    <row r="280" s="753" customFormat="1" ht="12.75" spans="2:18">
      <c r="B280" s="735"/>
      <c r="C280" s="735"/>
      <c r="D280" s="735"/>
      <c r="E280" s="734"/>
      <c r="F280" s="797"/>
      <c r="G280" s="810"/>
      <c r="H280" s="810"/>
      <c r="I280" s="797"/>
      <c r="J280" s="811"/>
      <c r="K280" s="743"/>
      <c r="L280" s="735"/>
      <c r="M280" s="735"/>
      <c r="N280" s="735"/>
      <c r="Q280" s="809"/>
      <c r="R280" s="809"/>
    </row>
    <row r="281" s="753" customFormat="1" ht="12.75" spans="2:18">
      <c r="B281" s="735"/>
      <c r="C281" s="735"/>
      <c r="D281" s="735"/>
      <c r="E281" s="734"/>
      <c r="F281" s="797"/>
      <c r="G281" s="810"/>
      <c r="H281" s="810"/>
      <c r="I281" s="797"/>
      <c r="J281" s="811"/>
      <c r="K281" s="743"/>
      <c r="L281" s="735"/>
      <c r="M281" s="735"/>
      <c r="N281" s="735"/>
      <c r="Q281" s="809"/>
      <c r="R281" s="809"/>
    </row>
    <row r="282" s="753" customFormat="1" ht="12.75" spans="2:18">
      <c r="B282" s="735"/>
      <c r="C282" s="735"/>
      <c r="D282" s="735"/>
      <c r="E282" s="734"/>
      <c r="F282" s="797"/>
      <c r="G282" s="810"/>
      <c r="H282" s="810"/>
      <c r="I282" s="797"/>
      <c r="J282" s="811"/>
      <c r="K282" s="743"/>
      <c r="L282" s="735"/>
      <c r="M282" s="735"/>
      <c r="N282" s="735"/>
      <c r="Q282" s="809"/>
      <c r="R282" s="809"/>
    </row>
    <row r="283" s="753" customFormat="1" ht="12.75" spans="2:18">
      <c r="B283" s="735"/>
      <c r="C283" s="735"/>
      <c r="D283" s="735"/>
      <c r="E283" s="734"/>
      <c r="F283" s="797"/>
      <c r="G283" s="810"/>
      <c r="H283" s="810"/>
      <c r="I283" s="797"/>
      <c r="J283" s="811"/>
      <c r="K283" s="743"/>
      <c r="L283" s="735"/>
      <c r="M283" s="735"/>
      <c r="N283" s="735"/>
      <c r="Q283" s="809"/>
      <c r="R283" s="809"/>
    </row>
    <row r="284" s="753" customFormat="1" ht="12.75" spans="2:18">
      <c r="B284" s="735"/>
      <c r="C284" s="735"/>
      <c r="D284" s="735"/>
      <c r="E284" s="734"/>
      <c r="F284" s="797"/>
      <c r="G284" s="810"/>
      <c r="H284" s="810"/>
      <c r="I284" s="797"/>
      <c r="J284" s="811"/>
      <c r="K284" s="743"/>
      <c r="L284" s="735"/>
      <c r="M284" s="735"/>
      <c r="N284" s="735"/>
      <c r="Q284" s="809"/>
      <c r="R284" s="809"/>
    </row>
    <row r="285" s="753" customFormat="1" ht="12.75" spans="2:18">
      <c r="B285" s="735"/>
      <c r="C285" s="735"/>
      <c r="D285" s="735"/>
      <c r="E285" s="734"/>
      <c r="F285" s="797"/>
      <c r="G285" s="810"/>
      <c r="H285" s="810"/>
      <c r="I285" s="797"/>
      <c r="J285" s="811"/>
      <c r="K285" s="743"/>
      <c r="L285" s="735"/>
      <c r="M285" s="735"/>
      <c r="N285" s="735"/>
      <c r="Q285" s="809"/>
      <c r="R285" s="809"/>
    </row>
    <row r="286" s="753" customFormat="1" ht="12.75" spans="2:18">
      <c r="B286" s="735"/>
      <c r="C286" s="735"/>
      <c r="D286" s="735"/>
      <c r="E286" s="734"/>
      <c r="F286" s="797"/>
      <c r="G286" s="810"/>
      <c r="H286" s="810"/>
      <c r="I286" s="797"/>
      <c r="J286" s="811"/>
      <c r="K286" s="743"/>
      <c r="L286" s="735"/>
      <c r="M286" s="735"/>
      <c r="N286" s="735"/>
      <c r="Q286" s="809"/>
      <c r="R286" s="809"/>
    </row>
    <row r="287" s="753" customFormat="1" ht="12.75" spans="2:18">
      <c r="B287" s="735"/>
      <c r="C287" s="735"/>
      <c r="D287" s="735"/>
      <c r="E287" s="734"/>
      <c r="F287" s="797"/>
      <c r="G287" s="810"/>
      <c r="H287" s="810"/>
      <c r="I287" s="797"/>
      <c r="J287" s="811"/>
      <c r="K287" s="743"/>
      <c r="L287" s="735"/>
      <c r="M287" s="735"/>
      <c r="N287" s="735"/>
      <c r="Q287" s="809"/>
      <c r="R287" s="809"/>
    </row>
    <row r="288" s="753" customFormat="1" ht="12.75" spans="2:18">
      <c r="B288" s="735"/>
      <c r="C288" s="735"/>
      <c r="D288" s="735"/>
      <c r="E288" s="734"/>
      <c r="F288" s="797"/>
      <c r="G288" s="810"/>
      <c r="H288" s="810"/>
      <c r="I288" s="797"/>
      <c r="J288" s="811"/>
      <c r="K288" s="743"/>
      <c r="L288" s="735"/>
      <c r="M288" s="735"/>
      <c r="N288" s="735"/>
      <c r="Q288" s="809"/>
      <c r="R288" s="809"/>
    </row>
    <row r="289" s="753" customFormat="1" ht="12.75" spans="2:18">
      <c r="B289" s="735"/>
      <c r="C289" s="735"/>
      <c r="D289" s="735"/>
      <c r="E289" s="734"/>
      <c r="F289" s="797"/>
      <c r="G289" s="810"/>
      <c r="H289" s="810"/>
      <c r="I289" s="797"/>
      <c r="J289" s="811"/>
      <c r="K289" s="743"/>
      <c r="L289" s="735"/>
      <c r="M289" s="735"/>
      <c r="N289" s="735"/>
      <c r="Q289" s="809"/>
      <c r="R289" s="809"/>
    </row>
    <row r="290" s="753" customFormat="1" ht="12.75" spans="2:18">
      <c r="B290" s="735"/>
      <c r="C290" s="735"/>
      <c r="D290" s="735"/>
      <c r="E290" s="734"/>
      <c r="F290" s="797"/>
      <c r="G290" s="810"/>
      <c r="H290" s="810"/>
      <c r="I290" s="797"/>
      <c r="J290" s="811"/>
      <c r="K290" s="743"/>
      <c r="L290" s="735"/>
      <c r="M290" s="735"/>
      <c r="N290" s="735"/>
      <c r="Q290" s="809"/>
      <c r="R290" s="809"/>
    </row>
    <row r="291" s="753" customFormat="1" ht="12.75" spans="2:18">
      <c r="B291" s="735"/>
      <c r="C291" s="735"/>
      <c r="D291" s="735"/>
      <c r="E291" s="734"/>
      <c r="F291" s="797"/>
      <c r="G291" s="810"/>
      <c r="H291" s="810"/>
      <c r="I291" s="797"/>
      <c r="J291" s="811"/>
      <c r="K291" s="743"/>
      <c r="L291" s="735"/>
      <c r="M291" s="735"/>
      <c r="N291" s="735"/>
      <c r="Q291" s="809"/>
      <c r="R291" s="809"/>
    </row>
    <row r="292" s="753" customFormat="1" ht="12.75" spans="2:18">
      <c r="B292" s="735"/>
      <c r="C292" s="735"/>
      <c r="D292" s="735"/>
      <c r="E292" s="734"/>
      <c r="F292" s="797"/>
      <c r="G292" s="810"/>
      <c r="H292" s="810"/>
      <c r="I292" s="797"/>
      <c r="J292" s="811"/>
      <c r="K292" s="743"/>
      <c r="L292" s="735"/>
      <c r="M292" s="735"/>
      <c r="N292" s="735"/>
      <c r="Q292" s="809"/>
      <c r="R292" s="809"/>
    </row>
    <row r="293" s="753" customFormat="1" ht="12.75" spans="2:18">
      <c r="B293" s="735"/>
      <c r="C293" s="735"/>
      <c r="D293" s="735"/>
      <c r="E293" s="734"/>
      <c r="F293" s="797"/>
      <c r="G293" s="810"/>
      <c r="H293" s="810"/>
      <c r="I293" s="797"/>
      <c r="J293" s="811"/>
      <c r="K293" s="743"/>
      <c r="L293" s="735"/>
      <c r="M293" s="735"/>
      <c r="N293" s="735"/>
      <c r="Q293" s="809"/>
      <c r="R293" s="809"/>
    </row>
    <row r="294" s="753" customFormat="1" ht="12.75" spans="2:18">
      <c r="B294" s="735"/>
      <c r="C294" s="735"/>
      <c r="D294" s="735"/>
      <c r="E294" s="734"/>
      <c r="F294" s="797"/>
      <c r="G294" s="810"/>
      <c r="H294" s="810"/>
      <c r="I294" s="797"/>
      <c r="J294" s="811"/>
      <c r="K294" s="743"/>
      <c r="L294" s="735"/>
      <c r="M294" s="735"/>
      <c r="N294" s="735"/>
      <c r="Q294" s="809"/>
      <c r="R294" s="809"/>
    </row>
    <row r="295" s="753" customFormat="1" ht="12.75" spans="2:18">
      <c r="B295" s="735"/>
      <c r="C295" s="735"/>
      <c r="D295" s="735"/>
      <c r="E295" s="734"/>
      <c r="F295" s="797"/>
      <c r="G295" s="810"/>
      <c r="H295" s="810"/>
      <c r="I295" s="797"/>
      <c r="J295" s="811"/>
      <c r="K295" s="743"/>
      <c r="L295" s="735"/>
      <c r="M295" s="735"/>
      <c r="N295" s="735"/>
      <c r="Q295" s="809"/>
      <c r="R295" s="809"/>
    </row>
    <row r="296" s="753" customFormat="1" ht="12.75" spans="2:18">
      <c r="B296" s="735"/>
      <c r="C296" s="735"/>
      <c r="D296" s="735"/>
      <c r="E296" s="734"/>
      <c r="F296" s="797"/>
      <c r="G296" s="810"/>
      <c r="H296" s="810"/>
      <c r="I296" s="797"/>
      <c r="J296" s="811"/>
      <c r="K296" s="743"/>
      <c r="L296" s="735"/>
      <c r="M296" s="735"/>
      <c r="N296" s="735"/>
      <c r="Q296" s="809"/>
      <c r="R296" s="809"/>
    </row>
    <row r="297" s="753" customFormat="1" ht="12.75" spans="2:18">
      <c r="B297" s="735"/>
      <c r="C297" s="735"/>
      <c r="D297" s="735"/>
      <c r="E297" s="734"/>
      <c r="F297" s="797"/>
      <c r="G297" s="810"/>
      <c r="H297" s="810"/>
      <c r="I297" s="797"/>
      <c r="J297" s="811"/>
      <c r="K297" s="743"/>
      <c r="L297" s="735"/>
      <c r="M297" s="735"/>
      <c r="N297" s="735"/>
      <c r="Q297" s="809"/>
      <c r="R297" s="809"/>
    </row>
    <row r="298" s="753" customFormat="1" ht="12.75" spans="2:18">
      <c r="B298" s="735"/>
      <c r="C298" s="735"/>
      <c r="D298" s="735"/>
      <c r="E298" s="734"/>
      <c r="F298" s="797"/>
      <c r="G298" s="810"/>
      <c r="H298" s="810"/>
      <c r="I298" s="797"/>
      <c r="J298" s="811"/>
      <c r="K298" s="743"/>
      <c r="L298" s="735"/>
      <c r="M298" s="735"/>
      <c r="N298" s="735"/>
      <c r="Q298" s="809"/>
      <c r="R298" s="809"/>
    </row>
    <row r="299" s="753" customFormat="1" ht="12.75" spans="2:18">
      <c r="B299" s="735"/>
      <c r="C299" s="735"/>
      <c r="D299" s="735"/>
      <c r="E299" s="734"/>
      <c r="F299" s="797"/>
      <c r="G299" s="810"/>
      <c r="H299" s="810"/>
      <c r="I299" s="797"/>
      <c r="J299" s="811"/>
      <c r="K299" s="743"/>
      <c r="L299" s="735"/>
      <c r="M299" s="735"/>
      <c r="N299" s="735"/>
      <c r="Q299" s="809"/>
      <c r="R299" s="809"/>
    </row>
    <row r="300" s="753" customFormat="1" ht="12.75" spans="2:18">
      <c r="B300" s="735"/>
      <c r="C300" s="735"/>
      <c r="D300" s="735"/>
      <c r="E300" s="734"/>
      <c r="F300" s="797"/>
      <c r="G300" s="810"/>
      <c r="H300" s="810"/>
      <c r="I300" s="797"/>
      <c r="J300" s="811"/>
      <c r="K300" s="743"/>
      <c r="L300" s="735"/>
      <c r="M300" s="735"/>
      <c r="N300" s="735"/>
      <c r="Q300" s="809"/>
      <c r="R300" s="809"/>
    </row>
    <row r="301" s="753" customFormat="1" ht="12.75" spans="2:18">
      <c r="B301" s="735"/>
      <c r="C301" s="735"/>
      <c r="D301" s="735"/>
      <c r="E301" s="734"/>
      <c r="F301" s="797"/>
      <c r="G301" s="810"/>
      <c r="H301" s="810"/>
      <c r="I301" s="797"/>
      <c r="J301" s="811"/>
      <c r="K301" s="743"/>
      <c r="L301" s="735"/>
      <c r="M301" s="735"/>
      <c r="N301" s="735"/>
      <c r="Q301" s="809"/>
      <c r="R301" s="809"/>
    </row>
    <row r="302" s="753" customFormat="1" ht="12.75" spans="2:18">
      <c r="B302" s="735"/>
      <c r="C302" s="735"/>
      <c r="D302" s="735"/>
      <c r="E302" s="734"/>
      <c r="F302" s="797"/>
      <c r="G302" s="810"/>
      <c r="H302" s="810"/>
      <c r="I302" s="797"/>
      <c r="J302" s="811"/>
      <c r="K302" s="743"/>
      <c r="L302" s="735"/>
      <c r="M302" s="735"/>
      <c r="N302" s="735"/>
      <c r="Q302" s="809"/>
      <c r="R302" s="809"/>
    </row>
    <row r="303" s="753" customFormat="1" ht="12.75" spans="2:18">
      <c r="B303" s="735"/>
      <c r="C303" s="735"/>
      <c r="D303" s="735"/>
      <c r="E303" s="734"/>
      <c r="F303" s="797"/>
      <c r="G303" s="810"/>
      <c r="H303" s="810"/>
      <c r="I303" s="797"/>
      <c r="J303" s="811"/>
      <c r="K303" s="743"/>
      <c r="L303" s="735"/>
      <c r="M303" s="735"/>
      <c r="N303" s="735"/>
      <c r="Q303" s="809"/>
      <c r="R303" s="809"/>
    </row>
    <row r="304" s="753" customFormat="1" ht="12.75" spans="2:18">
      <c r="B304" s="735"/>
      <c r="C304" s="735"/>
      <c r="D304" s="735"/>
      <c r="E304" s="734"/>
      <c r="F304" s="797"/>
      <c r="G304" s="810"/>
      <c r="H304" s="810"/>
      <c r="I304" s="797"/>
      <c r="J304" s="811"/>
      <c r="K304" s="743"/>
      <c r="L304" s="735"/>
      <c r="M304" s="735"/>
      <c r="N304" s="735"/>
      <c r="Q304" s="809"/>
      <c r="R304" s="809"/>
    </row>
    <row r="305" s="753" customFormat="1" ht="12.75" spans="2:18">
      <c r="B305" s="735"/>
      <c r="C305" s="735"/>
      <c r="D305" s="735"/>
      <c r="E305" s="734"/>
      <c r="F305" s="797"/>
      <c r="G305" s="810"/>
      <c r="H305" s="810"/>
      <c r="I305" s="797"/>
      <c r="J305" s="811"/>
      <c r="K305" s="743"/>
      <c r="L305" s="735"/>
      <c r="M305" s="735"/>
      <c r="N305" s="735"/>
      <c r="Q305" s="809"/>
      <c r="R305" s="809"/>
    </row>
    <row r="306" s="753" customFormat="1" ht="12.75" spans="2:18">
      <c r="B306" s="735"/>
      <c r="C306" s="735"/>
      <c r="D306" s="735"/>
      <c r="E306" s="734"/>
      <c r="F306" s="797"/>
      <c r="G306" s="810"/>
      <c r="H306" s="810"/>
      <c r="I306" s="797"/>
      <c r="J306" s="811"/>
      <c r="K306" s="743"/>
      <c r="L306" s="735"/>
      <c r="M306" s="735"/>
      <c r="N306" s="735"/>
      <c r="Q306" s="809"/>
      <c r="R306" s="809"/>
    </row>
    <row r="307" s="753" customFormat="1" ht="12.75" spans="2:18">
      <c r="B307" s="735"/>
      <c r="C307" s="735"/>
      <c r="D307" s="735"/>
      <c r="E307" s="734"/>
      <c r="F307" s="735"/>
      <c r="G307" s="810"/>
      <c r="H307" s="810"/>
      <c r="I307" s="797"/>
      <c r="J307" s="811"/>
      <c r="K307" s="765"/>
      <c r="L307" s="765"/>
      <c r="M307" s="765"/>
      <c r="N307" s="765"/>
      <c r="Q307" s="809"/>
      <c r="R307" s="809"/>
    </row>
    <row r="308" s="753" customFormat="1" ht="12.75" spans="2:18">
      <c r="B308" s="735"/>
      <c r="C308" s="735"/>
      <c r="D308" s="735"/>
      <c r="E308" s="734"/>
      <c r="F308" s="735"/>
      <c r="G308" s="810"/>
      <c r="H308" s="810"/>
      <c r="I308" s="797"/>
      <c r="J308" s="811"/>
      <c r="K308" s="765"/>
      <c r="L308" s="765"/>
      <c r="M308" s="765"/>
      <c r="N308" s="765"/>
      <c r="Q308" s="809"/>
      <c r="R308" s="809"/>
    </row>
    <row r="309" s="753" customFormat="1" ht="12.75" spans="2:18">
      <c r="B309" s="735"/>
      <c r="C309" s="735"/>
      <c r="D309" s="735"/>
      <c r="E309" s="734"/>
      <c r="F309" s="735"/>
      <c r="G309" s="810"/>
      <c r="H309" s="810"/>
      <c r="I309" s="797"/>
      <c r="J309" s="811"/>
      <c r="K309" s="765"/>
      <c r="L309" s="765"/>
      <c r="M309" s="765"/>
      <c r="N309" s="765"/>
      <c r="Q309" s="809"/>
      <c r="R309" s="809"/>
    </row>
    <row r="310" s="753" customFormat="1" ht="12.75" spans="2:18">
      <c r="B310" s="735"/>
      <c r="C310" s="735"/>
      <c r="D310" s="735"/>
      <c r="E310" s="734"/>
      <c r="F310" s="735"/>
      <c r="G310" s="810"/>
      <c r="H310" s="810"/>
      <c r="I310" s="797"/>
      <c r="J310" s="811"/>
      <c r="K310" s="765"/>
      <c r="L310" s="765"/>
      <c r="M310" s="765"/>
      <c r="N310" s="765"/>
      <c r="Q310" s="809"/>
      <c r="R310" s="809"/>
    </row>
    <row r="311" s="753" customFormat="1" ht="12.75" spans="2:18">
      <c r="B311" s="735"/>
      <c r="C311" s="735"/>
      <c r="D311" s="735"/>
      <c r="E311" s="734"/>
      <c r="F311" s="735"/>
      <c r="G311" s="810"/>
      <c r="H311" s="810"/>
      <c r="I311" s="797"/>
      <c r="J311" s="811"/>
      <c r="K311" s="765"/>
      <c r="L311" s="765"/>
      <c r="M311" s="765"/>
      <c r="N311" s="765"/>
      <c r="Q311" s="809"/>
      <c r="R311" s="809"/>
    </row>
    <row r="312" s="753" customFormat="1" ht="12.75" spans="2:18">
      <c r="B312" s="735"/>
      <c r="C312" s="735"/>
      <c r="D312" s="735"/>
      <c r="E312" s="734"/>
      <c r="F312" s="735"/>
      <c r="G312" s="810"/>
      <c r="H312" s="810"/>
      <c r="I312" s="797"/>
      <c r="J312" s="811"/>
      <c r="K312" s="765"/>
      <c r="L312" s="765"/>
      <c r="M312" s="765"/>
      <c r="N312" s="765"/>
      <c r="Q312" s="809"/>
      <c r="R312" s="809"/>
    </row>
    <row r="313" s="753" customFormat="1" ht="12.75" spans="2:18">
      <c r="B313" s="735"/>
      <c r="C313" s="735"/>
      <c r="D313" s="735"/>
      <c r="E313" s="734"/>
      <c r="F313" s="735"/>
      <c r="G313" s="810"/>
      <c r="H313" s="810"/>
      <c r="I313" s="797"/>
      <c r="J313" s="811"/>
      <c r="K313" s="765"/>
      <c r="L313" s="765"/>
      <c r="M313" s="765"/>
      <c r="N313" s="765"/>
      <c r="Q313" s="809"/>
      <c r="R313" s="809"/>
    </row>
    <row r="314" s="753" customFormat="1" ht="12.75" spans="2:18">
      <c r="B314" s="735"/>
      <c r="C314" s="735"/>
      <c r="D314" s="735"/>
      <c r="E314" s="734"/>
      <c r="F314" s="735"/>
      <c r="G314" s="810"/>
      <c r="H314" s="810"/>
      <c r="I314" s="797"/>
      <c r="J314" s="811"/>
      <c r="K314" s="765"/>
      <c r="L314" s="765"/>
      <c r="M314" s="765"/>
      <c r="N314" s="765"/>
      <c r="Q314" s="809"/>
      <c r="R314" s="809"/>
    </row>
    <row r="315" s="753" customFormat="1" ht="12.75" spans="2:18">
      <c r="B315" s="735"/>
      <c r="C315" s="735"/>
      <c r="D315" s="735"/>
      <c r="E315" s="734"/>
      <c r="F315" s="735"/>
      <c r="G315" s="810"/>
      <c r="H315" s="810"/>
      <c r="I315" s="797"/>
      <c r="J315" s="811"/>
      <c r="K315" s="765"/>
      <c r="L315" s="765"/>
      <c r="M315" s="765"/>
      <c r="N315" s="765"/>
      <c r="Q315" s="809"/>
      <c r="R315" s="809"/>
    </row>
    <row r="316" s="753" customFormat="1" ht="12.75" spans="2:18">
      <c r="B316" s="735"/>
      <c r="C316" s="735"/>
      <c r="D316" s="735"/>
      <c r="E316" s="734"/>
      <c r="F316" s="735"/>
      <c r="G316" s="810"/>
      <c r="H316" s="810"/>
      <c r="I316" s="797"/>
      <c r="J316" s="811"/>
      <c r="K316" s="765"/>
      <c r="L316" s="765"/>
      <c r="M316" s="765"/>
      <c r="N316" s="765"/>
      <c r="Q316" s="809"/>
      <c r="R316" s="809"/>
    </row>
    <row r="317" s="753" customFormat="1" ht="12.75" spans="2:18">
      <c r="B317" s="735"/>
      <c r="C317" s="735"/>
      <c r="D317" s="735"/>
      <c r="E317" s="734"/>
      <c r="F317" s="735"/>
      <c r="G317" s="810"/>
      <c r="H317" s="810"/>
      <c r="I317" s="797"/>
      <c r="J317" s="811"/>
      <c r="K317" s="765"/>
      <c r="L317" s="765"/>
      <c r="M317" s="765"/>
      <c r="N317" s="765"/>
      <c r="Q317" s="809"/>
      <c r="R317" s="809"/>
    </row>
    <row r="318" s="753" customFormat="1" ht="12.75" spans="2:18">
      <c r="B318" s="735"/>
      <c r="C318" s="735"/>
      <c r="D318" s="735"/>
      <c r="E318" s="734"/>
      <c r="F318" s="735"/>
      <c r="G318" s="810"/>
      <c r="H318" s="810"/>
      <c r="I318" s="797"/>
      <c r="J318" s="811"/>
      <c r="K318" s="765"/>
      <c r="L318" s="765"/>
      <c r="M318" s="765"/>
      <c r="N318" s="765"/>
      <c r="Q318" s="809"/>
      <c r="R318" s="809"/>
    </row>
    <row r="319" s="753" customFormat="1" ht="12.75" spans="2:18">
      <c r="B319" s="735"/>
      <c r="C319" s="735"/>
      <c r="D319" s="735"/>
      <c r="E319" s="734"/>
      <c r="F319" s="735"/>
      <c r="G319" s="810"/>
      <c r="H319" s="810"/>
      <c r="I319" s="797"/>
      <c r="J319" s="811"/>
      <c r="K319" s="765"/>
      <c r="L319" s="765"/>
      <c r="M319" s="765"/>
      <c r="N319" s="765"/>
      <c r="Q319" s="809"/>
      <c r="R319" s="809"/>
    </row>
    <row r="320" s="753" customFormat="1" ht="12.75" spans="2:18">
      <c r="B320" s="735"/>
      <c r="C320" s="735"/>
      <c r="D320" s="735"/>
      <c r="E320" s="734"/>
      <c r="F320" s="735"/>
      <c r="G320" s="810"/>
      <c r="H320" s="810"/>
      <c r="I320" s="797"/>
      <c r="J320" s="811"/>
      <c r="K320" s="765"/>
      <c r="L320" s="765"/>
      <c r="M320" s="765"/>
      <c r="N320" s="765"/>
      <c r="Q320" s="809"/>
      <c r="R320" s="809"/>
    </row>
    <row r="321" s="753" customFormat="1" ht="12.75" spans="2:18">
      <c r="B321" s="735"/>
      <c r="C321" s="735"/>
      <c r="D321" s="735"/>
      <c r="E321" s="734"/>
      <c r="F321" s="735"/>
      <c r="G321" s="810"/>
      <c r="H321" s="810"/>
      <c r="I321" s="797"/>
      <c r="J321" s="811"/>
      <c r="K321" s="765"/>
      <c r="L321" s="765"/>
      <c r="M321" s="765"/>
      <c r="N321" s="765"/>
      <c r="Q321" s="809"/>
      <c r="R321" s="809"/>
    </row>
    <row r="322" s="753" customFormat="1" ht="12.75" spans="2:18">
      <c r="B322" s="735"/>
      <c r="C322" s="735"/>
      <c r="D322" s="735"/>
      <c r="E322" s="734"/>
      <c r="F322" s="735"/>
      <c r="G322" s="810"/>
      <c r="H322" s="810"/>
      <c r="I322" s="797"/>
      <c r="J322" s="811"/>
      <c r="K322" s="765"/>
      <c r="L322" s="765"/>
      <c r="M322" s="765"/>
      <c r="N322" s="765"/>
      <c r="Q322" s="809"/>
      <c r="R322" s="809"/>
    </row>
    <row r="323" s="753" customFormat="1" ht="12.75" spans="2:18">
      <c r="B323" s="735"/>
      <c r="C323" s="735"/>
      <c r="D323" s="735"/>
      <c r="E323" s="734"/>
      <c r="F323" s="735"/>
      <c r="G323" s="810"/>
      <c r="H323" s="810"/>
      <c r="I323" s="797"/>
      <c r="J323" s="811"/>
      <c r="K323" s="765"/>
      <c r="L323" s="765"/>
      <c r="M323" s="765"/>
      <c r="N323" s="765"/>
      <c r="Q323" s="809"/>
      <c r="R323" s="809"/>
    </row>
    <row r="324" s="753" customFormat="1" ht="12.75" spans="2:18">
      <c r="B324" s="735"/>
      <c r="C324" s="735"/>
      <c r="D324" s="735"/>
      <c r="E324" s="734"/>
      <c r="F324" s="735"/>
      <c r="G324" s="810"/>
      <c r="H324" s="810"/>
      <c r="I324" s="797"/>
      <c r="J324" s="811"/>
      <c r="K324" s="765"/>
      <c r="L324" s="765"/>
      <c r="M324" s="765"/>
      <c r="N324" s="765"/>
      <c r="Q324" s="809"/>
      <c r="R324" s="809"/>
    </row>
    <row r="325" s="753" customFormat="1" ht="12.75" spans="2:18">
      <c r="B325" s="735"/>
      <c r="C325" s="735"/>
      <c r="D325" s="735"/>
      <c r="E325" s="734"/>
      <c r="F325" s="735"/>
      <c r="G325" s="810"/>
      <c r="H325" s="810"/>
      <c r="I325" s="797"/>
      <c r="J325" s="811"/>
      <c r="K325" s="765"/>
      <c r="L325" s="765"/>
      <c r="M325" s="765"/>
      <c r="N325" s="765"/>
      <c r="Q325" s="809"/>
      <c r="R325" s="809"/>
    </row>
    <row r="326" s="753" customFormat="1" ht="12.75" spans="2:18">
      <c r="B326" s="735"/>
      <c r="C326" s="735"/>
      <c r="D326" s="735"/>
      <c r="E326" s="734"/>
      <c r="F326" s="735"/>
      <c r="G326" s="810"/>
      <c r="H326" s="810"/>
      <c r="I326" s="797"/>
      <c r="J326" s="811"/>
      <c r="K326" s="765"/>
      <c r="L326" s="765"/>
      <c r="M326" s="765"/>
      <c r="N326" s="765"/>
      <c r="Q326" s="809"/>
      <c r="R326" s="809"/>
    </row>
    <row r="327" s="753" customFormat="1" ht="12.75" spans="2:18">
      <c r="B327" s="735"/>
      <c r="C327" s="735"/>
      <c r="D327" s="735"/>
      <c r="E327" s="734"/>
      <c r="F327" s="735"/>
      <c r="G327" s="810"/>
      <c r="H327" s="810"/>
      <c r="I327" s="797"/>
      <c r="J327" s="811"/>
      <c r="K327" s="765"/>
      <c r="L327" s="765"/>
      <c r="M327" s="765"/>
      <c r="N327" s="765"/>
      <c r="Q327" s="809"/>
      <c r="R327" s="809"/>
    </row>
    <row r="328" s="753" customFormat="1" ht="12.75" spans="2:18">
      <c r="B328" s="735"/>
      <c r="C328" s="735"/>
      <c r="D328" s="735"/>
      <c r="E328" s="734"/>
      <c r="F328" s="735"/>
      <c r="G328" s="810"/>
      <c r="H328" s="810"/>
      <c r="I328" s="797"/>
      <c r="J328" s="811"/>
      <c r="K328" s="765"/>
      <c r="L328" s="765"/>
      <c r="M328" s="765"/>
      <c r="N328" s="765"/>
      <c r="Q328" s="809"/>
      <c r="R328" s="809"/>
    </row>
    <row r="329" s="753" customFormat="1" ht="12.75" spans="2:18">
      <c r="B329" s="735"/>
      <c r="C329" s="735"/>
      <c r="D329" s="735"/>
      <c r="E329" s="734"/>
      <c r="F329" s="735"/>
      <c r="G329" s="810"/>
      <c r="H329" s="810"/>
      <c r="I329" s="797"/>
      <c r="J329" s="811"/>
      <c r="K329" s="765"/>
      <c r="L329" s="765"/>
      <c r="M329" s="765"/>
      <c r="N329" s="765"/>
      <c r="Q329" s="809"/>
      <c r="R329" s="809"/>
    </row>
    <row r="330" s="753" customFormat="1" ht="12.75" spans="2:18">
      <c r="B330" s="735"/>
      <c r="C330" s="735"/>
      <c r="D330" s="735"/>
      <c r="E330" s="734"/>
      <c r="F330" s="735"/>
      <c r="G330" s="810"/>
      <c r="H330" s="810"/>
      <c r="I330" s="797"/>
      <c r="J330" s="811"/>
      <c r="K330" s="765"/>
      <c r="L330" s="765"/>
      <c r="M330" s="765"/>
      <c r="N330" s="765"/>
      <c r="Q330" s="809"/>
      <c r="R330" s="809"/>
    </row>
    <row r="331" s="753" customFormat="1" ht="12.75" spans="2:18">
      <c r="B331" s="735"/>
      <c r="C331" s="735"/>
      <c r="D331" s="735"/>
      <c r="E331" s="734"/>
      <c r="F331" s="735"/>
      <c r="G331" s="810"/>
      <c r="H331" s="810"/>
      <c r="I331" s="797"/>
      <c r="J331" s="811"/>
      <c r="K331" s="765"/>
      <c r="L331" s="765"/>
      <c r="M331" s="765"/>
      <c r="N331" s="765"/>
      <c r="Q331" s="809"/>
      <c r="R331" s="809"/>
    </row>
    <row r="332" s="753" customFormat="1" ht="12.75" spans="2:18">
      <c r="B332" s="735"/>
      <c r="C332" s="735"/>
      <c r="D332" s="735"/>
      <c r="E332" s="734"/>
      <c r="F332" s="735"/>
      <c r="G332" s="810"/>
      <c r="H332" s="810"/>
      <c r="I332" s="797"/>
      <c r="J332" s="811"/>
      <c r="K332" s="765"/>
      <c r="L332" s="765"/>
      <c r="M332" s="765"/>
      <c r="N332" s="765"/>
      <c r="Q332" s="809"/>
      <c r="R332" s="809"/>
    </row>
    <row r="333" s="753" customFormat="1" ht="12.75" spans="2:18">
      <c r="B333" s="735"/>
      <c r="C333" s="735"/>
      <c r="D333" s="735"/>
      <c r="E333" s="734"/>
      <c r="F333" s="735"/>
      <c r="G333" s="810"/>
      <c r="H333" s="810"/>
      <c r="I333" s="797"/>
      <c r="J333" s="811"/>
      <c r="K333" s="765"/>
      <c r="L333" s="765"/>
      <c r="M333" s="765"/>
      <c r="N333" s="765"/>
      <c r="Q333" s="809"/>
      <c r="R333" s="809"/>
    </row>
    <row r="334" s="753" customFormat="1" ht="12.75" spans="2:18">
      <c r="B334" s="735"/>
      <c r="C334" s="735"/>
      <c r="D334" s="735"/>
      <c r="E334" s="734"/>
      <c r="F334" s="735"/>
      <c r="G334" s="810"/>
      <c r="H334" s="810"/>
      <c r="I334" s="797"/>
      <c r="J334" s="811"/>
      <c r="K334" s="765"/>
      <c r="L334" s="765"/>
      <c r="M334" s="765"/>
      <c r="N334" s="765"/>
      <c r="Q334" s="809"/>
      <c r="R334" s="809"/>
    </row>
    <row r="335" s="753" customFormat="1" ht="12.75" spans="2:18">
      <c r="B335" s="735"/>
      <c r="C335" s="735"/>
      <c r="D335" s="735"/>
      <c r="E335" s="734"/>
      <c r="F335" s="735"/>
      <c r="G335" s="810"/>
      <c r="H335" s="810"/>
      <c r="I335" s="797"/>
      <c r="J335" s="811"/>
      <c r="K335" s="765"/>
      <c r="L335" s="765"/>
      <c r="M335" s="765"/>
      <c r="N335" s="765"/>
      <c r="Q335" s="809"/>
      <c r="R335" s="809"/>
    </row>
    <row r="336" s="753" customFormat="1" ht="12.75" spans="2:18">
      <c r="B336" s="735"/>
      <c r="C336" s="735"/>
      <c r="D336" s="735"/>
      <c r="E336" s="734"/>
      <c r="F336" s="735"/>
      <c r="G336" s="810"/>
      <c r="H336" s="810"/>
      <c r="I336" s="797"/>
      <c r="J336" s="811"/>
      <c r="K336" s="765"/>
      <c r="L336" s="765"/>
      <c r="M336" s="765"/>
      <c r="N336" s="765"/>
      <c r="Q336" s="809"/>
      <c r="R336" s="809"/>
    </row>
    <row r="337" s="753" customFormat="1" ht="12.75" spans="2:18">
      <c r="B337" s="735"/>
      <c r="C337" s="735"/>
      <c r="D337" s="735"/>
      <c r="E337" s="734"/>
      <c r="F337" s="735"/>
      <c r="G337" s="810"/>
      <c r="H337" s="810"/>
      <c r="I337" s="797"/>
      <c r="J337" s="811"/>
      <c r="K337" s="765"/>
      <c r="L337" s="765"/>
      <c r="M337" s="765"/>
      <c r="N337" s="765"/>
      <c r="Q337" s="809"/>
      <c r="R337" s="809"/>
    </row>
    <row r="338" s="753" customFormat="1" ht="12.75" spans="2:18">
      <c r="B338" s="735"/>
      <c r="C338" s="735"/>
      <c r="D338" s="735"/>
      <c r="E338" s="734"/>
      <c r="F338" s="735"/>
      <c r="G338" s="810"/>
      <c r="H338" s="810"/>
      <c r="I338" s="797"/>
      <c r="J338" s="811"/>
      <c r="K338" s="765"/>
      <c r="L338" s="765"/>
      <c r="M338" s="765"/>
      <c r="N338" s="765"/>
      <c r="Q338" s="809"/>
      <c r="R338" s="809"/>
    </row>
    <row r="339" s="753" customFormat="1" ht="12.75" spans="2:18">
      <c r="B339" s="735"/>
      <c r="C339" s="735"/>
      <c r="D339" s="735"/>
      <c r="E339" s="734"/>
      <c r="F339" s="735"/>
      <c r="G339" s="810"/>
      <c r="H339" s="810"/>
      <c r="I339" s="797"/>
      <c r="J339" s="811"/>
      <c r="K339" s="765"/>
      <c r="L339" s="765"/>
      <c r="M339" s="765"/>
      <c r="N339" s="765"/>
      <c r="Q339" s="809"/>
      <c r="R339" s="809"/>
    </row>
    <row r="340" s="753" customFormat="1" ht="12.75" spans="2:18">
      <c r="B340" s="735"/>
      <c r="C340" s="735"/>
      <c r="D340" s="735"/>
      <c r="E340" s="734"/>
      <c r="F340" s="735"/>
      <c r="G340" s="810"/>
      <c r="H340" s="810"/>
      <c r="I340" s="797"/>
      <c r="J340" s="811"/>
      <c r="K340" s="765"/>
      <c r="L340" s="765"/>
      <c r="M340" s="765"/>
      <c r="N340" s="765"/>
      <c r="Q340" s="809"/>
      <c r="R340" s="809"/>
    </row>
    <row r="341" s="753" customFormat="1" ht="12.75" spans="2:18">
      <c r="B341" s="735"/>
      <c r="C341" s="735"/>
      <c r="D341" s="735"/>
      <c r="E341" s="734"/>
      <c r="F341" s="735"/>
      <c r="G341" s="810"/>
      <c r="H341" s="810"/>
      <c r="I341" s="797"/>
      <c r="J341" s="811"/>
      <c r="K341" s="765"/>
      <c r="L341" s="765"/>
      <c r="M341" s="765"/>
      <c r="N341" s="765"/>
      <c r="Q341" s="809"/>
      <c r="R341" s="809"/>
    </row>
    <row r="342" s="753" customFormat="1" ht="12.75" spans="2:18">
      <c r="B342" s="735"/>
      <c r="C342" s="735"/>
      <c r="D342" s="735"/>
      <c r="E342" s="734"/>
      <c r="F342" s="735"/>
      <c r="G342" s="810"/>
      <c r="H342" s="810"/>
      <c r="I342" s="797"/>
      <c r="J342" s="811"/>
      <c r="K342" s="765"/>
      <c r="L342" s="765"/>
      <c r="M342" s="765"/>
      <c r="N342" s="765"/>
      <c r="Q342" s="809"/>
      <c r="R342" s="809"/>
    </row>
    <row r="343" s="753" customFormat="1" ht="12.75" spans="2:18">
      <c r="B343" s="735"/>
      <c r="C343" s="735"/>
      <c r="D343" s="735"/>
      <c r="E343" s="734"/>
      <c r="F343" s="735"/>
      <c r="G343" s="810"/>
      <c r="H343" s="810"/>
      <c r="I343" s="797"/>
      <c r="J343" s="811"/>
      <c r="K343" s="765"/>
      <c r="L343" s="765"/>
      <c r="M343" s="765"/>
      <c r="N343" s="765"/>
      <c r="Q343" s="809"/>
      <c r="R343" s="809"/>
    </row>
    <row r="344" s="753" customFormat="1" ht="12.75" spans="2:18">
      <c r="B344" s="735"/>
      <c r="C344" s="735"/>
      <c r="D344" s="735"/>
      <c r="E344" s="734"/>
      <c r="F344" s="735"/>
      <c r="G344" s="810"/>
      <c r="H344" s="810"/>
      <c r="I344" s="797"/>
      <c r="J344" s="811"/>
      <c r="K344" s="765"/>
      <c r="L344" s="765"/>
      <c r="M344" s="765"/>
      <c r="N344" s="765"/>
      <c r="Q344" s="809"/>
      <c r="R344" s="809"/>
    </row>
    <row r="345" s="753" customFormat="1" ht="12.75" spans="2:18">
      <c r="B345" s="735"/>
      <c r="C345" s="735"/>
      <c r="D345" s="735"/>
      <c r="E345" s="734"/>
      <c r="F345" s="735"/>
      <c r="G345" s="810"/>
      <c r="H345" s="810"/>
      <c r="I345" s="797"/>
      <c r="J345" s="811"/>
      <c r="K345" s="765"/>
      <c r="L345" s="765"/>
      <c r="M345" s="765"/>
      <c r="N345" s="765"/>
      <c r="Q345" s="809"/>
      <c r="R345" s="809"/>
    </row>
    <row r="346" s="753" customFormat="1" ht="12.75" spans="2:18">
      <c r="B346" s="735"/>
      <c r="C346" s="735"/>
      <c r="D346" s="735"/>
      <c r="E346" s="734"/>
      <c r="F346" s="735"/>
      <c r="G346" s="810"/>
      <c r="H346" s="810"/>
      <c r="I346" s="797"/>
      <c r="J346" s="811"/>
      <c r="K346" s="765"/>
      <c r="L346" s="765"/>
      <c r="M346" s="765"/>
      <c r="N346" s="765"/>
      <c r="Q346" s="809"/>
      <c r="R346" s="809"/>
    </row>
    <row r="347" s="753" customFormat="1" ht="12.75" spans="2:18">
      <c r="B347" s="735"/>
      <c r="C347" s="735"/>
      <c r="D347" s="735"/>
      <c r="E347" s="734"/>
      <c r="F347" s="735"/>
      <c r="G347" s="810"/>
      <c r="H347" s="810"/>
      <c r="I347" s="797"/>
      <c r="J347" s="811"/>
      <c r="K347" s="765"/>
      <c r="L347" s="765"/>
      <c r="M347" s="765"/>
      <c r="N347" s="765"/>
      <c r="Q347" s="809"/>
      <c r="R347" s="809"/>
    </row>
    <row r="348" s="753" customFormat="1" ht="12.75" spans="2:18">
      <c r="B348" s="735"/>
      <c r="C348" s="735"/>
      <c r="D348" s="735"/>
      <c r="E348" s="734"/>
      <c r="F348" s="735"/>
      <c r="G348" s="810"/>
      <c r="H348" s="810"/>
      <c r="I348" s="797"/>
      <c r="J348" s="811"/>
      <c r="K348" s="765"/>
      <c r="L348" s="765"/>
      <c r="M348" s="765"/>
      <c r="N348" s="765"/>
      <c r="Q348" s="809"/>
      <c r="R348" s="809"/>
    </row>
    <row r="349" s="753" customFormat="1" ht="12.75" spans="2:18">
      <c r="B349" s="735"/>
      <c r="C349" s="735"/>
      <c r="D349" s="735"/>
      <c r="E349" s="734"/>
      <c r="F349" s="735"/>
      <c r="G349" s="810"/>
      <c r="H349" s="810"/>
      <c r="I349" s="797"/>
      <c r="J349" s="811"/>
      <c r="K349" s="765"/>
      <c r="L349" s="765"/>
      <c r="M349" s="765"/>
      <c r="N349" s="765"/>
      <c r="Q349" s="809"/>
      <c r="R349" s="809"/>
    </row>
    <row r="350" s="753" customFormat="1" ht="12.75" spans="2:18">
      <c r="B350" s="735"/>
      <c r="C350" s="735"/>
      <c r="D350" s="735"/>
      <c r="E350" s="734"/>
      <c r="F350" s="735"/>
      <c r="G350" s="810"/>
      <c r="H350" s="810"/>
      <c r="I350" s="797"/>
      <c r="J350" s="811"/>
      <c r="K350" s="765"/>
      <c r="L350" s="765"/>
      <c r="M350" s="765"/>
      <c r="N350" s="765"/>
      <c r="Q350" s="809"/>
      <c r="R350" s="809"/>
    </row>
    <row r="351" s="753" customFormat="1" ht="12.75" spans="2:18">
      <c r="B351" s="735"/>
      <c r="C351" s="735"/>
      <c r="D351" s="735"/>
      <c r="E351" s="734"/>
      <c r="F351" s="735"/>
      <c r="G351" s="810"/>
      <c r="H351" s="810"/>
      <c r="I351" s="797"/>
      <c r="J351" s="811"/>
      <c r="K351" s="765"/>
      <c r="L351" s="765"/>
      <c r="M351" s="765"/>
      <c r="N351" s="765"/>
      <c r="Q351" s="809"/>
      <c r="R351" s="809"/>
    </row>
    <row r="352" s="753" customFormat="1" ht="12.75" spans="2:18">
      <c r="B352" s="735"/>
      <c r="C352" s="735"/>
      <c r="D352" s="735"/>
      <c r="E352" s="734"/>
      <c r="F352" s="735"/>
      <c r="G352" s="810"/>
      <c r="H352" s="810"/>
      <c r="I352" s="797"/>
      <c r="J352" s="811"/>
      <c r="K352" s="765"/>
      <c r="L352" s="765"/>
      <c r="M352" s="765"/>
      <c r="N352" s="765"/>
      <c r="Q352" s="809"/>
      <c r="R352" s="809"/>
    </row>
    <row r="353" s="753" customFormat="1" ht="12.75" spans="2:18">
      <c r="B353" s="735"/>
      <c r="C353" s="735"/>
      <c r="D353" s="735"/>
      <c r="E353" s="734"/>
      <c r="F353" s="735"/>
      <c r="G353" s="810"/>
      <c r="H353" s="810"/>
      <c r="I353" s="797"/>
      <c r="J353" s="811"/>
      <c r="K353" s="765"/>
      <c r="L353" s="765"/>
      <c r="M353" s="765"/>
      <c r="N353" s="765"/>
      <c r="Q353" s="809"/>
      <c r="R353" s="809"/>
    </row>
    <row r="354" s="753" customFormat="1" ht="12.75" spans="2:18">
      <c r="B354" s="735"/>
      <c r="C354" s="735"/>
      <c r="D354" s="735"/>
      <c r="E354" s="734"/>
      <c r="F354" s="735"/>
      <c r="G354" s="810"/>
      <c r="H354" s="810"/>
      <c r="I354" s="797"/>
      <c r="J354" s="811"/>
      <c r="K354" s="765"/>
      <c r="L354" s="765"/>
      <c r="M354" s="765"/>
      <c r="N354" s="765"/>
      <c r="Q354" s="809"/>
      <c r="R354" s="809"/>
    </row>
    <row r="355" s="753" customFormat="1" ht="12.75" spans="2:18">
      <c r="B355" s="735"/>
      <c r="C355" s="735"/>
      <c r="D355" s="735"/>
      <c r="E355" s="734"/>
      <c r="F355" s="735"/>
      <c r="G355" s="810"/>
      <c r="H355" s="810"/>
      <c r="I355" s="797"/>
      <c r="J355" s="811"/>
      <c r="K355" s="765"/>
      <c r="L355" s="765"/>
      <c r="M355" s="765"/>
      <c r="N355" s="765"/>
      <c r="Q355" s="809"/>
      <c r="R355" s="809"/>
    </row>
    <row r="356" s="753" customFormat="1" ht="12.75" spans="2:18">
      <c r="B356" s="735"/>
      <c r="C356" s="735"/>
      <c r="D356" s="735"/>
      <c r="E356" s="734"/>
      <c r="F356" s="735"/>
      <c r="G356" s="810"/>
      <c r="H356" s="810"/>
      <c r="I356" s="797"/>
      <c r="J356" s="811"/>
      <c r="K356" s="765"/>
      <c r="L356" s="765"/>
      <c r="M356" s="765"/>
      <c r="N356" s="765"/>
      <c r="Q356" s="809"/>
      <c r="R356" s="809"/>
    </row>
    <row r="357" s="753" customFormat="1" ht="12.75" spans="2:18">
      <c r="B357" s="735"/>
      <c r="C357" s="735"/>
      <c r="D357" s="735"/>
      <c r="E357" s="734"/>
      <c r="F357" s="735"/>
      <c r="G357" s="810"/>
      <c r="H357" s="810"/>
      <c r="I357" s="797"/>
      <c r="J357" s="811"/>
      <c r="K357" s="765"/>
      <c r="L357" s="765"/>
      <c r="M357" s="765"/>
      <c r="N357" s="765"/>
      <c r="Q357" s="809"/>
      <c r="R357" s="809"/>
    </row>
    <row r="358" s="753" customFormat="1" ht="12.75" spans="2:18">
      <c r="B358" s="735"/>
      <c r="C358" s="735"/>
      <c r="D358" s="735"/>
      <c r="E358" s="734"/>
      <c r="F358" s="735"/>
      <c r="G358" s="810"/>
      <c r="H358" s="810"/>
      <c r="I358" s="797"/>
      <c r="J358" s="811"/>
      <c r="K358" s="765"/>
      <c r="L358" s="765"/>
      <c r="M358" s="765"/>
      <c r="N358" s="765"/>
      <c r="Q358" s="809"/>
      <c r="R358" s="809"/>
    </row>
    <row r="359" s="753" customFormat="1" ht="12.75" spans="2:18">
      <c r="B359" s="735"/>
      <c r="C359" s="735"/>
      <c r="D359" s="735"/>
      <c r="E359" s="734"/>
      <c r="F359" s="735"/>
      <c r="G359" s="810"/>
      <c r="H359" s="810"/>
      <c r="I359" s="797"/>
      <c r="J359" s="811"/>
      <c r="K359" s="765"/>
      <c r="L359" s="765"/>
      <c r="M359" s="765"/>
      <c r="N359" s="765"/>
      <c r="Q359" s="809"/>
      <c r="R359" s="809"/>
    </row>
    <row r="360" s="753" customFormat="1" ht="12.75" spans="2:18">
      <c r="B360" s="735"/>
      <c r="C360" s="735"/>
      <c r="D360" s="735"/>
      <c r="E360" s="734"/>
      <c r="F360" s="735"/>
      <c r="G360" s="810"/>
      <c r="H360" s="810"/>
      <c r="I360" s="797"/>
      <c r="J360" s="811"/>
      <c r="K360" s="765"/>
      <c r="L360" s="765"/>
      <c r="M360" s="765"/>
      <c r="N360" s="765"/>
      <c r="Q360" s="809"/>
      <c r="R360" s="809"/>
    </row>
    <row r="361" s="753" customFormat="1" ht="12.75" spans="2:18">
      <c r="B361" s="735"/>
      <c r="C361" s="735"/>
      <c r="D361" s="735"/>
      <c r="E361" s="734"/>
      <c r="F361" s="735"/>
      <c r="G361" s="810"/>
      <c r="H361" s="810"/>
      <c r="I361" s="797"/>
      <c r="J361" s="811"/>
      <c r="K361" s="765"/>
      <c r="L361" s="765"/>
      <c r="M361" s="765"/>
      <c r="N361" s="765"/>
      <c r="Q361" s="809"/>
      <c r="R361" s="809"/>
    </row>
    <row r="362" s="753" customFormat="1" ht="12.75" spans="2:18">
      <c r="B362" s="735"/>
      <c r="C362" s="735"/>
      <c r="D362" s="735"/>
      <c r="E362" s="734"/>
      <c r="F362" s="735"/>
      <c r="G362" s="810"/>
      <c r="H362" s="810"/>
      <c r="I362" s="797"/>
      <c r="J362" s="811"/>
      <c r="K362" s="765"/>
      <c r="L362" s="765"/>
      <c r="M362" s="765"/>
      <c r="N362" s="765"/>
      <c r="Q362" s="809"/>
      <c r="R362" s="809"/>
    </row>
    <row r="363" s="753" customFormat="1" ht="12.75" spans="2:18">
      <c r="B363" s="735"/>
      <c r="C363" s="735"/>
      <c r="D363" s="735"/>
      <c r="E363" s="734"/>
      <c r="F363" s="735"/>
      <c r="G363" s="810"/>
      <c r="H363" s="810"/>
      <c r="I363" s="797"/>
      <c r="J363" s="811"/>
      <c r="K363" s="765"/>
      <c r="L363" s="765"/>
      <c r="M363" s="765"/>
      <c r="N363" s="765"/>
      <c r="Q363" s="809"/>
      <c r="R363" s="809"/>
    </row>
    <row r="364" s="753" customFormat="1" ht="12.75" spans="2:18">
      <c r="B364" s="735"/>
      <c r="C364" s="735"/>
      <c r="D364" s="735"/>
      <c r="E364" s="734"/>
      <c r="F364" s="735"/>
      <c r="G364" s="810"/>
      <c r="H364" s="810"/>
      <c r="I364" s="797"/>
      <c r="J364" s="811"/>
      <c r="K364" s="765"/>
      <c r="L364" s="765"/>
      <c r="M364" s="765"/>
      <c r="N364" s="765"/>
      <c r="Q364" s="809"/>
      <c r="R364" s="809"/>
    </row>
    <row r="365" s="753" customFormat="1" ht="12.75" spans="2:18">
      <c r="B365" s="735"/>
      <c r="C365" s="735"/>
      <c r="D365" s="735"/>
      <c r="E365" s="734"/>
      <c r="F365" s="735"/>
      <c r="G365" s="810"/>
      <c r="H365" s="810"/>
      <c r="I365" s="797"/>
      <c r="J365" s="811"/>
      <c r="K365" s="765"/>
      <c r="L365" s="765"/>
      <c r="M365" s="765"/>
      <c r="N365" s="765"/>
      <c r="Q365" s="809"/>
      <c r="R365" s="809"/>
    </row>
    <row r="366" s="753" customFormat="1" ht="12.75" spans="2:18">
      <c r="B366" s="735"/>
      <c r="C366" s="735"/>
      <c r="D366" s="735"/>
      <c r="E366" s="734"/>
      <c r="F366" s="735"/>
      <c r="G366" s="810"/>
      <c r="H366" s="810"/>
      <c r="I366" s="797"/>
      <c r="J366" s="811"/>
      <c r="K366" s="765"/>
      <c r="L366" s="765"/>
      <c r="M366" s="765"/>
      <c r="N366" s="765"/>
      <c r="Q366" s="809"/>
      <c r="R366" s="809"/>
    </row>
    <row r="367" s="753" customFormat="1" ht="12.75" spans="2:18">
      <c r="B367" s="735"/>
      <c r="C367" s="735"/>
      <c r="D367" s="735"/>
      <c r="E367" s="734"/>
      <c r="F367" s="735"/>
      <c r="G367" s="810"/>
      <c r="H367" s="810"/>
      <c r="I367" s="797"/>
      <c r="J367" s="811"/>
      <c r="K367" s="765"/>
      <c r="L367" s="765"/>
      <c r="M367" s="765"/>
      <c r="N367" s="765"/>
      <c r="Q367" s="809"/>
      <c r="R367" s="809"/>
    </row>
    <row r="368" s="753" customFormat="1" ht="12.75" spans="2:18">
      <c r="B368" s="735"/>
      <c r="C368" s="735"/>
      <c r="D368" s="735"/>
      <c r="E368" s="734"/>
      <c r="F368" s="735"/>
      <c r="G368" s="810"/>
      <c r="H368" s="810"/>
      <c r="I368" s="797"/>
      <c r="J368" s="811"/>
      <c r="K368" s="765"/>
      <c r="L368" s="765"/>
      <c r="M368" s="765"/>
      <c r="N368" s="765"/>
      <c r="Q368" s="809"/>
      <c r="R368" s="809"/>
    </row>
    <row r="369" s="753" customFormat="1" ht="12.75" spans="2:18">
      <c r="B369" s="735"/>
      <c r="C369" s="735"/>
      <c r="D369" s="735"/>
      <c r="E369" s="734"/>
      <c r="F369" s="735"/>
      <c r="G369" s="810"/>
      <c r="H369" s="810"/>
      <c r="I369" s="797"/>
      <c r="J369" s="811"/>
      <c r="K369" s="765"/>
      <c r="L369" s="765"/>
      <c r="M369" s="765"/>
      <c r="N369" s="765"/>
      <c r="Q369" s="809"/>
      <c r="R369" s="809"/>
    </row>
    <row r="370" s="753" customFormat="1" ht="12.75" spans="2:18">
      <c r="B370" s="735"/>
      <c r="C370" s="735"/>
      <c r="D370" s="735"/>
      <c r="E370" s="734"/>
      <c r="F370" s="735"/>
      <c r="G370" s="810"/>
      <c r="H370" s="810"/>
      <c r="I370" s="797"/>
      <c r="J370" s="811"/>
      <c r="K370" s="765"/>
      <c r="L370" s="765"/>
      <c r="M370" s="765"/>
      <c r="N370" s="765"/>
      <c r="Q370" s="809"/>
      <c r="R370" s="809"/>
    </row>
    <row r="371" s="753" customFormat="1" ht="12.75" spans="2:18">
      <c r="B371" s="735"/>
      <c r="C371" s="735"/>
      <c r="D371" s="735"/>
      <c r="E371" s="734"/>
      <c r="F371" s="735"/>
      <c r="G371" s="810"/>
      <c r="H371" s="810"/>
      <c r="I371" s="797"/>
      <c r="J371" s="811"/>
      <c r="K371" s="765"/>
      <c r="L371" s="765"/>
      <c r="M371" s="765"/>
      <c r="N371" s="765"/>
      <c r="Q371" s="809"/>
      <c r="R371" s="809"/>
    </row>
    <row r="372" s="753" customFormat="1" ht="12.75" spans="2:18">
      <c r="B372" s="735"/>
      <c r="C372" s="735"/>
      <c r="D372" s="735"/>
      <c r="E372" s="734"/>
      <c r="F372" s="735"/>
      <c r="G372" s="810"/>
      <c r="H372" s="810"/>
      <c r="I372" s="797"/>
      <c r="J372" s="811"/>
      <c r="K372" s="765"/>
      <c r="L372" s="765"/>
      <c r="M372" s="765"/>
      <c r="N372" s="765"/>
      <c r="Q372" s="809"/>
      <c r="R372" s="809"/>
    </row>
    <row r="373" s="753" customFormat="1" ht="12.75" spans="2:18">
      <c r="B373" s="735"/>
      <c r="C373" s="735"/>
      <c r="D373" s="735"/>
      <c r="E373" s="734"/>
      <c r="F373" s="735"/>
      <c r="G373" s="810"/>
      <c r="H373" s="810"/>
      <c r="I373" s="797"/>
      <c r="J373" s="811"/>
      <c r="K373" s="765"/>
      <c r="L373" s="765"/>
      <c r="M373" s="765"/>
      <c r="N373" s="765"/>
      <c r="Q373" s="809"/>
      <c r="R373" s="809"/>
    </row>
    <row r="374" s="753" customFormat="1" ht="12.75" spans="2:18">
      <c r="B374" s="735"/>
      <c r="C374" s="735"/>
      <c r="D374" s="735"/>
      <c r="E374" s="734"/>
      <c r="F374" s="735"/>
      <c r="G374" s="810"/>
      <c r="H374" s="810"/>
      <c r="I374" s="797"/>
      <c r="J374" s="811"/>
      <c r="K374" s="765"/>
      <c r="L374" s="765"/>
      <c r="M374" s="765"/>
      <c r="N374" s="765"/>
      <c r="Q374" s="809"/>
      <c r="R374" s="809"/>
    </row>
    <row r="375" s="753" customFormat="1" ht="12.75" spans="2:18">
      <c r="B375" s="735"/>
      <c r="C375" s="735"/>
      <c r="D375" s="735"/>
      <c r="E375" s="734"/>
      <c r="F375" s="735"/>
      <c r="G375" s="810"/>
      <c r="H375" s="810"/>
      <c r="I375" s="797"/>
      <c r="J375" s="811"/>
      <c r="K375" s="765"/>
      <c r="L375" s="765"/>
      <c r="M375" s="765"/>
      <c r="N375" s="765"/>
      <c r="Q375" s="809"/>
      <c r="R375" s="809"/>
    </row>
    <row r="376" s="753" customFormat="1" ht="12.75" spans="2:18">
      <c r="B376" s="735"/>
      <c r="C376" s="735"/>
      <c r="D376" s="735"/>
      <c r="E376" s="734"/>
      <c r="F376" s="735"/>
      <c r="G376" s="810"/>
      <c r="H376" s="810"/>
      <c r="I376" s="797"/>
      <c r="J376" s="811"/>
      <c r="K376" s="765"/>
      <c r="L376" s="765"/>
      <c r="M376" s="765"/>
      <c r="N376" s="765"/>
      <c r="Q376" s="809"/>
      <c r="R376" s="809"/>
    </row>
    <row r="377" s="753" customFormat="1" ht="12.75" spans="2:18">
      <c r="B377" s="735"/>
      <c r="C377" s="735"/>
      <c r="D377" s="735"/>
      <c r="E377" s="734"/>
      <c r="F377" s="735"/>
      <c r="G377" s="810"/>
      <c r="H377" s="810"/>
      <c r="I377" s="797"/>
      <c r="J377" s="811"/>
      <c r="K377" s="765"/>
      <c r="L377" s="765"/>
      <c r="M377" s="765"/>
      <c r="N377" s="765"/>
      <c r="Q377" s="809"/>
      <c r="R377" s="809"/>
    </row>
    <row r="378" s="753" customFormat="1" ht="12.75" spans="2:18">
      <c r="B378" s="735"/>
      <c r="C378" s="735"/>
      <c r="D378" s="735"/>
      <c r="E378" s="734"/>
      <c r="F378" s="735"/>
      <c r="G378" s="810"/>
      <c r="H378" s="810"/>
      <c r="I378" s="797"/>
      <c r="J378" s="811"/>
      <c r="K378" s="765"/>
      <c r="L378" s="765"/>
      <c r="M378" s="765"/>
      <c r="N378" s="765"/>
      <c r="Q378" s="809"/>
      <c r="R378" s="809"/>
    </row>
    <row r="379" s="753" customFormat="1" ht="12.75" spans="2:18">
      <c r="B379" s="735"/>
      <c r="C379" s="735"/>
      <c r="D379" s="735"/>
      <c r="E379" s="734"/>
      <c r="F379" s="735"/>
      <c r="G379" s="810"/>
      <c r="H379" s="810"/>
      <c r="I379" s="797"/>
      <c r="J379" s="811"/>
      <c r="K379" s="765"/>
      <c r="L379" s="765"/>
      <c r="M379" s="765"/>
      <c r="N379" s="765"/>
      <c r="Q379" s="809"/>
      <c r="R379" s="809"/>
    </row>
    <row r="380" s="753" customFormat="1" ht="12.75" spans="2:18">
      <c r="B380" s="735"/>
      <c r="C380" s="735"/>
      <c r="D380" s="735"/>
      <c r="E380" s="734"/>
      <c r="F380" s="735"/>
      <c r="G380" s="810"/>
      <c r="H380" s="810"/>
      <c r="I380" s="797"/>
      <c r="J380" s="811"/>
      <c r="K380" s="765"/>
      <c r="L380" s="765"/>
      <c r="M380" s="765"/>
      <c r="N380" s="765"/>
      <c r="Q380" s="809"/>
      <c r="R380" s="809"/>
    </row>
    <row r="381" s="753" customFormat="1" ht="12.75" spans="2:18">
      <c r="B381" s="735"/>
      <c r="C381" s="735"/>
      <c r="D381" s="735"/>
      <c r="E381" s="734"/>
      <c r="F381" s="735"/>
      <c r="G381" s="810"/>
      <c r="H381" s="810"/>
      <c r="I381" s="797"/>
      <c r="J381" s="811"/>
      <c r="K381" s="765"/>
      <c r="L381" s="765"/>
      <c r="M381" s="765"/>
      <c r="N381" s="765"/>
      <c r="Q381" s="809"/>
      <c r="R381" s="809"/>
    </row>
    <row r="382" s="753" customFormat="1" ht="12.75" spans="2:18">
      <c r="B382" s="735"/>
      <c r="C382" s="735"/>
      <c r="D382" s="735"/>
      <c r="E382" s="734"/>
      <c r="F382" s="735"/>
      <c r="G382" s="810"/>
      <c r="H382" s="810"/>
      <c r="I382" s="797"/>
      <c r="J382" s="811"/>
      <c r="K382" s="765"/>
      <c r="L382" s="765"/>
      <c r="M382" s="765"/>
      <c r="N382" s="765"/>
      <c r="Q382" s="809"/>
      <c r="R382" s="809"/>
    </row>
    <row r="383" s="753" customFormat="1" ht="12.75" spans="2:18">
      <c r="B383" s="735"/>
      <c r="C383" s="735"/>
      <c r="D383" s="735"/>
      <c r="E383" s="734"/>
      <c r="F383" s="735"/>
      <c r="G383" s="810"/>
      <c r="H383" s="810"/>
      <c r="I383" s="797"/>
      <c r="J383" s="811"/>
      <c r="K383" s="765"/>
      <c r="L383" s="765"/>
      <c r="M383" s="765"/>
      <c r="N383" s="765"/>
      <c r="Q383" s="809"/>
      <c r="R383" s="809"/>
    </row>
    <row r="384" s="753" customFormat="1" ht="12.75" spans="2:18">
      <c r="B384" s="735"/>
      <c r="C384" s="735"/>
      <c r="D384" s="735"/>
      <c r="E384" s="734"/>
      <c r="F384" s="735"/>
      <c r="G384" s="810"/>
      <c r="H384" s="810"/>
      <c r="I384" s="797"/>
      <c r="J384" s="811"/>
      <c r="K384" s="765"/>
      <c r="L384" s="765"/>
      <c r="M384" s="765"/>
      <c r="N384" s="765"/>
      <c r="Q384" s="809"/>
      <c r="R384" s="809"/>
    </row>
    <row r="385" s="753" customFormat="1" ht="12.75" spans="2:18">
      <c r="B385" s="735"/>
      <c r="C385" s="735"/>
      <c r="D385" s="735"/>
      <c r="E385" s="734"/>
      <c r="F385" s="735"/>
      <c r="G385" s="810"/>
      <c r="H385" s="810"/>
      <c r="I385" s="797"/>
      <c r="J385" s="811"/>
      <c r="K385" s="765"/>
      <c r="L385" s="765"/>
      <c r="M385" s="765"/>
      <c r="N385" s="765"/>
      <c r="Q385" s="809"/>
      <c r="R385" s="809"/>
    </row>
    <row r="386" s="753" customFormat="1" ht="12.75" spans="2:18">
      <c r="B386" s="735"/>
      <c r="C386" s="735"/>
      <c r="D386" s="735"/>
      <c r="E386" s="734"/>
      <c r="F386" s="735"/>
      <c r="G386" s="810"/>
      <c r="H386" s="810"/>
      <c r="I386" s="797"/>
      <c r="J386" s="811"/>
      <c r="K386" s="765"/>
      <c r="L386" s="765"/>
      <c r="M386" s="765"/>
      <c r="N386" s="765"/>
      <c r="Q386" s="809"/>
      <c r="R386" s="809"/>
    </row>
    <row r="387" s="753" customFormat="1" ht="12.75" spans="2:18">
      <c r="B387" s="735"/>
      <c r="C387" s="735"/>
      <c r="D387" s="735"/>
      <c r="E387" s="734"/>
      <c r="F387" s="735"/>
      <c r="G387" s="810"/>
      <c r="H387" s="810"/>
      <c r="I387" s="797"/>
      <c r="J387" s="811"/>
      <c r="K387" s="765"/>
      <c r="L387" s="765"/>
      <c r="M387" s="765"/>
      <c r="N387" s="765"/>
      <c r="Q387" s="809"/>
      <c r="R387" s="809"/>
    </row>
    <row r="388" s="753" customFormat="1" ht="12.75" spans="2:18">
      <c r="B388" s="735"/>
      <c r="C388" s="735"/>
      <c r="D388" s="735"/>
      <c r="E388" s="734"/>
      <c r="F388" s="735"/>
      <c r="G388" s="810"/>
      <c r="H388" s="810"/>
      <c r="I388" s="797"/>
      <c r="J388" s="811"/>
      <c r="K388" s="765"/>
      <c r="L388" s="765"/>
      <c r="M388" s="765"/>
      <c r="N388" s="765"/>
      <c r="Q388" s="809"/>
      <c r="R388" s="809"/>
    </row>
    <row r="389" s="753" customFormat="1" ht="12.75" spans="2:18">
      <c r="B389" s="735"/>
      <c r="C389" s="735"/>
      <c r="D389" s="735"/>
      <c r="E389" s="734"/>
      <c r="F389" s="735"/>
      <c r="G389" s="810"/>
      <c r="H389" s="810"/>
      <c r="I389" s="797"/>
      <c r="J389" s="811"/>
      <c r="K389" s="765"/>
      <c r="L389" s="765"/>
      <c r="M389" s="765"/>
      <c r="N389" s="765"/>
      <c r="Q389" s="809"/>
      <c r="R389" s="809"/>
    </row>
    <row r="390" s="753" customFormat="1" ht="12.75" spans="2:18">
      <c r="B390" s="735"/>
      <c r="C390" s="735"/>
      <c r="D390" s="735"/>
      <c r="E390" s="734"/>
      <c r="F390" s="735"/>
      <c r="G390" s="810"/>
      <c r="H390" s="810"/>
      <c r="I390" s="797"/>
      <c r="J390" s="811"/>
      <c r="K390" s="765"/>
      <c r="L390" s="765"/>
      <c r="M390" s="765"/>
      <c r="N390" s="765"/>
      <c r="Q390" s="809"/>
      <c r="R390" s="809"/>
    </row>
    <row r="391" s="753" customFormat="1" ht="12.75" spans="2:18">
      <c r="B391" s="735"/>
      <c r="C391" s="735"/>
      <c r="D391" s="735"/>
      <c r="E391" s="734"/>
      <c r="F391" s="735"/>
      <c r="G391" s="810"/>
      <c r="H391" s="810"/>
      <c r="I391" s="797"/>
      <c r="J391" s="811"/>
      <c r="K391" s="765"/>
      <c r="L391" s="765"/>
      <c r="M391" s="765"/>
      <c r="N391" s="765"/>
      <c r="Q391" s="809"/>
      <c r="R391" s="809"/>
    </row>
    <row r="392" s="753" customFormat="1" ht="12.75" spans="2:18">
      <c r="B392" s="735"/>
      <c r="C392" s="735"/>
      <c r="D392" s="735"/>
      <c r="E392" s="734"/>
      <c r="F392" s="735"/>
      <c r="G392" s="810"/>
      <c r="H392" s="810"/>
      <c r="I392" s="797"/>
      <c r="J392" s="811"/>
      <c r="K392" s="765"/>
      <c r="L392" s="765"/>
      <c r="M392" s="765"/>
      <c r="N392" s="765"/>
      <c r="Q392" s="809"/>
      <c r="R392" s="809"/>
    </row>
    <row r="393" s="753" customFormat="1" ht="12.75" spans="2:18">
      <c r="B393" s="735"/>
      <c r="C393" s="735"/>
      <c r="D393" s="735"/>
      <c r="E393" s="734"/>
      <c r="F393" s="735"/>
      <c r="G393" s="810"/>
      <c r="H393" s="810"/>
      <c r="I393" s="797"/>
      <c r="J393" s="811"/>
      <c r="K393" s="765"/>
      <c r="L393" s="765"/>
      <c r="M393" s="765"/>
      <c r="N393" s="765"/>
      <c r="Q393" s="809"/>
      <c r="R393" s="809"/>
    </row>
    <row r="394" s="753" customFormat="1" ht="12.75" spans="2:18">
      <c r="B394" s="735"/>
      <c r="C394" s="735"/>
      <c r="D394" s="735"/>
      <c r="E394" s="734"/>
      <c r="F394" s="735"/>
      <c r="G394" s="810"/>
      <c r="H394" s="810"/>
      <c r="I394" s="797"/>
      <c r="J394" s="811"/>
      <c r="K394" s="765"/>
      <c r="L394" s="765"/>
      <c r="M394" s="765"/>
      <c r="N394" s="765"/>
      <c r="Q394" s="809"/>
      <c r="R394" s="809"/>
    </row>
    <row r="395" s="753" customFormat="1" ht="12.75" spans="2:18">
      <c r="B395" s="735"/>
      <c r="C395" s="735"/>
      <c r="D395" s="735"/>
      <c r="E395" s="734"/>
      <c r="F395" s="735"/>
      <c r="G395" s="810"/>
      <c r="H395" s="810"/>
      <c r="I395" s="797"/>
      <c r="J395" s="811"/>
      <c r="K395" s="765"/>
      <c r="L395" s="765"/>
      <c r="M395" s="765"/>
      <c r="N395" s="765"/>
      <c r="Q395" s="809"/>
      <c r="R395" s="809"/>
    </row>
    <row r="396" s="753" customFormat="1" ht="12.75" spans="2:18">
      <c r="B396" s="735"/>
      <c r="C396" s="735"/>
      <c r="D396" s="735"/>
      <c r="E396" s="734"/>
      <c r="F396" s="735"/>
      <c r="G396" s="810"/>
      <c r="H396" s="810"/>
      <c r="I396" s="797"/>
      <c r="J396" s="811"/>
      <c r="K396" s="765"/>
      <c r="L396" s="765"/>
      <c r="M396" s="765"/>
      <c r="N396" s="765"/>
      <c r="Q396" s="809"/>
      <c r="R396" s="809"/>
    </row>
    <row r="397" s="753" customFormat="1" ht="12.75" spans="2:18">
      <c r="B397" s="735"/>
      <c r="C397" s="735"/>
      <c r="D397" s="735"/>
      <c r="E397" s="734"/>
      <c r="F397" s="735"/>
      <c r="G397" s="810"/>
      <c r="H397" s="810"/>
      <c r="I397" s="797"/>
      <c r="J397" s="811"/>
      <c r="K397" s="765"/>
      <c r="L397" s="765"/>
      <c r="M397" s="765"/>
      <c r="N397" s="765"/>
      <c r="Q397" s="809"/>
      <c r="R397" s="809"/>
    </row>
    <row r="398" s="753" customFormat="1" ht="12.75" spans="2:18">
      <c r="B398" s="735"/>
      <c r="C398" s="735"/>
      <c r="D398" s="735"/>
      <c r="E398" s="734"/>
      <c r="F398" s="735"/>
      <c r="G398" s="810"/>
      <c r="H398" s="810"/>
      <c r="I398" s="797"/>
      <c r="J398" s="811"/>
      <c r="K398" s="765"/>
      <c r="L398" s="765"/>
      <c r="M398" s="765"/>
      <c r="N398" s="765"/>
      <c r="Q398" s="809"/>
      <c r="R398" s="809"/>
    </row>
    <row r="399" s="753" customFormat="1" ht="12.75" spans="2:18">
      <c r="B399" s="735"/>
      <c r="C399" s="735"/>
      <c r="D399" s="735"/>
      <c r="E399" s="734"/>
      <c r="F399" s="735"/>
      <c r="G399" s="810"/>
      <c r="H399" s="810"/>
      <c r="I399" s="797"/>
      <c r="J399" s="811"/>
      <c r="K399" s="765"/>
      <c r="L399" s="765"/>
      <c r="M399" s="765"/>
      <c r="N399" s="765"/>
      <c r="Q399" s="809"/>
      <c r="R399" s="809"/>
    </row>
    <row r="400" s="753" customFormat="1" ht="12.75" spans="2:18">
      <c r="B400" s="735"/>
      <c r="C400" s="735"/>
      <c r="D400" s="735"/>
      <c r="E400" s="734"/>
      <c r="F400" s="735"/>
      <c r="G400" s="810"/>
      <c r="H400" s="810"/>
      <c r="I400" s="797"/>
      <c r="J400" s="811"/>
      <c r="K400" s="765"/>
      <c r="L400" s="765"/>
      <c r="M400" s="765"/>
      <c r="N400" s="765"/>
      <c r="Q400" s="809"/>
      <c r="R400" s="809"/>
    </row>
    <row r="401" s="753" customFormat="1" ht="12.75" spans="2:18">
      <c r="B401" s="735"/>
      <c r="C401" s="735"/>
      <c r="D401" s="735"/>
      <c r="E401" s="734"/>
      <c r="F401" s="735"/>
      <c r="G401" s="810"/>
      <c r="H401" s="810"/>
      <c r="I401" s="797"/>
      <c r="J401" s="811"/>
      <c r="K401" s="765"/>
      <c r="L401" s="765"/>
      <c r="M401" s="765"/>
      <c r="N401" s="765"/>
      <c r="Q401" s="809"/>
      <c r="R401" s="809"/>
    </row>
    <row r="402" s="753" customFormat="1" ht="12.75" spans="2:18">
      <c r="B402" s="735"/>
      <c r="C402" s="735"/>
      <c r="D402" s="735"/>
      <c r="E402" s="734"/>
      <c r="F402" s="735"/>
      <c r="G402" s="810"/>
      <c r="H402" s="810"/>
      <c r="I402" s="797"/>
      <c r="J402" s="811"/>
      <c r="K402" s="765"/>
      <c r="L402" s="765"/>
      <c r="M402" s="765"/>
      <c r="N402" s="765"/>
      <c r="Q402" s="809"/>
      <c r="R402" s="809"/>
    </row>
    <row r="403" s="753" customFormat="1" ht="12.75" spans="2:18">
      <c r="B403" s="735"/>
      <c r="C403" s="735"/>
      <c r="D403" s="735"/>
      <c r="E403" s="734"/>
      <c r="F403" s="735"/>
      <c r="G403" s="810"/>
      <c r="H403" s="810"/>
      <c r="I403" s="797"/>
      <c r="J403" s="811"/>
      <c r="K403" s="765"/>
      <c r="L403" s="765"/>
      <c r="M403" s="765"/>
      <c r="N403" s="765"/>
      <c r="Q403" s="809"/>
      <c r="R403" s="809"/>
    </row>
    <row r="404" s="753" customFormat="1" ht="12.75" spans="2:18">
      <c r="B404" s="735"/>
      <c r="C404" s="735"/>
      <c r="D404" s="735"/>
      <c r="E404" s="734"/>
      <c r="F404" s="735"/>
      <c r="G404" s="810"/>
      <c r="H404" s="810"/>
      <c r="I404" s="797"/>
      <c r="J404" s="811"/>
      <c r="K404" s="765"/>
      <c r="L404" s="765"/>
      <c r="M404" s="765"/>
      <c r="N404" s="765"/>
      <c r="Q404" s="809"/>
      <c r="R404" s="809"/>
    </row>
    <row r="405" s="753" customFormat="1" ht="12.75" spans="2:18">
      <c r="B405" s="735"/>
      <c r="C405" s="735"/>
      <c r="D405" s="735"/>
      <c r="E405" s="734"/>
      <c r="F405" s="735"/>
      <c r="G405" s="810"/>
      <c r="H405" s="810"/>
      <c r="I405" s="797"/>
      <c r="J405" s="811"/>
      <c r="K405" s="765"/>
      <c r="L405" s="765"/>
      <c r="M405" s="765"/>
      <c r="N405" s="765"/>
      <c r="Q405" s="809"/>
      <c r="R405" s="809"/>
    </row>
    <row r="406" s="753" customFormat="1" ht="12.75" spans="2:18">
      <c r="B406" s="735"/>
      <c r="C406" s="735"/>
      <c r="D406" s="735"/>
      <c r="E406" s="734"/>
      <c r="F406" s="735"/>
      <c r="G406" s="810"/>
      <c r="H406" s="810"/>
      <c r="I406" s="797"/>
      <c r="J406" s="811"/>
      <c r="K406" s="765"/>
      <c r="L406" s="765"/>
      <c r="M406" s="765"/>
      <c r="N406" s="765"/>
      <c r="Q406" s="809"/>
      <c r="R406" s="809"/>
    </row>
    <row r="407" s="753" customFormat="1" ht="12.75" spans="2:18">
      <c r="B407" s="735"/>
      <c r="C407" s="735"/>
      <c r="D407" s="735"/>
      <c r="E407" s="734"/>
      <c r="F407" s="735"/>
      <c r="G407" s="810"/>
      <c r="H407" s="810"/>
      <c r="I407" s="797"/>
      <c r="J407" s="811"/>
      <c r="K407" s="765"/>
      <c r="L407" s="765"/>
      <c r="M407" s="765"/>
      <c r="N407" s="765"/>
      <c r="Q407" s="809"/>
      <c r="R407" s="809"/>
    </row>
    <row r="408" s="753" customFormat="1" ht="12.75" spans="2:18">
      <c r="B408" s="735"/>
      <c r="C408" s="735"/>
      <c r="D408" s="735"/>
      <c r="E408" s="734"/>
      <c r="F408" s="735"/>
      <c r="G408" s="810"/>
      <c r="H408" s="810"/>
      <c r="I408" s="797"/>
      <c r="J408" s="811"/>
      <c r="K408" s="765"/>
      <c r="L408" s="765"/>
      <c r="M408" s="765"/>
      <c r="N408" s="765"/>
      <c r="Q408" s="809"/>
      <c r="R408" s="809"/>
    </row>
    <row r="409" s="753" customFormat="1" ht="12.75" spans="2:18">
      <c r="B409" s="735"/>
      <c r="C409" s="735"/>
      <c r="D409" s="735"/>
      <c r="E409" s="734"/>
      <c r="F409" s="735"/>
      <c r="G409" s="810"/>
      <c r="H409" s="810"/>
      <c r="I409" s="797"/>
      <c r="J409" s="811"/>
      <c r="K409" s="765"/>
      <c r="L409" s="765"/>
      <c r="M409" s="765"/>
      <c r="N409" s="765"/>
      <c r="Q409" s="809"/>
      <c r="R409" s="809"/>
    </row>
    <row r="410" s="753" customFormat="1" ht="12.75" spans="2:18">
      <c r="B410" s="735"/>
      <c r="C410" s="735"/>
      <c r="D410" s="735"/>
      <c r="E410" s="734"/>
      <c r="F410" s="735"/>
      <c r="G410" s="810"/>
      <c r="H410" s="810"/>
      <c r="I410" s="797"/>
      <c r="J410" s="811"/>
      <c r="K410" s="765"/>
      <c r="L410" s="765"/>
      <c r="M410" s="765"/>
      <c r="N410" s="765"/>
      <c r="Q410" s="809"/>
      <c r="R410" s="809"/>
    </row>
    <row r="411" s="753" customFormat="1" ht="12.75" spans="2:18">
      <c r="B411" s="735"/>
      <c r="C411" s="735"/>
      <c r="D411" s="735"/>
      <c r="E411" s="734"/>
      <c r="F411" s="735"/>
      <c r="G411" s="810"/>
      <c r="H411" s="810"/>
      <c r="I411" s="797"/>
      <c r="J411" s="811"/>
      <c r="K411" s="765"/>
      <c r="L411" s="765"/>
      <c r="M411" s="765"/>
      <c r="N411" s="765"/>
      <c r="Q411" s="809"/>
      <c r="R411" s="809"/>
    </row>
    <row r="412" s="753" customFormat="1" ht="12.75" spans="2:18">
      <c r="B412" s="735"/>
      <c r="C412" s="735"/>
      <c r="D412" s="735"/>
      <c r="E412" s="734"/>
      <c r="F412" s="735"/>
      <c r="G412" s="810"/>
      <c r="H412" s="810"/>
      <c r="I412" s="797"/>
      <c r="J412" s="811"/>
      <c r="K412" s="765"/>
      <c r="L412" s="765"/>
      <c r="M412" s="765"/>
      <c r="N412" s="765"/>
      <c r="Q412" s="809"/>
      <c r="R412" s="809"/>
    </row>
    <row r="413" s="753" customFormat="1" ht="12.75" spans="2:18">
      <c r="B413" s="735"/>
      <c r="C413" s="735"/>
      <c r="D413" s="735"/>
      <c r="E413" s="734"/>
      <c r="F413" s="735"/>
      <c r="G413" s="810"/>
      <c r="H413" s="810"/>
      <c r="I413" s="797"/>
      <c r="J413" s="811"/>
      <c r="K413" s="765"/>
      <c r="L413" s="765"/>
      <c r="M413" s="765"/>
      <c r="N413" s="765"/>
      <c r="Q413" s="809"/>
      <c r="R413" s="809"/>
    </row>
    <row r="414" s="753" customFormat="1" ht="12.75" spans="2:18">
      <c r="B414" s="735"/>
      <c r="C414" s="735"/>
      <c r="D414" s="735"/>
      <c r="E414" s="734"/>
      <c r="F414" s="735"/>
      <c r="G414" s="810"/>
      <c r="H414" s="810"/>
      <c r="I414" s="797"/>
      <c r="J414" s="811"/>
      <c r="K414" s="765"/>
      <c r="L414" s="765"/>
      <c r="M414" s="765"/>
      <c r="N414" s="765"/>
      <c r="Q414" s="809"/>
      <c r="R414" s="809"/>
    </row>
    <row r="415" s="753" customFormat="1" ht="12.75" spans="2:18">
      <c r="B415" s="735"/>
      <c r="C415" s="735"/>
      <c r="D415" s="735"/>
      <c r="E415" s="734"/>
      <c r="F415" s="735"/>
      <c r="G415" s="810"/>
      <c r="H415" s="810"/>
      <c r="I415" s="797"/>
      <c r="J415" s="811"/>
      <c r="K415" s="765"/>
      <c r="L415" s="765"/>
      <c r="M415" s="765"/>
      <c r="N415" s="765"/>
      <c r="Q415" s="809"/>
      <c r="R415" s="809"/>
    </row>
    <row r="416" s="753" customFormat="1" ht="12.75" spans="2:18">
      <c r="B416" s="735"/>
      <c r="C416" s="735"/>
      <c r="D416" s="735"/>
      <c r="E416" s="734"/>
      <c r="F416" s="735"/>
      <c r="G416" s="810"/>
      <c r="H416" s="810"/>
      <c r="I416" s="797"/>
      <c r="J416" s="811"/>
      <c r="K416" s="765"/>
      <c r="L416" s="765"/>
      <c r="M416" s="765"/>
      <c r="N416" s="765"/>
      <c r="Q416" s="809"/>
      <c r="R416" s="809"/>
    </row>
    <row r="417" s="753" customFormat="1" ht="12.75" spans="2:18">
      <c r="B417" s="735"/>
      <c r="C417" s="735"/>
      <c r="D417" s="735"/>
      <c r="E417" s="734"/>
      <c r="F417" s="735"/>
      <c r="G417" s="810"/>
      <c r="H417" s="810"/>
      <c r="I417" s="797"/>
      <c r="J417" s="811"/>
      <c r="K417" s="765"/>
      <c r="L417" s="765"/>
      <c r="M417" s="765"/>
      <c r="N417" s="765"/>
      <c r="Q417" s="809"/>
      <c r="R417" s="809"/>
    </row>
    <row r="418" s="753" customFormat="1" ht="12.75" spans="2:18">
      <c r="B418" s="735"/>
      <c r="C418" s="735"/>
      <c r="D418" s="735"/>
      <c r="E418" s="734"/>
      <c r="F418" s="735"/>
      <c r="G418" s="810"/>
      <c r="H418" s="810"/>
      <c r="I418" s="797"/>
      <c r="J418" s="811"/>
      <c r="K418" s="765"/>
      <c r="L418" s="765"/>
      <c r="M418" s="765"/>
      <c r="N418" s="765"/>
      <c r="Q418" s="809"/>
      <c r="R418" s="809"/>
    </row>
    <row r="419" s="753" customFormat="1" ht="12.75" spans="2:18">
      <c r="B419" s="735"/>
      <c r="C419" s="735"/>
      <c r="D419" s="735"/>
      <c r="E419" s="734"/>
      <c r="F419" s="735"/>
      <c r="G419" s="810"/>
      <c r="H419" s="810"/>
      <c r="I419" s="797"/>
      <c r="J419" s="811"/>
      <c r="K419" s="765"/>
      <c r="L419" s="765"/>
      <c r="M419" s="765"/>
      <c r="N419" s="765"/>
      <c r="Q419" s="809"/>
      <c r="R419" s="809"/>
    </row>
    <row r="420" s="753" customFormat="1" ht="12.75" spans="2:18">
      <c r="B420" s="735"/>
      <c r="C420" s="735"/>
      <c r="D420" s="735"/>
      <c r="E420" s="734"/>
      <c r="F420" s="735"/>
      <c r="G420" s="810"/>
      <c r="H420" s="810"/>
      <c r="I420" s="797"/>
      <c r="J420" s="811"/>
      <c r="K420" s="765"/>
      <c r="L420" s="765"/>
      <c r="M420" s="765"/>
      <c r="N420" s="765"/>
      <c r="Q420" s="809"/>
      <c r="R420" s="809"/>
    </row>
    <row r="421" s="753" customFormat="1" ht="12.75" spans="2:18">
      <c r="B421" s="735"/>
      <c r="C421" s="735"/>
      <c r="D421" s="735"/>
      <c r="E421" s="734"/>
      <c r="F421" s="735"/>
      <c r="G421" s="810"/>
      <c r="H421" s="810"/>
      <c r="I421" s="797"/>
      <c r="J421" s="811"/>
      <c r="K421" s="765"/>
      <c r="L421" s="765"/>
      <c r="M421" s="765"/>
      <c r="N421" s="765"/>
      <c r="Q421" s="809"/>
      <c r="R421" s="809"/>
    </row>
    <row r="422" s="753" customFormat="1" ht="12.75" spans="2:18">
      <c r="B422" s="735"/>
      <c r="C422" s="735"/>
      <c r="D422" s="735"/>
      <c r="E422" s="734"/>
      <c r="F422" s="735"/>
      <c r="G422" s="810"/>
      <c r="H422" s="810"/>
      <c r="I422" s="797"/>
      <c r="J422" s="811"/>
      <c r="K422" s="765"/>
      <c r="L422" s="765"/>
      <c r="M422" s="765"/>
      <c r="N422" s="765"/>
      <c r="Q422" s="809"/>
      <c r="R422" s="809"/>
    </row>
    <row r="423" s="753" customFormat="1" ht="12.75" spans="2:18">
      <c r="B423" s="735"/>
      <c r="C423" s="735"/>
      <c r="D423" s="735"/>
      <c r="E423" s="734"/>
      <c r="F423" s="735"/>
      <c r="G423" s="810"/>
      <c r="H423" s="810"/>
      <c r="I423" s="797"/>
      <c r="J423" s="811"/>
      <c r="K423" s="765"/>
      <c r="L423" s="765"/>
      <c r="M423" s="765"/>
      <c r="N423" s="765"/>
      <c r="Q423" s="809"/>
      <c r="R423" s="809"/>
    </row>
    <row r="424" s="753" customFormat="1" ht="12.75" spans="2:18">
      <c r="B424" s="735"/>
      <c r="C424" s="735"/>
      <c r="D424" s="735"/>
      <c r="E424" s="734"/>
      <c r="F424" s="735"/>
      <c r="G424" s="810"/>
      <c r="H424" s="810"/>
      <c r="I424" s="797"/>
      <c r="J424" s="811"/>
      <c r="K424" s="765"/>
      <c r="L424" s="765"/>
      <c r="M424" s="765"/>
      <c r="N424" s="765"/>
      <c r="Q424" s="809"/>
      <c r="R424" s="809"/>
    </row>
    <row r="425" s="753" customFormat="1" ht="12.75" spans="2:18">
      <c r="B425" s="735"/>
      <c r="C425" s="735"/>
      <c r="D425" s="735"/>
      <c r="E425" s="734"/>
      <c r="F425" s="735"/>
      <c r="G425" s="810"/>
      <c r="H425" s="810"/>
      <c r="I425" s="797"/>
      <c r="J425" s="811"/>
      <c r="K425" s="765"/>
      <c r="L425" s="765"/>
      <c r="M425" s="765"/>
      <c r="N425" s="765"/>
      <c r="Q425" s="809"/>
      <c r="R425" s="809"/>
    </row>
    <row r="426" s="753" customFormat="1" ht="12.75" spans="2:18">
      <c r="B426" s="735"/>
      <c r="C426" s="735"/>
      <c r="D426" s="735"/>
      <c r="E426" s="734"/>
      <c r="F426" s="735"/>
      <c r="G426" s="810"/>
      <c r="H426" s="810"/>
      <c r="I426" s="797"/>
      <c r="J426" s="811"/>
      <c r="K426" s="765"/>
      <c r="L426" s="765"/>
      <c r="M426" s="765"/>
      <c r="N426" s="765"/>
      <c r="Q426" s="809"/>
      <c r="R426" s="809"/>
    </row>
    <row r="427" s="753" customFormat="1" ht="12.75" spans="2:18">
      <c r="B427" s="735"/>
      <c r="C427" s="735"/>
      <c r="D427" s="735"/>
      <c r="E427" s="734"/>
      <c r="F427" s="735"/>
      <c r="G427" s="810"/>
      <c r="H427" s="810"/>
      <c r="I427" s="797"/>
      <c r="J427" s="811"/>
      <c r="K427" s="765"/>
      <c r="L427" s="765"/>
      <c r="M427" s="765"/>
      <c r="N427" s="765"/>
      <c r="Q427" s="809"/>
      <c r="R427" s="809"/>
    </row>
    <row r="428" s="753" customFormat="1" ht="12.75" spans="2:18">
      <c r="B428" s="735"/>
      <c r="C428" s="735"/>
      <c r="D428" s="735"/>
      <c r="E428" s="734"/>
      <c r="F428" s="735"/>
      <c r="G428" s="810"/>
      <c r="H428" s="810"/>
      <c r="I428" s="797"/>
      <c r="J428" s="811"/>
      <c r="K428" s="765"/>
      <c r="L428" s="765"/>
      <c r="M428" s="765"/>
      <c r="N428" s="765"/>
      <c r="Q428" s="809"/>
      <c r="R428" s="809"/>
    </row>
    <row r="429" s="753" customFormat="1" ht="12.75" spans="2:18">
      <c r="B429" s="735"/>
      <c r="C429" s="735"/>
      <c r="D429" s="735"/>
      <c r="E429" s="734"/>
      <c r="F429" s="735"/>
      <c r="G429" s="810"/>
      <c r="H429" s="810"/>
      <c r="I429" s="797"/>
      <c r="J429" s="811"/>
      <c r="K429" s="765"/>
      <c r="L429" s="765"/>
      <c r="M429" s="765"/>
      <c r="N429" s="765"/>
      <c r="Q429" s="809"/>
      <c r="R429" s="809"/>
    </row>
    <row r="430" s="753" customFormat="1" ht="12.75" spans="2:18">
      <c r="B430" s="735"/>
      <c r="C430" s="735"/>
      <c r="D430" s="735"/>
      <c r="E430" s="734"/>
      <c r="F430" s="735"/>
      <c r="G430" s="810"/>
      <c r="H430" s="810"/>
      <c r="I430" s="797"/>
      <c r="J430" s="811"/>
      <c r="K430" s="765"/>
      <c r="L430" s="765"/>
      <c r="M430" s="765"/>
      <c r="N430" s="765"/>
      <c r="Q430" s="809"/>
      <c r="R430" s="809"/>
    </row>
    <row r="431" s="753" customFormat="1" ht="12.75" spans="2:18">
      <c r="B431" s="735"/>
      <c r="C431" s="735"/>
      <c r="D431" s="735"/>
      <c r="E431" s="734"/>
      <c r="F431" s="735"/>
      <c r="G431" s="810"/>
      <c r="H431" s="810"/>
      <c r="I431" s="797"/>
      <c r="J431" s="811"/>
      <c r="K431" s="765"/>
      <c r="L431" s="765"/>
      <c r="M431" s="765"/>
      <c r="N431" s="765"/>
      <c r="Q431" s="809"/>
      <c r="R431" s="809"/>
    </row>
    <row r="432" s="753" customFormat="1" ht="12.75" spans="2:18">
      <c r="B432" s="735"/>
      <c r="C432" s="735"/>
      <c r="D432" s="735"/>
      <c r="E432" s="734"/>
      <c r="F432" s="735"/>
      <c r="G432" s="810"/>
      <c r="H432" s="810"/>
      <c r="I432" s="797"/>
      <c r="J432" s="811"/>
      <c r="K432" s="765"/>
      <c r="L432" s="765"/>
      <c r="M432" s="765"/>
      <c r="N432" s="765"/>
      <c r="Q432" s="809"/>
      <c r="R432" s="809"/>
    </row>
    <row r="433" s="753" customFormat="1" ht="12.75" spans="2:18">
      <c r="B433" s="735"/>
      <c r="C433" s="735"/>
      <c r="D433" s="735"/>
      <c r="E433" s="734"/>
      <c r="F433" s="735"/>
      <c r="G433" s="810"/>
      <c r="H433" s="810"/>
      <c r="I433" s="797"/>
      <c r="J433" s="811"/>
      <c r="K433" s="765"/>
      <c r="L433" s="765"/>
      <c r="M433" s="765"/>
      <c r="N433" s="765"/>
      <c r="Q433" s="809"/>
      <c r="R433" s="809"/>
    </row>
    <row r="434" s="753" customFormat="1" ht="12.75" spans="2:18">
      <c r="B434" s="735"/>
      <c r="C434" s="735"/>
      <c r="D434" s="735"/>
      <c r="E434" s="734"/>
      <c r="F434" s="735"/>
      <c r="G434" s="810"/>
      <c r="H434" s="810"/>
      <c r="I434" s="797"/>
      <c r="J434" s="811"/>
      <c r="K434" s="765"/>
      <c r="L434" s="765"/>
      <c r="M434" s="765"/>
      <c r="N434" s="765"/>
      <c r="Q434" s="809"/>
      <c r="R434" s="809"/>
    </row>
    <row r="435" s="753" customFormat="1" ht="12.75" spans="2:18">
      <c r="B435" s="735"/>
      <c r="C435" s="735"/>
      <c r="D435" s="735"/>
      <c r="E435" s="734"/>
      <c r="F435" s="735"/>
      <c r="G435" s="810"/>
      <c r="H435" s="810"/>
      <c r="I435" s="797"/>
      <c r="J435" s="811"/>
      <c r="K435" s="765"/>
      <c r="L435" s="765"/>
      <c r="M435" s="765"/>
      <c r="N435" s="765"/>
      <c r="Q435" s="809"/>
      <c r="R435" s="809"/>
    </row>
    <row r="436" s="753" customFormat="1" ht="12.75" spans="2:18">
      <c r="B436" s="735"/>
      <c r="C436" s="735"/>
      <c r="D436" s="735"/>
      <c r="E436" s="734"/>
      <c r="F436" s="735"/>
      <c r="G436" s="810"/>
      <c r="H436" s="810"/>
      <c r="I436" s="797"/>
      <c r="J436" s="811"/>
      <c r="K436" s="765"/>
      <c r="L436" s="765"/>
      <c r="M436" s="765"/>
      <c r="N436" s="765"/>
      <c r="Q436" s="809"/>
      <c r="R436" s="809"/>
    </row>
    <row r="437" s="753" customFormat="1" ht="12.75" spans="2:18">
      <c r="B437" s="735"/>
      <c r="C437" s="735"/>
      <c r="D437" s="735"/>
      <c r="E437" s="734"/>
      <c r="F437" s="735"/>
      <c r="G437" s="810"/>
      <c r="H437" s="810"/>
      <c r="I437" s="797"/>
      <c r="J437" s="811"/>
      <c r="K437" s="765"/>
      <c r="L437" s="765"/>
      <c r="M437" s="765"/>
      <c r="N437" s="765"/>
      <c r="Q437" s="809"/>
      <c r="R437" s="809"/>
    </row>
    <row r="438" s="753" customFormat="1" ht="12.75" spans="2:18">
      <c r="B438" s="735"/>
      <c r="C438" s="735"/>
      <c r="D438" s="735"/>
      <c r="E438" s="734"/>
      <c r="F438" s="735"/>
      <c r="G438" s="810"/>
      <c r="H438" s="810"/>
      <c r="I438" s="797"/>
      <c r="J438" s="811"/>
      <c r="K438" s="765"/>
      <c r="L438" s="765"/>
      <c r="M438" s="765"/>
      <c r="N438" s="765"/>
      <c r="Q438" s="809"/>
      <c r="R438" s="809"/>
    </row>
    <row r="439" s="753" customFormat="1" ht="12.75" spans="2:18">
      <c r="B439" s="735"/>
      <c r="C439" s="735"/>
      <c r="D439" s="735"/>
      <c r="E439" s="734"/>
      <c r="F439" s="735"/>
      <c r="G439" s="810"/>
      <c r="H439" s="810"/>
      <c r="I439" s="797"/>
      <c r="J439" s="811"/>
      <c r="K439" s="765"/>
      <c r="L439" s="765"/>
      <c r="M439" s="765"/>
      <c r="N439" s="765"/>
      <c r="Q439" s="809"/>
      <c r="R439" s="809"/>
    </row>
    <row r="440" s="753" customFormat="1" ht="12.75" spans="2:18">
      <c r="B440" s="735"/>
      <c r="C440" s="735"/>
      <c r="D440" s="735"/>
      <c r="E440" s="734"/>
      <c r="F440" s="735"/>
      <c r="G440" s="810"/>
      <c r="H440" s="810"/>
      <c r="I440" s="797"/>
      <c r="J440" s="811"/>
      <c r="K440" s="765"/>
      <c r="L440" s="765"/>
      <c r="M440" s="765"/>
      <c r="N440" s="765"/>
      <c r="Q440" s="809"/>
      <c r="R440" s="809"/>
    </row>
    <row r="441" s="753" customFormat="1" ht="12.75" spans="2:18">
      <c r="B441" s="735"/>
      <c r="C441" s="735"/>
      <c r="D441" s="735"/>
      <c r="E441" s="734"/>
      <c r="F441" s="735"/>
      <c r="G441" s="810"/>
      <c r="H441" s="810"/>
      <c r="I441" s="797"/>
      <c r="J441" s="811"/>
      <c r="K441" s="765"/>
      <c r="L441" s="765"/>
      <c r="M441" s="765"/>
      <c r="N441" s="765"/>
      <c r="Q441" s="809"/>
      <c r="R441" s="809"/>
    </row>
    <row r="442" s="753" customFormat="1" ht="12.75" spans="2:18">
      <c r="B442" s="735"/>
      <c r="C442" s="735"/>
      <c r="D442" s="735"/>
      <c r="E442" s="734"/>
      <c r="F442" s="735"/>
      <c r="G442" s="810"/>
      <c r="H442" s="810"/>
      <c r="I442" s="797"/>
      <c r="J442" s="811"/>
      <c r="K442" s="765"/>
      <c r="L442" s="765"/>
      <c r="M442" s="765"/>
      <c r="N442" s="765"/>
      <c r="Q442" s="809"/>
      <c r="R442" s="809"/>
    </row>
    <row r="443" s="753" customFormat="1" ht="12.75" spans="2:18">
      <c r="B443" s="735"/>
      <c r="C443" s="735"/>
      <c r="D443" s="735"/>
      <c r="E443" s="734"/>
      <c r="F443" s="735"/>
      <c r="G443" s="810"/>
      <c r="H443" s="810"/>
      <c r="I443" s="797"/>
      <c r="J443" s="811"/>
      <c r="K443" s="765"/>
      <c r="L443" s="765"/>
      <c r="M443" s="765"/>
      <c r="N443" s="765"/>
      <c r="Q443" s="809"/>
      <c r="R443" s="809"/>
    </row>
    <row r="444" s="753" customFormat="1" ht="12.75" spans="2:18">
      <c r="B444" s="735"/>
      <c r="C444" s="735"/>
      <c r="D444" s="735"/>
      <c r="E444" s="734"/>
      <c r="F444" s="735"/>
      <c r="G444" s="810"/>
      <c r="H444" s="810"/>
      <c r="I444" s="797"/>
      <c r="J444" s="811"/>
      <c r="K444" s="765"/>
      <c r="L444" s="765"/>
      <c r="M444" s="765"/>
      <c r="N444" s="765"/>
      <c r="Q444" s="809"/>
      <c r="R444" s="809"/>
    </row>
    <row r="445" s="753" customFormat="1" ht="12.75" spans="2:18">
      <c r="B445" s="735"/>
      <c r="C445" s="735"/>
      <c r="D445" s="735"/>
      <c r="E445" s="734"/>
      <c r="F445" s="735"/>
      <c r="G445" s="810"/>
      <c r="H445" s="810"/>
      <c r="I445" s="797"/>
      <c r="J445" s="811"/>
      <c r="K445" s="765"/>
      <c r="L445" s="765"/>
      <c r="M445" s="765"/>
      <c r="N445" s="765"/>
      <c r="Q445" s="809"/>
      <c r="R445" s="809"/>
    </row>
    <row r="446" s="753" customFormat="1" ht="12.75" spans="2:18">
      <c r="B446" s="735"/>
      <c r="C446" s="735"/>
      <c r="D446" s="735"/>
      <c r="E446" s="734"/>
      <c r="F446" s="735"/>
      <c r="G446" s="810"/>
      <c r="H446" s="810"/>
      <c r="I446" s="797"/>
      <c r="J446" s="811"/>
      <c r="K446" s="765"/>
      <c r="L446" s="765"/>
      <c r="M446" s="765"/>
      <c r="N446" s="765"/>
      <c r="Q446" s="809"/>
      <c r="R446" s="809"/>
    </row>
    <row r="447" s="753" customFormat="1" ht="12.75" spans="2:18">
      <c r="B447" s="735"/>
      <c r="C447" s="735"/>
      <c r="D447" s="735"/>
      <c r="E447" s="734"/>
      <c r="F447" s="735"/>
      <c r="G447" s="810"/>
      <c r="H447" s="810"/>
      <c r="I447" s="797"/>
      <c r="J447" s="811"/>
      <c r="K447" s="765"/>
      <c r="L447" s="765"/>
      <c r="M447" s="765"/>
      <c r="N447" s="765"/>
      <c r="Q447" s="809"/>
      <c r="R447" s="809"/>
    </row>
    <row r="448" s="753" customFormat="1" ht="12.75" spans="2:18">
      <c r="B448" s="735"/>
      <c r="C448" s="735"/>
      <c r="D448" s="735"/>
      <c r="E448" s="734"/>
      <c r="F448" s="735"/>
      <c r="G448" s="810"/>
      <c r="H448" s="810"/>
      <c r="I448" s="797"/>
      <c r="J448" s="811"/>
      <c r="K448" s="765"/>
      <c r="L448" s="765"/>
      <c r="M448" s="765"/>
      <c r="N448" s="765"/>
      <c r="Q448" s="809"/>
      <c r="R448" s="809"/>
    </row>
    <row r="449" s="753" customFormat="1" ht="12.75" spans="2:18">
      <c r="B449" s="735"/>
      <c r="C449" s="735"/>
      <c r="D449" s="735"/>
      <c r="E449" s="734"/>
      <c r="F449" s="735"/>
      <c r="G449" s="810"/>
      <c r="H449" s="810"/>
      <c r="I449" s="797"/>
      <c r="J449" s="811"/>
      <c r="K449" s="765"/>
      <c r="L449" s="765"/>
      <c r="M449" s="765"/>
      <c r="N449" s="765"/>
      <c r="Q449" s="809"/>
      <c r="R449" s="809"/>
    </row>
    <row r="450" s="753" customFormat="1" ht="12.75" spans="2:18">
      <c r="B450" s="735"/>
      <c r="C450" s="735"/>
      <c r="D450" s="735"/>
      <c r="E450" s="734"/>
      <c r="F450" s="735"/>
      <c r="G450" s="810"/>
      <c r="H450" s="810"/>
      <c r="I450" s="797"/>
      <c r="J450" s="811"/>
      <c r="K450" s="765"/>
      <c r="L450" s="765"/>
      <c r="M450" s="765"/>
      <c r="N450" s="765"/>
      <c r="Q450" s="809"/>
      <c r="R450" s="809"/>
    </row>
    <row r="451" s="753" customFormat="1" ht="12.75" spans="2:18">
      <c r="B451" s="735"/>
      <c r="C451" s="735"/>
      <c r="D451" s="735"/>
      <c r="E451" s="734"/>
      <c r="F451" s="735"/>
      <c r="G451" s="810"/>
      <c r="H451" s="810"/>
      <c r="I451" s="797"/>
      <c r="J451" s="811"/>
      <c r="K451" s="765"/>
      <c r="L451" s="765"/>
      <c r="M451" s="765"/>
      <c r="N451" s="765"/>
      <c r="Q451" s="809"/>
      <c r="R451" s="809"/>
    </row>
    <row r="452" s="753" customFormat="1" ht="12.75" spans="2:18">
      <c r="B452" s="735"/>
      <c r="C452" s="735"/>
      <c r="D452" s="735"/>
      <c r="E452" s="734"/>
      <c r="F452" s="735"/>
      <c r="G452" s="810"/>
      <c r="H452" s="810"/>
      <c r="I452" s="797"/>
      <c r="J452" s="811"/>
      <c r="K452" s="765"/>
      <c r="L452" s="765"/>
      <c r="M452" s="765"/>
      <c r="N452" s="765"/>
      <c r="Q452" s="809"/>
      <c r="R452" s="809"/>
    </row>
    <row r="453" s="753" customFormat="1" ht="12.75" spans="2:18">
      <c r="B453" s="735"/>
      <c r="C453" s="735"/>
      <c r="D453" s="735"/>
      <c r="E453" s="734"/>
      <c r="F453" s="735"/>
      <c r="G453" s="810"/>
      <c r="H453" s="810"/>
      <c r="I453" s="797"/>
      <c r="J453" s="811"/>
      <c r="K453" s="765"/>
      <c r="L453" s="765"/>
      <c r="M453" s="765"/>
      <c r="N453" s="765"/>
      <c r="Q453" s="809"/>
      <c r="R453" s="809"/>
    </row>
    <row r="454" s="753" customFormat="1" ht="12.75" spans="2:18">
      <c r="B454" s="735"/>
      <c r="C454" s="735"/>
      <c r="D454" s="735"/>
      <c r="E454" s="734"/>
      <c r="F454" s="735"/>
      <c r="G454" s="810"/>
      <c r="H454" s="810"/>
      <c r="I454" s="797"/>
      <c r="J454" s="811"/>
      <c r="K454" s="765"/>
      <c r="L454" s="765"/>
      <c r="M454" s="765"/>
      <c r="N454" s="765"/>
      <c r="Q454" s="809"/>
      <c r="R454" s="809"/>
    </row>
    <row r="455" s="753" customFormat="1" ht="12.75" spans="2:18">
      <c r="B455" s="735"/>
      <c r="C455" s="735"/>
      <c r="D455" s="735"/>
      <c r="E455" s="734"/>
      <c r="F455" s="735"/>
      <c r="G455" s="810"/>
      <c r="H455" s="810"/>
      <c r="I455" s="797"/>
      <c r="J455" s="811"/>
      <c r="K455" s="765"/>
      <c r="L455" s="765"/>
      <c r="M455" s="765"/>
      <c r="N455" s="765"/>
      <c r="Q455" s="809"/>
      <c r="R455" s="809"/>
    </row>
    <row r="456" s="753" customFormat="1" ht="12.75" spans="2:18">
      <c r="B456" s="735"/>
      <c r="C456" s="735"/>
      <c r="D456" s="735"/>
      <c r="E456" s="734"/>
      <c r="F456" s="735"/>
      <c r="G456" s="810"/>
      <c r="H456" s="810"/>
      <c r="I456" s="797"/>
      <c r="J456" s="811"/>
      <c r="K456" s="765"/>
      <c r="L456" s="765"/>
      <c r="M456" s="765"/>
      <c r="N456" s="765"/>
      <c r="Q456" s="809"/>
      <c r="R456" s="809"/>
    </row>
    <row r="457" s="753" customFormat="1" ht="12.75" spans="2:18">
      <c r="B457" s="735"/>
      <c r="C457" s="735"/>
      <c r="D457" s="735"/>
      <c r="E457" s="734"/>
      <c r="F457" s="735"/>
      <c r="G457" s="810"/>
      <c r="H457" s="810"/>
      <c r="I457" s="797"/>
      <c r="J457" s="811"/>
      <c r="K457" s="765"/>
      <c r="L457" s="765"/>
      <c r="M457" s="765"/>
      <c r="N457" s="765"/>
      <c r="Q457" s="809"/>
      <c r="R457" s="809"/>
    </row>
    <row r="458" s="753" customFormat="1" ht="12.75" spans="2:18">
      <c r="B458" s="735"/>
      <c r="C458" s="735"/>
      <c r="D458" s="735"/>
      <c r="E458" s="734"/>
      <c r="F458" s="735"/>
      <c r="G458" s="810"/>
      <c r="H458" s="810"/>
      <c r="I458" s="797"/>
      <c r="J458" s="811"/>
      <c r="K458" s="765"/>
      <c r="L458" s="765"/>
      <c r="M458" s="765"/>
      <c r="N458" s="765"/>
      <c r="Q458" s="809"/>
      <c r="R458" s="809"/>
    </row>
    <row r="459" s="753" customFormat="1" ht="12.75" spans="2:18">
      <c r="B459" s="735"/>
      <c r="C459" s="735"/>
      <c r="D459" s="735"/>
      <c r="E459" s="734"/>
      <c r="F459" s="735"/>
      <c r="G459" s="810"/>
      <c r="H459" s="810"/>
      <c r="I459" s="797"/>
      <c r="J459" s="811"/>
      <c r="K459" s="765"/>
      <c r="L459" s="765"/>
      <c r="M459" s="765"/>
      <c r="N459" s="765"/>
      <c r="Q459" s="809"/>
      <c r="R459" s="809"/>
    </row>
    <row r="460" s="753" customFormat="1" ht="12.75" spans="2:18">
      <c r="B460" s="735"/>
      <c r="C460" s="735"/>
      <c r="D460" s="735"/>
      <c r="E460" s="734"/>
      <c r="F460" s="735"/>
      <c r="G460" s="810"/>
      <c r="H460" s="810"/>
      <c r="I460" s="797"/>
      <c r="J460" s="811"/>
      <c r="K460" s="765"/>
      <c r="L460" s="765"/>
      <c r="M460" s="765"/>
      <c r="N460" s="765"/>
      <c r="Q460" s="809"/>
      <c r="R460" s="809"/>
    </row>
    <row r="461" s="753" customFormat="1" ht="12.75" spans="2:18">
      <c r="B461" s="735"/>
      <c r="C461" s="735"/>
      <c r="D461" s="735"/>
      <c r="E461" s="734"/>
      <c r="F461" s="735"/>
      <c r="G461" s="810"/>
      <c r="H461" s="810"/>
      <c r="I461" s="797"/>
      <c r="J461" s="811"/>
      <c r="K461" s="765"/>
      <c r="L461" s="765"/>
      <c r="M461" s="765"/>
      <c r="N461" s="765"/>
      <c r="Q461" s="809"/>
      <c r="R461" s="809"/>
    </row>
    <row r="462" s="753" customFormat="1" ht="12.75" spans="2:18">
      <c r="B462" s="735"/>
      <c r="C462" s="735"/>
      <c r="D462" s="735"/>
      <c r="E462" s="734"/>
      <c r="F462" s="735"/>
      <c r="G462" s="810"/>
      <c r="H462" s="810"/>
      <c r="I462" s="797"/>
      <c r="J462" s="811"/>
      <c r="K462" s="765"/>
      <c r="L462" s="765"/>
      <c r="M462" s="765"/>
      <c r="N462" s="765"/>
      <c r="Q462" s="809"/>
      <c r="R462" s="809"/>
    </row>
    <row r="463" s="753" customFormat="1" ht="12.75" spans="2:18">
      <c r="B463" s="735"/>
      <c r="C463" s="735"/>
      <c r="D463" s="735"/>
      <c r="E463" s="734"/>
      <c r="F463" s="735"/>
      <c r="G463" s="810"/>
      <c r="H463" s="810"/>
      <c r="I463" s="797"/>
      <c r="J463" s="811"/>
      <c r="K463" s="765"/>
      <c r="L463" s="765"/>
      <c r="M463" s="765"/>
      <c r="N463" s="765"/>
      <c r="Q463" s="809"/>
      <c r="R463" s="809"/>
    </row>
    <row r="464" s="753" customFormat="1" ht="12.75" spans="2:18">
      <c r="B464" s="735"/>
      <c r="C464" s="735"/>
      <c r="D464" s="735"/>
      <c r="E464" s="734"/>
      <c r="F464" s="735"/>
      <c r="G464" s="810"/>
      <c r="H464" s="810"/>
      <c r="I464" s="797"/>
      <c r="J464" s="811"/>
      <c r="K464" s="765"/>
      <c r="L464" s="765"/>
      <c r="M464" s="765"/>
      <c r="N464" s="765"/>
      <c r="Q464" s="809"/>
      <c r="R464" s="809"/>
    </row>
    <row r="465" s="753" customFormat="1" ht="12.75" spans="2:18">
      <c r="B465" s="735"/>
      <c r="C465" s="735"/>
      <c r="D465" s="735"/>
      <c r="E465" s="734"/>
      <c r="F465" s="735"/>
      <c r="G465" s="810"/>
      <c r="H465" s="810"/>
      <c r="I465" s="797"/>
      <c r="J465" s="811"/>
      <c r="K465" s="765"/>
      <c r="L465" s="765"/>
      <c r="M465" s="765"/>
      <c r="N465" s="765"/>
      <c r="Q465" s="809"/>
      <c r="R465" s="809"/>
    </row>
    <row r="466" s="753" customFormat="1" ht="12.75" spans="2:18">
      <c r="B466" s="735"/>
      <c r="C466" s="735"/>
      <c r="D466" s="735"/>
      <c r="E466" s="734"/>
      <c r="F466" s="735"/>
      <c r="G466" s="810"/>
      <c r="H466" s="810"/>
      <c r="I466" s="797"/>
      <c r="J466" s="811"/>
      <c r="K466" s="765"/>
      <c r="L466" s="765"/>
      <c r="M466" s="765"/>
      <c r="N466" s="765"/>
      <c r="Q466" s="809"/>
      <c r="R466" s="809"/>
    </row>
    <row r="467" s="753" customFormat="1" ht="12.75" spans="2:18">
      <c r="B467" s="735"/>
      <c r="C467" s="735"/>
      <c r="D467" s="735"/>
      <c r="E467" s="734"/>
      <c r="F467" s="735"/>
      <c r="G467" s="810"/>
      <c r="H467" s="810"/>
      <c r="I467" s="797"/>
      <c r="J467" s="811"/>
      <c r="K467" s="765"/>
      <c r="L467" s="765"/>
      <c r="M467" s="765"/>
      <c r="N467" s="765"/>
      <c r="Q467" s="809"/>
      <c r="R467" s="809"/>
    </row>
    <row r="468" s="753" customFormat="1" ht="12.75" spans="2:18">
      <c r="B468" s="735"/>
      <c r="C468" s="735"/>
      <c r="D468" s="735"/>
      <c r="E468" s="734"/>
      <c r="F468" s="735"/>
      <c r="G468" s="810"/>
      <c r="H468" s="810"/>
      <c r="I468" s="797"/>
      <c r="J468" s="811"/>
      <c r="K468" s="765"/>
      <c r="L468" s="765"/>
      <c r="M468" s="765"/>
      <c r="N468" s="765"/>
      <c r="Q468" s="809"/>
      <c r="R468" s="809"/>
    </row>
    <row r="469" s="753" customFormat="1" ht="12.75" spans="2:18">
      <c r="B469" s="735"/>
      <c r="C469" s="735"/>
      <c r="D469" s="735"/>
      <c r="E469" s="734"/>
      <c r="F469" s="735"/>
      <c r="G469" s="810"/>
      <c r="H469" s="810"/>
      <c r="I469" s="797"/>
      <c r="J469" s="811"/>
      <c r="K469" s="765"/>
      <c r="L469" s="765"/>
      <c r="M469" s="765"/>
      <c r="N469" s="765"/>
      <c r="Q469" s="809"/>
      <c r="R469" s="809"/>
    </row>
    <row r="470" s="753" customFormat="1" ht="12.75" spans="2:18">
      <c r="B470" s="735"/>
      <c r="C470" s="735"/>
      <c r="D470" s="735"/>
      <c r="E470" s="734"/>
      <c r="F470" s="735"/>
      <c r="G470" s="810"/>
      <c r="H470" s="810"/>
      <c r="I470" s="797"/>
      <c r="J470" s="811"/>
      <c r="K470" s="765"/>
      <c r="L470" s="765"/>
      <c r="M470" s="765"/>
      <c r="N470" s="765"/>
      <c r="Q470" s="809"/>
      <c r="R470" s="809"/>
    </row>
    <row r="471" s="753" customFormat="1" ht="12.75" spans="2:18">
      <c r="B471" s="735"/>
      <c r="C471" s="735"/>
      <c r="D471" s="735"/>
      <c r="E471" s="734"/>
      <c r="F471" s="735"/>
      <c r="G471" s="810"/>
      <c r="H471" s="810"/>
      <c r="I471" s="797"/>
      <c r="J471" s="811"/>
      <c r="K471" s="765"/>
      <c r="L471" s="765"/>
      <c r="M471" s="765"/>
      <c r="N471" s="765"/>
      <c r="Q471" s="809"/>
      <c r="R471" s="809"/>
    </row>
    <row r="472" s="753" customFormat="1" ht="12.75" spans="2:18">
      <c r="B472" s="735"/>
      <c r="C472" s="735"/>
      <c r="D472" s="735"/>
      <c r="E472" s="734"/>
      <c r="F472" s="735"/>
      <c r="G472" s="810"/>
      <c r="H472" s="810"/>
      <c r="I472" s="797"/>
      <c r="J472" s="811"/>
      <c r="K472" s="765"/>
      <c r="L472" s="765"/>
      <c r="M472" s="765"/>
      <c r="N472" s="765"/>
      <c r="Q472" s="809"/>
      <c r="R472" s="809"/>
    </row>
    <row r="473" s="753" customFormat="1" ht="12.75" spans="2:18">
      <c r="B473" s="735"/>
      <c r="C473" s="735"/>
      <c r="D473" s="735"/>
      <c r="E473" s="734"/>
      <c r="F473" s="735"/>
      <c r="G473" s="810"/>
      <c r="H473" s="810"/>
      <c r="I473" s="797"/>
      <c r="J473" s="811"/>
      <c r="K473" s="765"/>
      <c r="L473" s="765"/>
      <c r="M473" s="765"/>
      <c r="N473" s="765"/>
      <c r="Q473" s="809"/>
      <c r="R473" s="809"/>
    </row>
    <row r="474" s="753" customFormat="1" ht="12.75" spans="2:18">
      <c r="B474" s="735"/>
      <c r="C474" s="735"/>
      <c r="D474" s="735"/>
      <c r="E474" s="734"/>
      <c r="F474" s="735"/>
      <c r="G474" s="810"/>
      <c r="H474" s="810"/>
      <c r="I474" s="797"/>
      <c r="J474" s="811"/>
      <c r="K474" s="765"/>
      <c r="L474" s="765"/>
      <c r="M474" s="765"/>
      <c r="N474" s="765"/>
      <c r="Q474" s="809"/>
      <c r="R474" s="809"/>
    </row>
    <row r="475" s="753" customFormat="1" ht="12.75" spans="2:18">
      <c r="B475" s="735"/>
      <c r="C475" s="735"/>
      <c r="D475" s="735"/>
      <c r="E475" s="734"/>
      <c r="F475" s="735"/>
      <c r="G475" s="810"/>
      <c r="H475" s="810"/>
      <c r="I475" s="797"/>
      <c r="J475" s="811"/>
      <c r="K475" s="765"/>
      <c r="L475" s="765"/>
      <c r="M475" s="765"/>
      <c r="N475" s="765"/>
      <c r="Q475" s="809"/>
      <c r="R475" s="809"/>
    </row>
    <row r="476" s="753" customFormat="1" ht="12.75" spans="2:18">
      <c r="B476" s="735"/>
      <c r="C476" s="735"/>
      <c r="D476" s="735"/>
      <c r="E476" s="734"/>
      <c r="F476" s="735"/>
      <c r="G476" s="810"/>
      <c r="H476" s="810"/>
      <c r="I476" s="797"/>
      <c r="J476" s="811"/>
      <c r="K476" s="765"/>
      <c r="L476" s="765"/>
      <c r="M476" s="765"/>
      <c r="N476" s="765"/>
      <c r="Q476" s="809"/>
      <c r="R476" s="809"/>
    </row>
    <row r="477" s="753" customFormat="1" ht="12.75" spans="2:18">
      <c r="B477" s="735"/>
      <c r="C477" s="735"/>
      <c r="D477" s="735"/>
      <c r="E477" s="734"/>
      <c r="F477" s="735"/>
      <c r="G477" s="810"/>
      <c r="H477" s="810"/>
      <c r="I477" s="797"/>
      <c r="J477" s="811"/>
      <c r="K477" s="765"/>
      <c r="L477" s="765"/>
      <c r="M477" s="765"/>
      <c r="N477" s="765"/>
      <c r="Q477" s="809"/>
      <c r="R477" s="809"/>
    </row>
    <row r="478" s="753" customFormat="1" ht="12.75" spans="2:18">
      <c r="B478" s="735"/>
      <c r="C478" s="735"/>
      <c r="D478" s="735"/>
      <c r="E478" s="734"/>
      <c r="F478" s="735"/>
      <c r="G478" s="810"/>
      <c r="H478" s="810"/>
      <c r="I478" s="797"/>
      <c r="J478" s="811"/>
      <c r="K478" s="765"/>
      <c r="L478" s="765"/>
      <c r="M478" s="765"/>
      <c r="N478" s="765"/>
      <c r="Q478" s="809"/>
      <c r="R478" s="809"/>
    </row>
    <row r="479" s="753" customFormat="1" ht="12.75" spans="2:18">
      <c r="B479" s="735"/>
      <c r="C479" s="735"/>
      <c r="D479" s="735"/>
      <c r="E479" s="734"/>
      <c r="F479" s="735"/>
      <c r="G479" s="810"/>
      <c r="H479" s="810"/>
      <c r="I479" s="797"/>
      <c r="J479" s="811"/>
      <c r="K479" s="765"/>
      <c r="L479" s="765"/>
      <c r="M479" s="765"/>
      <c r="N479" s="765"/>
      <c r="Q479" s="809"/>
      <c r="R479" s="809"/>
    </row>
    <row r="480" s="753" customFormat="1" ht="12.75" spans="2:18">
      <c r="B480" s="735"/>
      <c r="C480" s="735"/>
      <c r="D480" s="735"/>
      <c r="E480" s="734"/>
      <c r="F480" s="735"/>
      <c r="G480" s="810"/>
      <c r="H480" s="810"/>
      <c r="I480" s="797"/>
      <c r="J480" s="811"/>
      <c r="K480" s="765"/>
      <c r="L480" s="765"/>
      <c r="M480" s="765"/>
      <c r="N480" s="765"/>
      <c r="Q480" s="809"/>
      <c r="R480" s="809"/>
    </row>
    <row r="481" s="753" customFormat="1" ht="12.75" spans="2:18">
      <c r="B481" s="735"/>
      <c r="C481" s="735"/>
      <c r="D481" s="735"/>
      <c r="E481" s="734"/>
      <c r="F481" s="735"/>
      <c r="G481" s="810"/>
      <c r="H481" s="810"/>
      <c r="I481" s="797"/>
      <c r="J481" s="811"/>
      <c r="K481" s="765"/>
      <c r="L481" s="765"/>
      <c r="M481" s="765"/>
      <c r="N481" s="765"/>
      <c r="Q481" s="809"/>
      <c r="R481" s="809"/>
    </row>
    <row r="482" s="753" customFormat="1" ht="12.75" spans="2:18">
      <c r="B482" s="735"/>
      <c r="C482" s="735"/>
      <c r="D482" s="735"/>
      <c r="E482" s="734"/>
      <c r="F482" s="735"/>
      <c r="G482" s="810"/>
      <c r="H482" s="810"/>
      <c r="I482" s="797"/>
      <c r="J482" s="811"/>
      <c r="K482" s="765"/>
      <c r="L482" s="765"/>
      <c r="M482" s="765"/>
      <c r="N482" s="765"/>
      <c r="Q482" s="809"/>
      <c r="R482" s="809"/>
    </row>
    <row r="483" s="753" customFormat="1" ht="12.75" spans="2:18">
      <c r="B483" s="735"/>
      <c r="C483" s="735"/>
      <c r="D483" s="735"/>
      <c r="E483" s="734"/>
      <c r="F483" s="735"/>
      <c r="G483" s="810"/>
      <c r="H483" s="810"/>
      <c r="I483" s="797"/>
      <c r="J483" s="811"/>
      <c r="K483" s="765"/>
      <c r="L483" s="765"/>
      <c r="M483" s="765"/>
      <c r="N483" s="765"/>
      <c r="Q483" s="809"/>
      <c r="R483" s="809"/>
    </row>
    <row r="484" s="753" customFormat="1" ht="12.75" spans="2:18">
      <c r="B484" s="735"/>
      <c r="C484" s="735"/>
      <c r="D484" s="735"/>
      <c r="E484" s="734"/>
      <c r="F484" s="735"/>
      <c r="G484" s="810"/>
      <c r="H484" s="810"/>
      <c r="I484" s="797"/>
      <c r="J484" s="811"/>
      <c r="K484" s="765"/>
      <c r="L484" s="765"/>
      <c r="M484" s="765"/>
      <c r="N484" s="765"/>
      <c r="Q484" s="809"/>
      <c r="R484" s="809"/>
    </row>
    <row r="485" s="753" customFormat="1" ht="12.75" spans="2:18">
      <c r="B485" s="735"/>
      <c r="C485" s="735"/>
      <c r="D485" s="735"/>
      <c r="E485" s="734"/>
      <c r="F485" s="735"/>
      <c r="G485" s="810"/>
      <c r="H485" s="810"/>
      <c r="I485" s="797"/>
      <c r="J485" s="811"/>
      <c r="K485" s="765"/>
      <c r="L485" s="765"/>
      <c r="M485" s="765"/>
      <c r="N485" s="765"/>
      <c r="Q485" s="809"/>
      <c r="R485" s="809"/>
    </row>
    <row r="486" s="753" customFormat="1" ht="12.75" spans="2:18">
      <c r="B486" s="735"/>
      <c r="C486" s="735"/>
      <c r="D486" s="735"/>
      <c r="E486" s="734"/>
      <c r="F486" s="735"/>
      <c r="G486" s="810"/>
      <c r="H486" s="810"/>
      <c r="I486" s="797"/>
      <c r="J486" s="811"/>
      <c r="K486" s="765"/>
      <c r="L486" s="765"/>
      <c r="M486" s="765"/>
      <c r="N486" s="765"/>
      <c r="Q486" s="809"/>
      <c r="R486" s="809"/>
    </row>
    <row r="487" s="753" customFormat="1" ht="12.75" spans="2:18">
      <c r="B487" s="735"/>
      <c r="C487" s="735"/>
      <c r="D487" s="735"/>
      <c r="E487" s="734"/>
      <c r="F487" s="735"/>
      <c r="G487" s="810"/>
      <c r="H487" s="810"/>
      <c r="I487" s="797"/>
      <c r="J487" s="811"/>
      <c r="K487" s="765"/>
      <c r="L487" s="765"/>
      <c r="M487" s="765"/>
      <c r="N487" s="765"/>
      <c r="Q487" s="809"/>
      <c r="R487" s="809"/>
    </row>
    <row r="488" s="753" customFormat="1" ht="12.75" spans="2:18">
      <c r="B488" s="735"/>
      <c r="C488" s="735"/>
      <c r="D488" s="735"/>
      <c r="E488" s="734"/>
      <c r="F488" s="735"/>
      <c r="G488" s="810"/>
      <c r="H488" s="810"/>
      <c r="I488" s="797"/>
      <c r="J488" s="811"/>
      <c r="K488" s="765"/>
      <c r="L488" s="765"/>
      <c r="M488" s="765"/>
      <c r="N488" s="765"/>
      <c r="Q488" s="809"/>
      <c r="R488" s="809"/>
    </row>
    <row r="489" s="753" customFormat="1" ht="12.75" spans="2:18">
      <c r="B489" s="735"/>
      <c r="C489" s="735"/>
      <c r="D489" s="735"/>
      <c r="E489" s="734"/>
      <c r="F489" s="735"/>
      <c r="G489" s="810"/>
      <c r="H489" s="810"/>
      <c r="I489" s="797"/>
      <c r="J489" s="811"/>
      <c r="K489" s="765"/>
      <c r="L489" s="765"/>
      <c r="M489" s="765"/>
      <c r="N489" s="765"/>
      <c r="Q489" s="809"/>
      <c r="R489" s="809"/>
    </row>
    <row r="490" s="753" customFormat="1" ht="12.75" spans="2:18">
      <c r="B490" s="735"/>
      <c r="C490" s="735"/>
      <c r="D490" s="735"/>
      <c r="E490" s="734"/>
      <c r="F490" s="735"/>
      <c r="G490" s="810"/>
      <c r="H490" s="810"/>
      <c r="I490" s="797"/>
      <c r="J490" s="811"/>
      <c r="K490" s="765"/>
      <c r="L490" s="765"/>
      <c r="M490" s="765"/>
      <c r="N490" s="765"/>
      <c r="Q490" s="809"/>
      <c r="R490" s="809"/>
    </row>
    <row r="491" s="753" customFormat="1" ht="12.75" spans="2:18">
      <c r="B491" s="735"/>
      <c r="C491" s="735"/>
      <c r="D491" s="735"/>
      <c r="E491" s="734"/>
      <c r="F491" s="735"/>
      <c r="G491" s="810"/>
      <c r="H491" s="810"/>
      <c r="I491" s="797"/>
      <c r="J491" s="811"/>
      <c r="K491" s="765"/>
      <c r="L491" s="765"/>
      <c r="M491" s="765"/>
      <c r="N491" s="765"/>
      <c r="Q491" s="809"/>
      <c r="R491" s="809"/>
    </row>
    <row r="492" s="753" customFormat="1" ht="12.75" spans="2:18">
      <c r="B492" s="735"/>
      <c r="C492" s="735"/>
      <c r="D492" s="735"/>
      <c r="E492" s="734"/>
      <c r="F492" s="735"/>
      <c r="G492" s="810"/>
      <c r="H492" s="810"/>
      <c r="I492" s="797"/>
      <c r="J492" s="811"/>
      <c r="K492" s="765"/>
      <c r="L492" s="765"/>
      <c r="M492" s="765"/>
      <c r="N492" s="765"/>
      <c r="Q492" s="809"/>
      <c r="R492" s="809"/>
    </row>
    <row r="493" s="753" customFormat="1" ht="12.75" spans="2:18">
      <c r="B493" s="735"/>
      <c r="C493" s="735"/>
      <c r="D493" s="735"/>
      <c r="E493" s="734"/>
      <c r="F493" s="735"/>
      <c r="G493" s="810"/>
      <c r="H493" s="810"/>
      <c r="I493" s="797"/>
      <c r="J493" s="811"/>
      <c r="K493" s="765"/>
      <c r="L493" s="765"/>
      <c r="M493" s="765"/>
      <c r="N493" s="765"/>
      <c r="Q493" s="809"/>
      <c r="R493" s="809"/>
    </row>
    <row r="494" s="753" customFormat="1" ht="12.75" spans="2:18">
      <c r="B494" s="735"/>
      <c r="C494" s="735"/>
      <c r="D494" s="735"/>
      <c r="E494" s="734"/>
      <c r="F494" s="735"/>
      <c r="G494" s="810"/>
      <c r="H494" s="810"/>
      <c r="I494" s="797"/>
      <c r="J494" s="811"/>
      <c r="K494" s="765"/>
      <c r="L494" s="765"/>
      <c r="M494" s="765"/>
      <c r="N494" s="765"/>
      <c r="Q494" s="809"/>
      <c r="R494" s="809"/>
    </row>
    <row r="495" s="753" customFormat="1" ht="12.75" spans="2:18">
      <c r="B495" s="735"/>
      <c r="C495" s="735"/>
      <c r="D495" s="735"/>
      <c r="E495" s="734"/>
      <c r="F495" s="735"/>
      <c r="G495" s="810"/>
      <c r="H495" s="810"/>
      <c r="I495" s="797"/>
      <c r="J495" s="811"/>
      <c r="K495" s="765"/>
      <c r="L495" s="765"/>
      <c r="M495" s="765"/>
      <c r="N495" s="765"/>
      <c r="Q495" s="809"/>
      <c r="R495" s="809"/>
    </row>
    <row r="496" s="753" customFormat="1" ht="12.75" spans="2:18">
      <c r="B496" s="735"/>
      <c r="C496" s="735"/>
      <c r="D496" s="735"/>
      <c r="E496" s="734"/>
      <c r="F496" s="735"/>
      <c r="G496" s="810"/>
      <c r="H496" s="810"/>
      <c r="I496" s="797"/>
      <c r="J496" s="811"/>
      <c r="K496" s="765"/>
      <c r="L496" s="765"/>
      <c r="M496" s="765"/>
      <c r="N496" s="765"/>
      <c r="Q496" s="809"/>
      <c r="R496" s="809"/>
    </row>
    <row r="497" s="753" customFormat="1" ht="12.75" spans="2:18">
      <c r="B497" s="735"/>
      <c r="C497" s="735"/>
      <c r="D497" s="735"/>
      <c r="E497" s="734"/>
      <c r="F497" s="735"/>
      <c r="G497" s="810"/>
      <c r="H497" s="810"/>
      <c r="I497" s="797"/>
      <c r="J497" s="811"/>
      <c r="K497" s="765"/>
      <c r="L497" s="765"/>
      <c r="M497" s="765"/>
      <c r="N497" s="765"/>
      <c r="Q497" s="809"/>
      <c r="R497" s="809"/>
    </row>
    <row r="498" s="753" customFormat="1" ht="12.75" spans="2:18">
      <c r="B498" s="735"/>
      <c r="C498" s="735"/>
      <c r="D498" s="735"/>
      <c r="E498" s="734"/>
      <c r="F498" s="735"/>
      <c r="G498" s="810"/>
      <c r="H498" s="810"/>
      <c r="I498" s="797"/>
      <c r="J498" s="811"/>
      <c r="K498" s="765"/>
      <c r="L498" s="765"/>
      <c r="M498" s="765"/>
      <c r="N498" s="765"/>
      <c r="Q498" s="809"/>
      <c r="R498" s="809"/>
    </row>
    <row r="499" s="753" customFormat="1" ht="12.75" spans="2:18">
      <c r="B499" s="735"/>
      <c r="C499" s="735"/>
      <c r="D499" s="735"/>
      <c r="E499" s="734"/>
      <c r="F499" s="735"/>
      <c r="G499" s="810"/>
      <c r="H499" s="810"/>
      <c r="I499" s="797"/>
      <c r="J499" s="811"/>
      <c r="K499" s="765"/>
      <c r="L499" s="765"/>
      <c r="M499" s="765"/>
      <c r="N499" s="765"/>
      <c r="Q499" s="809"/>
      <c r="R499" s="809"/>
    </row>
    <row r="500" s="753" customFormat="1" ht="12.75" spans="2:18">
      <c r="B500" s="735"/>
      <c r="C500" s="735"/>
      <c r="D500" s="735"/>
      <c r="E500" s="734"/>
      <c r="F500" s="735"/>
      <c r="G500" s="810"/>
      <c r="H500" s="810"/>
      <c r="I500" s="797"/>
      <c r="J500" s="811"/>
      <c r="K500" s="765"/>
      <c r="L500" s="765"/>
      <c r="M500" s="765"/>
      <c r="N500" s="765"/>
      <c r="Q500" s="809"/>
      <c r="R500" s="809"/>
    </row>
    <row r="501" s="753" customFormat="1" ht="12.75" spans="2:18">
      <c r="B501" s="735"/>
      <c r="C501" s="735"/>
      <c r="D501" s="735"/>
      <c r="E501" s="734"/>
      <c r="F501" s="735"/>
      <c r="G501" s="810"/>
      <c r="H501" s="810"/>
      <c r="I501" s="797"/>
      <c r="J501" s="811"/>
      <c r="K501" s="765"/>
      <c r="L501" s="765"/>
      <c r="M501" s="765"/>
      <c r="N501" s="765"/>
      <c r="Q501" s="809"/>
      <c r="R501" s="809"/>
    </row>
    <row r="502" s="753" customFormat="1" ht="12.75" spans="2:18">
      <c r="B502" s="735"/>
      <c r="C502" s="735"/>
      <c r="D502" s="735"/>
      <c r="E502" s="734"/>
      <c r="F502" s="735"/>
      <c r="G502" s="810"/>
      <c r="H502" s="810"/>
      <c r="I502" s="797"/>
      <c r="J502" s="811"/>
      <c r="K502" s="765"/>
      <c r="L502" s="765"/>
      <c r="M502" s="765"/>
      <c r="N502" s="765"/>
      <c r="Q502" s="809"/>
      <c r="R502" s="809"/>
    </row>
    <row r="503" s="753" customFormat="1" ht="12.75" spans="2:18">
      <c r="B503" s="735"/>
      <c r="C503" s="735"/>
      <c r="D503" s="735"/>
      <c r="E503" s="734"/>
      <c r="F503" s="735"/>
      <c r="G503" s="810"/>
      <c r="H503" s="810"/>
      <c r="I503" s="797"/>
      <c r="J503" s="811"/>
      <c r="K503" s="765"/>
      <c r="L503" s="765"/>
      <c r="M503" s="765"/>
      <c r="N503" s="765"/>
      <c r="Q503" s="809"/>
      <c r="R503" s="809"/>
    </row>
    <row r="504" s="753" customFormat="1" ht="12.75" spans="2:18">
      <c r="B504" s="735"/>
      <c r="C504" s="735"/>
      <c r="D504" s="735"/>
      <c r="E504" s="734"/>
      <c r="F504" s="735"/>
      <c r="G504" s="810"/>
      <c r="H504" s="810"/>
      <c r="I504" s="797"/>
      <c r="J504" s="811"/>
      <c r="K504" s="765"/>
      <c r="L504" s="765"/>
      <c r="M504" s="765"/>
      <c r="N504" s="765"/>
      <c r="Q504" s="809"/>
      <c r="R504" s="809"/>
    </row>
    <row r="505" s="753" customFormat="1" ht="12.75" spans="2:18">
      <c r="B505" s="735"/>
      <c r="C505" s="735"/>
      <c r="D505" s="735"/>
      <c r="E505" s="734"/>
      <c r="F505" s="735"/>
      <c r="G505" s="810"/>
      <c r="H505" s="810"/>
      <c r="I505" s="797"/>
      <c r="J505" s="811"/>
      <c r="K505" s="765"/>
      <c r="L505" s="765"/>
      <c r="M505" s="765"/>
      <c r="N505" s="765"/>
      <c r="Q505" s="809"/>
      <c r="R505" s="809"/>
    </row>
    <row r="506" s="753" customFormat="1" ht="12.75" spans="2:18">
      <c r="B506" s="735"/>
      <c r="C506" s="735"/>
      <c r="D506" s="735"/>
      <c r="E506" s="734"/>
      <c r="F506" s="735"/>
      <c r="G506" s="810"/>
      <c r="H506" s="810"/>
      <c r="I506" s="797"/>
      <c r="J506" s="811"/>
      <c r="K506" s="765"/>
      <c r="L506" s="765"/>
      <c r="M506" s="765"/>
      <c r="N506" s="765"/>
      <c r="Q506" s="809"/>
      <c r="R506" s="809"/>
    </row>
    <row r="507" s="753" customFormat="1" ht="12.75" spans="2:18">
      <c r="B507" s="735"/>
      <c r="C507" s="735"/>
      <c r="D507" s="735"/>
      <c r="E507" s="734"/>
      <c r="F507" s="735"/>
      <c r="G507" s="810"/>
      <c r="H507" s="810"/>
      <c r="I507" s="797"/>
      <c r="J507" s="811"/>
      <c r="K507" s="765"/>
      <c r="L507" s="765"/>
      <c r="M507" s="765"/>
      <c r="N507" s="765"/>
      <c r="Q507" s="809"/>
      <c r="R507" s="809"/>
    </row>
    <row r="508" s="753" customFormat="1" ht="12.75" spans="2:18">
      <c r="B508" s="735"/>
      <c r="C508" s="735"/>
      <c r="D508" s="735"/>
      <c r="E508" s="734"/>
      <c r="F508" s="735"/>
      <c r="G508" s="810"/>
      <c r="H508" s="810"/>
      <c r="I508" s="797"/>
      <c r="J508" s="811"/>
      <c r="K508" s="765"/>
      <c r="L508" s="765"/>
      <c r="M508" s="765"/>
      <c r="N508" s="765"/>
      <c r="Q508" s="809"/>
      <c r="R508" s="809"/>
    </row>
    <row r="509" s="753" customFormat="1" ht="12.75" spans="2:18">
      <c r="B509" s="735"/>
      <c r="C509" s="735"/>
      <c r="D509" s="735"/>
      <c r="E509" s="734"/>
      <c r="F509" s="735"/>
      <c r="G509" s="810"/>
      <c r="H509" s="810"/>
      <c r="I509" s="797"/>
      <c r="J509" s="811"/>
      <c r="K509" s="765"/>
      <c r="L509" s="765"/>
      <c r="M509" s="765"/>
      <c r="N509" s="765"/>
      <c r="Q509" s="809"/>
      <c r="R509" s="809"/>
    </row>
    <row r="510" s="753" customFormat="1" ht="12.75" spans="2:18">
      <c r="B510" s="735"/>
      <c r="C510" s="735"/>
      <c r="D510" s="735"/>
      <c r="E510" s="734"/>
      <c r="F510" s="735"/>
      <c r="G510" s="810"/>
      <c r="H510" s="810"/>
      <c r="I510" s="797"/>
      <c r="J510" s="811"/>
      <c r="K510" s="765"/>
      <c r="L510" s="765"/>
      <c r="M510" s="765"/>
      <c r="N510" s="765"/>
      <c r="Q510" s="809"/>
      <c r="R510" s="809"/>
    </row>
    <row r="511" s="753" customFormat="1" ht="12.75" spans="2:18">
      <c r="B511" s="735"/>
      <c r="C511" s="735"/>
      <c r="D511" s="735"/>
      <c r="E511" s="734"/>
      <c r="F511" s="735"/>
      <c r="G511" s="810"/>
      <c r="H511" s="810"/>
      <c r="I511" s="797"/>
      <c r="J511" s="811"/>
      <c r="K511" s="765"/>
      <c r="L511" s="765"/>
      <c r="M511" s="765"/>
      <c r="N511" s="765"/>
      <c r="Q511" s="809"/>
      <c r="R511" s="809"/>
    </row>
    <row r="512" s="753" customFormat="1" ht="12.75" spans="2:18">
      <c r="B512" s="735"/>
      <c r="C512" s="735"/>
      <c r="D512" s="735"/>
      <c r="E512" s="734"/>
      <c r="F512" s="735"/>
      <c r="G512" s="810"/>
      <c r="H512" s="810"/>
      <c r="I512" s="797"/>
      <c r="J512" s="811"/>
      <c r="K512" s="765"/>
      <c r="L512" s="765"/>
      <c r="M512" s="765"/>
      <c r="N512" s="765"/>
      <c r="Q512" s="809"/>
      <c r="R512" s="809"/>
    </row>
    <row r="513" s="753" customFormat="1" ht="12.75" spans="2:18">
      <c r="B513" s="735"/>
      <c r="C513" s="735"/>
      <c r="D513" s="735"/>
      <c r="E513" s="734"/>
      <c r="F513" s="735"/>
      <c r="G513" s="810"/>
      <c r="H513" s="810"/>
      <c r="I513" s="797"/>
      <c r="J513" s="811"/>
      <c r="K513" s="765"/>
      <c r="L513" s="765"/>
      <c r="M513" s="765"/>
      <c r="N513" s="765"/>
      <c r="Q513" s="809"/>
      <c r="R513" s="809"/>
    </row>
    <row r="514" s="753" customFormat="1" ht="12.75" spans="2:18">
      <c r="B514" s="735"/>
      <c r="C514" s="735"/>
      <c r="D514" s="735"/>
      <c r="E514" s="734"/>
      <c r="F514" s="735"/>
      <c r="G514" s="810"/>
      <c r="H514" s="810"/>
      <c r="I514" s="797"/>
      <c r="J514" s="811"/>
      <c r="K514" s="765"/>
      <c r="L514" s="765"/>
      <c r="M514" s="765"/>
      <c r="N514" s="765"/>
      <c r="Q514" s="809"/>
      <c r="R514" s="809"/>
    </row>
    <row r="515" s="753" customFormat="1" ht="12.75" spans="2:18">
      <c r="B515" s="735"/>
      <c r="C515" s="735"/>
      <c r="D515" s="735"/>
      <c r="E515" s="734"/>
      <c r="F515" s="735"/>
      <c r="G515" s="810"/>
      <c r="H515" s="810"/>
      <c r="I515" s="797"/>
      <c r="J515" s="811"/>
      <c r="K515" s="765"/>
      <c r="L515" s="765"/>
      <c r="M515" s="765"/>
      <c r="N515" s="765"/>
      <c r="Q515" s="809"/>
      <c r="R515" s="809"/>
    </row>
    <row r="516" s="753" customFormat="1" ht="12.75" spans="2:18">
      <c r="B516" s="735"/>
      <c r="C516" s="735"/>
      <c r="D516" s="735"/>
      <c r="E516" s="734"/>
      <c r="F516" s="735"/>
      <c r="G516" s="810"/>
      <c r="H516" s="810"/>
      <c r="I516" s="797"/>
      <c r="J516" s="811"/>
      <c r="K516" s="765"/>
      <c r="L516" s="765"/>
      <c r="M516" s="765"/>
      <c r="N516" s="765"/>
      <c r="Q516" s="809"/>
      <c r="R516" s="809"/>
    </row>
    <row r="517" s="753" customFormat="1" ht="12.75" spans="2:18">
      <c r="B517" s="735"/>
      <c r="C517" s="735"/>
      <c r="D517" s="735"/>
      <c r="E517" s="734"/>
      <c r="F517" s="735"/>
      <c r="G517" s="810"/>
      <c r="H517" s="810"/>
      <c r="I517" s="797"/>
      <c r="J517" s="811"/>
      <c r="K517" s="765"/>
      <c r="L517" s="765"/>
      <c r="M517" s="765"/>
      <c r="N517" s="765"/>
      <c r="Q517" s="809"/>
      <c r="R517" s="809"/>
    </row>
    <row r="518" s="753" customFormat="1" ht="12.75" spans="2:18">
      <c r="B518" s="735"/>
      <c r="C518" s="735"/>
      <c r="D518" s="735"/>
      <c r="E518" s="734"/>
      <c r="F518" s="735"/>
      <c r="G518" s="810"/>
      <c r="H518" s="810"/>
      <c r="I518" s="797"/>
      <c r="J518" s="811"/>
      <c r="K518" s="765"/>
      <c r="L518" s="765"/>
      <c r="M518" s="765"/>
      <c r="N518" s="765"/>
      <c r="Q518" s="809"/>
      <c r="R518" s="809"/>
    </row>
    <row r="519" s="753" customFormat="1" ht="12.75" spans="2:18">
      <c r="B519" s="735"/>
      <c r="C519" s="735"/>
      <c r="D519" s="735"/>
      <c r="E519" s="734"/>
      <c r="F519" s="735"/>
      <c r="G519" s="810"/>
      <c r="H519" s="810"/>
      <c r="I519" s="797"/>
      <c r="J519" s="811"/>
      <c r="K519" s="765"/>
      <c r="L519" s="765"/>
      <c r="M519" s="765"/>
      <c r="N519" s="765"/>
      <c r="Q519" s="809"/>
      <c r="R519" s="809"/>
    </row>
    <row r="520" s="753" customFormat="1" ht="12.75" spans="2:18">
      <c r="B520" s="735"/>
      <c r="C520" s="735"/>
      <c r="D520" s="735"/>
      <c r="E520" s="734"/>
      <c r="F520" s="735"/>
      <c r="G520" s="810"/>
      <c r="H520" s="810"/>
      <c r="I520" s="797"/>
      <c r="J520" s="811"/>
      <c r="K520" s="765"/>
      <c r="L520" s="765"/>
      <c r="M520" s="765"/>
      <c r="N520" s="765"/>
      <c r="Q520" s="809"/>
      <c r="R520" s="809"/>
    </row>
    <row r="521" s="753" customFormat="1" ht="12.75" spans="2:18">
      <c r="B521" s="735"/>
      <c r="C521" s="735"/>
      <c r="D521" s="735"/>
      <c r="E521" s="734"/>
      <c r="F521" s="735"/>
      <c r="G521" s="810"/>
      <c r="H521" s="810"/>
      <c r="I521" s="797"/>
      <c r="J521" s="811"/>
      <c r="K521" s="765"/>
      <c r="L521" s="765"/>
      <c r="M521" s="765"/>
      <c r="N521" s="765"/>
      <c r="Q521" s="809"/>
      <c r="R521" s="809"/>
    </row>
    <row r="522" s="753" customFormat="1" ht="12.75" spans="2:18">
      <c r="B522" s="735"/>
      <c r="C522" s="735"/>
      <c r="D522" s="735"/>
      <c r="E522" s="734"/>
      <c r="F522" s="735"/>
      <c r="G522" s="810"/>
      <c r="H522" s="810"/>
      <c r="I522" s="797"/>
      <c r="J522" s="811"/>
      <c r="K522" s="765"/>
      <c r="L522" s="765"/>
      <c r="M522" s="765"/>
      <c r="N522" s="765"/>
      <c r="Q522" s="809"/>
      <c r="R522" s="809"/>
    </row>
    <row r="523" s="753" customFormat="1" ht="12.75" spans="2:18">
      <c r="B523" s="735"/>
      <c r="C523" s="735"/>
      <c r="D523" s="735"/>
      <c r="E523" s="734"/>
      <c r="F523" s="735"/>
      <c r="G523" s="810"/>
      <c r="H523" s="810"/>
      <c r="I523" s="797"/>
      <c r="J523" s="811"/>
      <c r="K523" s="765"/>
      <c r="L523" s="765"/>
      <c r="M523" s="765"/>
      <c r="N523" s="765"/>
      <c r="Q523" s="809"/>
      <c r="R523" s="809"/>
    </row>
    <row r="524" s="753" customFormat="1" ht="12.75" spans="2:18">
      <c r="B524" s="735"/>
      <c r="C524" s="735"/>
      <c r="D524" s="735"/>
      <c r="E524" s="734"/>
      <c r="F524" s="735"/>
      <c r="G524" s="810"/>
      <c r="H524" s="810"/>
      <c r="I524" s="797"/>
      <c r="J524" s="811"/>
      <c r="K524" s="765"/>
      <c r="L524" s="765"/>
      <c r="M524" s="765"/>
      <c r="N524" s="765"/>
      <c r="Q524" s="809"/>
      <c r="R524" s="809"/>
    </row>
    <row r="525" s="753" customFormat="1" ht="12.75" spans="2:18">
      <c r="B525" s="735"/>
      <c r="C525" s="735"/>
      <c r="D525" s="735"/>
      <c r="E525" s="734"/>
      <c r="F525" s="735"/>
      <c r="G525" s="810"/>
      <c r="H525" s="810"/>
      <c r="I525" s="797"/>
      <c r="J525" s="811"/>
      <c r="K525" s="765"/>
      <c r="L525" s="765"/>
      <c r="M525" s="765"/>
      <c r="N525" s="765"/>
      <c r="Q525" s="809"/>
      <c r="R525" s="809"/>
    </row>
    <row r="526" s="753" customFormat="1" ht="12.75" spans="2:18">
      <c r="B526" s="735"/>
      <c r="C526" s="735"/>
      <c r="D526" s="735"/>
      <c r="E526" s="734"/>
      <c r="F526" s="735"/>
      <c r="G526" s="810"/>
      <c r="H526" s="810"/>
      <c r="I526" s="797"/>
      <c r="J526" s="811"/>
      <c r="K526" s="765"/>
      <c r="L526" s="765"/>
      <c r="M526" s="765"/>
      <c r="N526" s="765"/>
      <c r="Q526" s="809"/>
      <c r="R526" s="809"/>
    </row>
    <row r="527" s="753" customFormat="1" ht="12.75" spans="2:18">
      <c r="B527" s="735"/>
      <c r="C527" s="735"/>
      <c r="D527" s="735"/>
      <c r="E527" s="734"/>
      <c r="F527" s="735"/>
      <c r="G527" s="810"/>
      <c r="H527" s="810"/>
      <c r="I527" s="797"/>
      <c r="J527" s="811"/>
      <c r="K527" s="765"/>
      <c r="L527" s="765"/>
      <c r="M527" s="765"/>
      <c r="N527" s="765"/>
      <c r="Q527" s="809"/>
      <c r="R527" s="809"/>
    </row>
    <row r="528" s="753" customFormat="1" ht="12.75" spans="2:18">
      <c r="B528" s="735"/>
      <c r="C528" s="735"/>
      <c r="D528" s="735"/>
      <c r="E528" s="734"/>
      <c r="F528" s="735"/>
      <c r="G528" s="810"/>
      <c r="H528" s="810"/>
      <c r="I528" s="797"/>
      <c r="J528" s="811"/>
      <c r="K528" s="765"/>
      <c r="L528" s="765"/>
      <c r="M528" s="765"/>
      <c r="N528" s="765"/>
      <c r="Q528" s="809"/>
      <c r="R528" s="809"/>
    </row>
    <row r="529" s="753" customFormat="1" ht="12.75" spans="2:18">
      <c r="B529" s="735"/>
      <c r="C529" s="735"/>
      <c r="D529" s="735"/>
      <c r="E529" s="734"/>
      <c r="F529" s="735"/>
      <c r="G529" s="810"/>
      <c r="H529" s="810"/>
      <c r="I529" s="797"/>
      <c r="J529" s="811"/>
      <c r="K529" s="765"/>
      <c r="L529" s="765"/>
      <c r="M529" s="765"/>
      <c r="N529" s="765"/>
      <c r="Q529" s="809"/>
      <c r="R529" s="809"/>
    </row>
    <row r="530" s="753" customFormat="1" ht="12.75" spans="2:18">
      <c r="B530" s="735"/>
      <c r="C530" s="735"/>
      <c r="D530" s="735"/>
      <c r="E530" s="734"/>
      <c r="F530" s="735"/>
      <c r="G530" s="810"/>
      <c r="H530" s="810"/>
      <c r="I530" s="797"/>
      <c r="J530" s="811"/>
      <c r="K530" s="765"/>
      <c r="L530" s="765"/>
      <c r="M530" s="765"/>
      <c r="N530" s="765"/>
      <c r="Q530" s="809"/>
      <c r="R530" s="809"/>
    </row>
    <row r="531" s="753" customFormat="1" ht="12.75" spans="2:18">
      <c r="B531" s="735"/>
      <c r="C531" s="735"/>
      <c r="D531" s="735"/>
      <c r="E531" s="734"/>
      <c r="F531" s="735"/>
      <c r="G531" s="810"/>
      <c r="H531" s="810"/>
      <c r="I531" s="797"/>
      <c r="J531" s="811"/>
      <c r="K531" s="765"/>
      <c r="L531" s="765"/>
      <c r="M531" s="765"/>
      <c r="N531" s="765"/>
      <c r="Q531" s="809"/>
      <c r="R531" s="809"/>
    </row>
    <row r="532" s="753" customFormat="1" ht="12.75" spans="2:18">
      <c r="B532" s="735"/>
      <c r="C532" s="735"/>
      <c r="D532" s="735"/>
      <c r="E532" s="734"/>
      <c r="F532" s="735"/>
      <c r="G532" s="810"/>
      <c r="H532" s="810"/>
      <c r="I532" s="797"/>
      <c r="J532" s="811"/>
      <c r="K532" s="765"/>
      <c r="L532" s="765"/>
      <c r="M532" s="765"/>
      <c r="N532" s="765"/>
      <c r="Q532" s="809"/>
      <c r="R532" s="809"/>
    </row>
    <row r="533" s="753" customFormat="1" ht="12.75" spans="2:18">
      <c r="B533" s="735"/>
      <c r="C533" s="735"/>
      <c r="D533" s="735"/>
      <c r="E533" s="734"/>
      <c r="F533" s="735"/>
      <c r="G533" s="810"/>
      <c r="H533" s="810"/>
      <c r="I533" s="797"/>
      <c r="J533" s="811"/>
      <c r="K533" s="765"/>
      <c r="L533" s="765"/>
      <c r="M533" s="765"/>
      <c r="N533" s="765"/>
      <c r="Q533" s="809"/>
      <c r="R533" s="809"/>
    </row>
    <row r="534" s="753" customFormat="1" ht="12.75" spans="2:18">
      <c r="B534" s="735"/>
      <c r="C534" s="735"/>
      <c r="D534" s="735"/>
      <c r="E534" s="734"/>
      <c r="F534" s="735"/>
      <c r="G534" s="810"/>
      <c r="H534" s="810"/>
      <c r="I534" s="797"/>
      <c r="J534" s="811"/>
      <c r="K534" s="765"/>
      <c r="L534" s="765"/>
      <c r="M534" s="765"/>
      <c r="N534" s="765"/>
      <c r="Q534" s="809"/>
      <c r="R534" s="809"/>
    </row>
    <row r="535" s="753" customFormat="1" ht="12.75" spans="2:18">
      <c r="B535" s="735"/>
      <c r="C535" s="735"/>
      <c r="D535" s="735"/>
      <c r="E535" s="734"/>
      <c r="F535" s="735"/>
      <c r="G535" s="810"/>
      <c r="H535" s="810"/>
      <c r="I535" s="797"/>
      <c r="J535" s="811"/>
      <c r="K535" s="765"/>
      <c r="L535" s="765"/>
      <c r="M535" s="765"/>
      <c r="N535" s="765"/>
      <c r="Q535" s="809"/>
      <c r="R535" s="809"/>
    </row>
    <row r="536" s="753" customFormat="1" ht="12.75" spans="2:18">
      <c r="B536" s="735"/>
      <c r="C536" s="735"/>
      <c r="D536" s="735"/>
      <c r="E536" s="734"/>
      <c r="F536" s="735"/>
      <c r="G536" s="810"/>
      <c r="H536" s="810"/>
      <c r="I536" s="797"/>
      <c r="J536" s="811"/>
      <c r="K536" s="765"/>
      <c r="L536" s="765"/>
      <c r="M536" s="765"/>
      <c r="N536" s="765"/>
      <c r="Q536" s="809"/>
      <c r="R536" s="809"/>
    </row>
    <row r="537" s="753" customFormat="1" ht="12.75" spans="2:18">
      <c r="B537" s="735"/>
      <c r="C537" s="735"/>
      <c r="D537" s="735"/>
      <c r="E537" s="734"/>
      <c r="F537" s="735"/>
      <c r="G537" s="810"/>
      <c r="H537" s="810"/>
      <c r="I537" s="797"/>
      <c r="J537" s="811"/>
      <c r="K537" s="765"/>
      <c r="L537" s="765"/>
      <c r="M537" s="765"/>
      <c r="N537" s="765"/>
      <c r="Q537" s="809"/>
      <c r="R537" s="809"/>
    </row>
    <row r="538" s="753" customFormat="1" ht="12.75" spans="2:18">
      <c r="B538" s="735"/>
      <c r="C538" s="735"/>
      <c r="D538" s="735"/>
      <c r="E538" s="734"/>
      <c r="F538" s="735"/>
      <c r="G538" s="810"/>
      <c r="H538" s="810"/>
      <c r="I538" s="797"/>
      <c r="J538" s="811"/>
      <c r="K538" s="765"/>
      <c r="L538" s="765"/>
      <c r="M538" s="765"/>
      <c r="N538" s="765"/>
      <c r="Q538" s="809"/>
      <c r="R538" s="809"/>
    </row>
    <row r="539" s="753" customFormat="1" ht="12.75" spans="2:18">
      <c r="B539" s="735"/>
      <c r="C539" s="735"/>
      <c r="D539" s="735"/>
      <c r="E539" s="734"/>
      <c r="F539" s="735"/>
      <c r="G539" s="810"/>
      <c r="H539" s="810"/>
      <c r="I539" s="797"/>
      <c r="J539" s="811"/>
      <c r="K539" s="765"/>
      <c r="L539" s="765"/>
      <c r="M539" s="765"/>
      <c r="N539" s="765"/>
      <c r="Q539" s="809"/>
      <c r="R539" s="809"/>
    </row>
    <row r="540" s="753" customFormat="1" ht="12.75" spans="2:18">
      <c r="B540" s="735"/>
      <c r="C540" s="735"/>
      <c r="D540" s="735"/>
      <c r="E540" s="734"/>
      <c r="F540" s="735"/>
      <c r="G540" s="810"/>
      <c r="H540" s="810"/>
      <c r="I540" s="797"/>
      <c r="J540" s="811"/>
      <c r="K540" s="765"/>
      <c r="L540" s="765"/>
      <c r="M540" s="765"/>
      <c r="N540" s="765"/>
      <c r="Q540" s="809"/>
      <c r="R540" s="809"/>
    </row>
    <row r="541" s="753" customFormat="1" ht="12.75" spans="2:18">
      <c r="B541" s="735"/>
      <c r="C541" s="735"/>
      <c r="D541" s="735"/>
      <c r="E541" s="734"/>
      <c r="F541" s="735"/>
      <c r="G541" s="810"/>
      <c r="H541" s="810"/>
      <c r="I541" s="797"/>
      <c r="J541" s="811"/>
      <c r="K541" s="765"/>
      <c r="L541" s="765"/>
      <c r="M541" s="765"/>
      <c r="N541" s="765"/>
      <c r="Q541" s="809"/>
      <c r="R541" s="809"/>
    </row>
    <row r="542" s="753" customFormat="1" ht="12.75" spans="2:18">
      <c r="B542" s="735"/>
      <c r="C542" s="735"/>
      <c r="D542" s="735"/>
      <c r="E542" s="734"/>
      <c r="F542" s="735"/>
      <c r="G542" s="810"/>
      <c r="H542" s="810"/>
      <c r="I542" s="797"/>
      <c r="J542" s="811"/>
      <c r="K542" s="765"/>
      <c r="L542" s="765"/>
      <c r="M542" s="765"/>
      <c r="N542" s="765"/>
      <c r="Q542" s="809"/>
      <c r="R542" s="809"/>
    </row>
    <row r="543" s="753" customFormat="1" ht="12.75" spans="2:18">
      <c r="B543" s="735"/>
      <c r="C543" s="735"/>
      <c r="D543" s="735"/>
      <c r="E543" s="734"/>
      <c r="F543" s="735"/>
      <c r="G543" s="810"/>
      <c r="H543" s="810"/>
      <c r="I543" s="797"/>
      <c r="J543" s="811"/>
      <c r="K543" s="765"/>
      <c r="L543" s="765"/>
      <c r="M543" s="765"/>
      <c r="N543" s="765"/>
      <c r="Q543" s="809"/>
      <c r="R543" s="809"/>
    </row>
    <row r="544" s="753" customFormat="1" ht="12.75" spans="2:18">
      <c r="B544" s="735"/>
      <c r="C544" s="735"/>
      <c r="D544" s="735"/>
      <c r="E544" s="734"/>
      <c r="F544" s="735"/>
      <c r="G544" s="810"/>
      <c r="H544" s="810"/>
      <c r="I544" s="797"/>
      <c r="J544" s="811"/>
      <c r="K544" s="765"/>
      <c r="L544" s="765"/>
      <c r="M544" s="765"/>
      <c r="N544" s="765"/>
      <c r="Q544" s="809"/>
      <c r="R544" s="809"/>
    </row>
    <row r="545" s="753" customFormat="1" ht="12.75" spans="2:18">
      <c r="B545" s="735"/>
      <c r="C545" s="735"/>
      <c r="D545" s="735"/>
      <c r="E545" s="734"/>
      <c r="F545" s="735"/>
      <c r="G545" s="810"/>
      <c r="H545" s="810"/>
      <c r="I545" s="797"/>
      <c r="J545" s="811"/>
      <c r="K545" s="765"/>
      <c r="L545" s="765"/>
      <c r="M545" s="765"/>
      <c r="N545" s="765"/>
      <c r="Q545" s="809"/>
      <c r="R545" s="809"/>
    </row>
    <row r="546" s="753" customFormat="1" ht="12.75" spans="2:18">
      <c r="B546" s="735"/>
      <c r="C546" s="735"/>
      <c r="D546" s="735"/>
      <c r="E546" s="734"/>
      <c r="F546" s="735"/>
      <c r="G546" s="810"/>
      <c r="H546" s="810"/>
      <c r="I546" s="797"/>
      <c r="J546" s="811"/>
      <c r="K546" s="765"/>
      <c r="L546" s="765"/>
      <c r="M546" s="765"/>
      <c r="N546" s="765"/>
      <c r="Q546" s="809"/>
      <c r="R546" s="809"/>
    </row>
    <row r="547" s="753" customFormat="1" ht="12.75" spans="2:18">
      <c r="B547" s="735"/>
      <c r="C547" s="735"/>
      <c r="D547" s="735"/>
      <c r="E547" s="734"/>
      <c r="F547" s="735"/>
      <c r="G547" s="810"/>
      <c r="H547" s="810"/>
      <c r="I547" s="797"/>
      <c r="J547" s="811"/>
      <c r="K547" s="765"/>
      <c r="L547" s="765"/>
      <c r="M547" s="765"/>
      <c r="N547" s="765"/>
      <c r="Q547" s="809"/>
      <c r="R547" s="809"/>
    </row>
    <row r="548" s="753" customFormat="1" ht="12.75" spans="2:18">
      <c r="B548" s="735"/>
      <c r="C548" s="735"/>
      <c r="D548" s="735"/>
      <c r="E548" s="734"/>
      <c r="F548" s="735"/>
      <c r="G548" s="810"/>
      <c r="H548" s="810"/>
      <c r="I548" s="797"/>
      <c r="J548" s="811"/>
      <c r="K548" s="765"/>
      <c r="L548" s="765"/>
      <c r="M548" s="765"/>
      <c r="N548" s="765"/>
      <c r="Q548" s="809"/>
      <c r="R548" s="809"/>
    </row>
    <row r="549" s="753" customFormat="1" ht="12.75" spans="2:18">
      <c r="B549" s="735"/>
      <c r="C549" s="735"/>
      <c r="D549" s="735"/>
      <c r="E549" s="734"/>
      <c r="F549" s="735"/>
      <c r="G549" s="810"/>
      <c r="H549" s="810"/>
      <c r="I549" s="797"/>
      <c r="J549" s="811"/>
      <c r="K549" s="765"/>
      <c r="L549" s="765"/>
      <c r="M549" s="765"/>
      <c r="N549" s="765"/>
      <c r="Q549" s="809"/>
      <c r="R549" s="809"/>
    </row>
    <row r="550" s="753" customFormat="1" ht="12.75" spans="2:18">
      <c r="B550" s="735"/>
      <c r="C550" s="735"/>
      <c r="D550" s="735"/>
      <c r="E550" s="734"/>
      <c r="F550" s="735"/>
      <c r="G550" s="810"/>
      <c r="H550" s="810"/>
      <c r="I550" s="797"/>
      <c r="J550" s="811"/>
      <c r="K550" s="765"/>
      <c r="L550" s="765"/>
      <c r="M550" s="765"/>
      <c r="N550" s="765"/>
      <c r="Q550" s="809"/>
      <c r="R550" s="809"/>
    </row>
    <row r="551" s="753" customFormat="1" ht="12.75" spans="2:18">
      <c r="B551" s="735"/>
      <c r="C551" s="735"/>
      <c r="D551" s="735"/>
      <c r="E551" s="734"/>
      <c r="F551" s="735"/>
      <c r="G551" s="810"/>
      <c r="H551" s="810"/>
      <c r="I551" s="797"/>
      <c r="J551" s="811"/>
      <c r="K551" s="765"/>
      <c r="L551" s="765"/>
      <c r="M551" s="765"/>
      <c r="N551" s="765"/>
      <c r="Q551" s="809"/>
      <c r="R551" s="809"/>
    </row>
    <row r="552" s="753" customFormat="1" ht="12.75" spans="2:18">
      <c r="B552" s="735"/>
      <c r="C552" s="735"/>
      <c r="D552" s="735"/>
      <c r="E552" s="734"/>
      <c r="F552" s="735"/>
      <c r="G552" s="810"/>
      <c r="H552" s="810"/>
      <c r="I552" s="797"/>
      <c r="J552" s="811"/>
      <c r="K552" s="765"/>
      <c r="L552" s="765"/>
      <c r="M552" s="765"/>
      <c r="N552" s="765"/>
      <c r="Q552" s="809"/>
      <c r="R552" s="809"/>
    </row>
    <row r="553" s="753" customFormat="1" ht="12.75" spans="2:18">
      <c r="B553" s="735"/>
      <c r="C553" s="735"/>
      <c r="D553" s="735"/>
      <c r="E553" s="734"/>
      <c r="F553" s="735"/>
      <c r="G553" s="810"/>
      <c r="H553" s="810"/>
      <c r="I553" s="797"/>
      <c r="J553" s="811"/>
      <c r="K553" s="765"/>
      <c r="L553" s="765"/>
      <c r="M553" s="765"/>
      <c r="N553" s="765"/>
      <c r="Q553" s="809"/>
      <c r="R553" s="809"/>
    </row>
    <row r="554" s="753" customFormat="1" ht="12.75" spans="2:18">
      <c r="B554" s="735"/>
      <c r="C554" s="735"/>
      <c r="D554" s="735"/>
      <c r="E554" s="734"/>
      <c r="F554" s="735"/>
      <c r="G554" s="810"/>
      <c r="H554" s="810"/>
      <c r="I554" s="797"/>
      <c r="J554" s="811"/>
      <c r="K554" s="765"/>
      <c r="L554" s="765"/>
      <c r="M554" s="765"/>
      <c r="N554" s="765"/>
      <c r="Q554" s="809"/>
      <c r="R554" s="809"/>
    </row>
    <row r="555" s="753" customFormat="1" ht="12.75" spans="2:18">
      <c r="B555" s="735"/>
      <c r="C555" s="735"/>
      <c r="D555" s="735"/>
      <c r="E555" s="734"/>
      <c r="F555" s="735"/>
      <c r="G555" s="810"/>
      <c r="H555" s="810"/>
      <c r="I555" s="797"/>
      <c r="J555" s="811"/>
      <c r="K555" s="765"/>
      <c r="L555" s="765"/>
      <c r="M555" s="765"/>
      <c r="N555" s="765"/>
      <c r="Q555" s="809"/>
      <c r="R555" s="809"/>
    </row>
    <row r="556" s="753" customFormat="1" ht="12.75" spans="2:18">
      <c r="B556" s="735"/>
      <c r="C556" s="735"/>
      <c r="D556" s="735"/>
      <c r="E556" s="734"/>
      <c r="F556" s="735"/>
      <c r="G556" s="810"/>
      <c r="H556" s="810"/>
      <c r="I556" s="797"/>
      <c r="J556" s="811"/>
      <c r="K556" s="765"/>
      <c r="L556" s="765"/>
      <c r="M556" s="765"/>
      <c r="N556" s="765"/>
      <c r="Q556" s="809"/>
      <c r="R556" s="809"/>
    </row>
    <row r="557" s="753" customFormat="1" ht="12.75" spans="2:18">
      <c r="B557" s="735"/>
      <c r="C557" s="735"/>
      <c r="D557" s="735"/>
      <c r="E557" s="734"/>
      <c r="F557" s="735"/>
      <c r="G557" s="810"/>
      <c r="H557" s="810"/>
      <c r="I557" s="797"/>
      <c r="J557" s="811"/>
      <c r="K557" s="765"/>
      <c r="L557" s="765"/>
      <c r="M557" s="765"/>
      <c r="N557" s="765"/>
      <c r="Q557" s="809"/>
      <c r="R557" s="809"/>
    </row>
    <row r="558" s="753" customFormat="1" ht="12.75" spans="2:18">
      <c r="B558" s="735"/>
      <c r="C558" s="735"/>
      <c r="D558" s="735"/>
      <c r="E558" s="734"/>
      <c r="F558" s="735"/>
      <c r="G558" s="810"/>
      <c r="H558" s="810"/>
      <c r="I558" s="797"/>
      <c r="J558" s="811"/>
      <c r="K558" s="765"/>
      <c r="L558" s="765"/>
      <c r="M558" s="765"/>
      <c r="N558" s="765"/>
      <c r="Q558" s="809"/>
      <c r="R558" s="809"/>
    </row>
    <row r="559" s="753" customFormat="1" ht="12.75" spans="2:18">
      <c r="B559" s="735"/>
      <c r="C559" s="735"/>
      <c r="D559" s="735"/>
      <c r="E559" s="734"/>
      <c r="F559" s="735"/>
      <c r="G559" s="810"/>
      <c r="H559" s="810"/>
      <c r="I559" s="797"/>
      <c r="J559" s="811"/>
      <c r="K559" s="765"/>
      <c r="L559" s="765"/>
      <c r="M559" s="765"/>
      <c r="N559" s="765"/>
      <c r="Q559" s="809"/>
      <c r="R559" s="809"/>
    </row>
    <row r="560" s="753" customFormat="1" ht="12.75" spans="2:18">
      <c r="B560" s="735"/>
      <c r="C560" s="735"/>
      <c r="D560" s="735"/>
      <c r="E560" s="734"/>
      <c r="F560" s="735"/>
      <c r="G560" s="810"/>
      <c r="H560" s="810"/>
      <c r="I560" s="797"/>
      <c r="J560" s="811"/>
      <c r="K560" s="765"/>
      <c r="L560" s="765"/>
      <c r="M560" s="765"/>
      <c r="N560" s="765"/>
      <c r="Q560" s="809"/>
      <c r="R560" s="809"/>
    </row>
    <row r="561" s="753" customFormat="1" ht="12.75" spans="2:18">
      <c r="B561" s="735"/>
      <c r="C561" s="735"/>
      <c r="D561" s="735"/>
      <c r="E561" s="734"/>
      <c r="F561" s="735"/>
      <c r="G561" s="810"/>
      <c r="H561" s="810"/>
      <c r="I561" s="797"/>
      <c r="J561" s="811"/>
      <c r="K561" s="765"/>
      <c r="L561" s="765"/>
      <c r="M561" s="765"/>
      <c r="N561" s="765"/>
      <c r="Q561" s="809"/>
      <c r="R561" s="809"/>
    </row>
    <row r="562" s="753" customFormat="1" ht="12.75" spans="2:18">
      <c r="B562" s="735"/>
      <c r="C562" s="735"/>
      <c r="D562" s="735"/>
      <c r="E562" s="734"/>
      <c r="F562" s="735"/>
      <c r="G562" s="810"/>
      <c r="H562" s="810"/>
      <c r="I562" s="797"/>
      <c r="J562" s="811"/>
      <c r="K562" s="765"/>
      <c r="L562" s="765"/>
      <c r="M562" s="765"/>
      <c r="N562" s="765"/>
      <c r="Q562" s="809"/>
      <c r="R562" s="809"/>
    </row>
    <row r="563" s="753" customFormat="1" ht="12.75" spans="2:18">
      <c r="B563" s="735"/>
      <c r="C563" s="735"/>
      <c r="D563" s="735"/>
      <c r="E563" s="734"/>
      <c r="F563" s="735"/>
      <c r="G563" s="810"/>
      <c r="H563" s="810"/>
      <c r="I563" s="797"/>
      <c r="J563" s="811"/>
      <c r="K563" s="765"/>
      <c r="L563" s="765"/>
      <c r="M563" s="765"/>
      <c r="N563" s="765"/>
      <c r="Q563" s="809"/>
      <c r="R563" s="809"/>
    </row>
    <row r="564" s="753" customFormat="1" ht="12.75" spans="2:18">
      <c r="B564" s="735"/>
      <c r="C564" s="735"/>
      <c r="D564" s="735"/>
      <c r="E564" s="734"/>
      <c r="F564" s="735"/>
      <c r="G564" s="810"/>
      <c r="H564" s="810"/>
      <c r="I564" s="797"/>
      <c r="J564" s="811"/>
      <c r="K564" s="765"/>
      <c r="L564" s="765"/>
      <c r="M564" s="765"/>
      <c r="N564" s="765"/>
      <c r="Q564" s="809"/>
      <c r="R564" s="809"/>
    </row>
    <row r="565" s="753" customFormat="1" ht="12.75" spans="2:18">
      <c r="B565" s="735"/>
      <c r="C565" s="735"/>
      <c r="D565" s="735"/>
      <c r="E565" s="734"/>
      <c r="F565" s="735"/>
      <c r="G565" s="810"/>
      <c r="H565" s="810"/>
      <c r="I565" s="797"/>
      <c r="J565" s="811"/>
      <c r="K565" s="765"/>
      <c r="L565" s="765"/>
      <c r="M565" s="765"/>
      <c r="N565" s="765"/>
      <c r="Q565" s="809"/>
      <c r="R565" s="809"/>
    </row>
    <row r="566" s="753" customFormat="1" ht="12.75" spans="2:18">
      <c r="B566" s="735"/>
      <c r="C566" s="735"/>
      <c r="D566" s="735"/>
      <c r="E566" s="734"/>
      <c r="F566" s="735"/>
      <c r="G566" s="810"/>
      <c r="H566" s="810"/>
      <c r="I566" s="797"/>
      <c r="J566" s="811"/>
      <c r="K566" s="765"/>
      <c r="L566" s="765"/>
      <c r="M566" s="765"/>
      <c r="N566" s="765"/>
      <c r="Q566" s="809"/>
      <c r="R566" s="809"/>
    </row>
    <row r="567" s="753" customFormat="1" ht="12.75" spans="2:18">
      <c r="B567" s="735"/>
      <c r="C567" s="735"/>
      <c r="D567" s="735"/>
      <c r="E567" s="734"/>
      <c r="F567" s="735"/>
      <c r="G567" s="810"/>
      <c r="H567" s="810"/>
      <c r="I567" s="797"/>
      <c r="J567" s="811"/>
      <c r="K567" s="765"/>
      <c r="L567" s="765"/>
      <c r="M567" s="765"/>
      <c r="N567" s="765"/>
      <c r="Q567" s="809"/>
      <c r="R567" s="809"/>
    </row>
    <row r="568" s="753" customFormat="1" ht="12.75" spans="2:18">
      <c r="B568" s="735"/>
      <c r="C568" s="735"/>
      <c r="D568" s="735"/>
      <c r="E568" s="734"/>
      <c r="F568" s="735"/>
      <c r="G568" s="810"/>
      <c r="H568" s="810"/>
      <c r="I568" s="797"/>
      <c r="J568" s="811"/>
      <c r="K568" s="765"/>
      <c r="L568" s="765"/>
      <c r="M568" s="765"/>
      <c r="N568" s="765"/>
      <c r="Q568" s="809"/>
      <c r="R568" s="809"/>
    </row>
    <row r="569" s="753" customFormat="1" ht="12.75" spans="2:18">
      <c r="B569" s="735"/>
      <c r="C569" s="735"/>
      <c r="D569" s="735"/>
      <c r="E569" s="734"/>
      <c r="F569" s="735"/>
      <c r="G569" s="810"/>
      <c r="H569" s="810"/>
      <c r="I569" s="797"/>
      <c r="J569" s="811"/>
      <c r="K569" s="765"/>
      <c r="L569" s="765"/>
      <c r="M569" s="765"/>
      <c r="N569" s="765"/>
      <c r="Q569" s="809"/>
      <c r="R569" s="809"/>
    </row>
    <row r="570" s="753" customFormat="1" ht="12.75" spans="2:18">
      <c r="B570" s="735"/>
      <c r="C570" s="735"/>
      <c r="D570" s="735"/>
      <c r="E570" s="734"/>
      <c r="F570" s="735"/>
      <c r="G570" s="810"/>
      <c r="H570" s="810"/>
      <c r="I570" s="797"/>
      <c r="J570" s="811"/>
      <c r="K570" s="765"/>
      <c r="L570" s="765"/>
      <c r="M570" s="765"/>
      <c r="N570" s="765"/>
      <c r="Q570" s="809"/>
      <c r="R570" s="809"/>
    </row>
    <row r="571" s="753" customFormat="1" ht="12.75" spans="2:18">
      <c r="B571" s="735"/>
      <c r="C571" s="735"/>
      <c r="D571" s="735"/>
      <c r="E571" s="734"/>
      <c r="F571" s="735"/>
      <c r="G571" s="810"/>
      <c r="H571" s="810"/>
      <c r="I571" s="797"/>
      <c r="J571" s="811"/>
      <c r="K571" s="765"/>
      <c r="L571" s="765"/>
      <c r="M571" s="765"/>
      <c r="N571" s="765"/>
      <c r="Q571" s="809"/>
      <c r="R571" s="809"/>
    </row>
    <row r="572" s="753" customFormat="1" ht="12.75" spans="2:18">
      <c r="B572" s="735"/>
      <c r="C572" s="735"/>
      <c r="D572" s="735"/>
      <c r="E572" s="734"/>
      <c r="F572" s="735"/>
      <c r="G572" s="810"/>
      <c r="H572" s="810"/>
      <c r="I572" s="797"/>
      <c r="J572" s="811"/>
      <c r="K572" s="765"/>
      <c r="L572" s="765"/>
      <c r="M572" s="765"/>
      <c r="N572" s="765"/>
      <c r="Q572" s="809"/>
      <c r="R572" s="809"/>
    </row>
    <row r="573" s="753" customFormat="1" ht="12.75" spans="2:18">
      <c r="B573" s="735"/>
      <c r="C573" s="735"/>
      <c r="D573" s="735"/>
      <c r="E573" s="734"/>
      <c r="F573" s="735"/>
      <c r="G573" s="810"/>
      <c r="H573" s="810"/>
      <c r="I573" s="797"/>
      <c r="J573" s="811"/>
      <c r="K573" s="765"/>
      <c r="L573" s="765"/>
      <c r="M573" s="765"/>
      <c r="N573" s="765"/>
      <c r="Q573" s="809"/>
      <c r="R573" s="809"/>
    </row>
    <row r="574" s="753" customFormat="1" ht="12.75" spans="2:18">
      <c r="B574" s="735"/>
      <c r="C574" s="735"/>
      <c r="D574" s="735"/>
      <c r="E574" s="734"/>
      <c r="F574" s="735"/>
      <c r="G574" s="810"/>
      <c r="H574" s="810"/>
      <c r="I574" s="797"/>
      <c r="J574" s="811"/>
      <c r="K574" s="765"/>
      <c r="L574" s="765"/>
      <c r="M574" s="765"/>
      <c r="N574" s="765"/>
      <c r="Q574" s="809"/>
      <c r="R574" s="809"/>
    </row>
    <row r="575" s="753" customFormat="1" ht="12.75" spans="2:18">
      <c r="B575" s="735"/>
      <c r="C575" s="735"/>
      <c r="D575" s="735"/>
      <c r="E575" s="734"/>
      <c r="F575" s="735"/>
      <c r="G575" s="810"/>
      <c r="H575" s="810"/>
      <c r="I575" s="797"/>
      <c r="J575" s="811"/>
      <c r="K575" s="765"/>
      <c r="L575" s="765"/>
      <c r="M575" s="765"/>
      <c r="N575" s="765"/>
      <c r="Q575" s="809"/>
      <c r="R575" s="809"/>
    </row>
    <row r="576" s="753" customFormat="1" ht="12.75" spans="2:18">
      <c r="B576" s="735"/>
      <c r="C576" s="735"/>
      <c r="D576" s="735"/>
      <c r="E576" s="734"/>
      <c r="F576" s="735"/>
      <c r="G576" s="810"/>
      <c r="H576" s="810"/>
      <c r="I576" s="797"/>
      <c r="J576" s="811"/>
      <c r="K576" s="765"/>
      <c r="L576" s="765"/>
      <c r="M576" s="765"/>
      <c r="N576" s="765"/>
      <c r="Q576" s="809"/>
      <c r="R576" s="809"/>
    </row>
    <row r="577" s="753" customFormat="1" ht="12.75" spans="2:18">
      <c r="B577" s="735"/>
      <c r="C577" s="735"/>
      <c r="D577" s="735"/>
      <c r="E577" s="734"/>
      <c r="F577" s="735"/>
      <c r="G577" s="810"/>
      <c r="H577" s="810"/>
      <c r="I577" s="797"/>
      <c r="J577" s="811"/>
      <c r="K577" s="765"/>
      <c r="L577" s="765"/>
      <c r="M577" s="765"/>
      <c r="N577" s="765"/>
      <c r="Q577" s="809"/>
      <c r="R577" s="809"/>
    </row>
    <row r="578" s="753" customFormat="1" ht="12.75" spans="2:18">
      <c r="B578" s="735"/>
      <c r="C578" s="735"/>
      <c r="D578" s="735"/>
      <c r="E578" s="734"/>
      <c r="F578" s="735"/>
      <c r="G578" s="810"/>
      <c r="H578" s="810"/>
      <c r="I578" s="797"/>
      <c r="J578" s="811"/>
      <c r="K578" s="765"/>
      <c r="L578" s="765"/>
      <c r="M578" s="765"/>
      <c r="N578" s="765"/>
      <c r="Q578" s="809"/>
      <c r="R578" s="809"/>
    </row>
    <row r="579" s="753" customFormat="1" ht="12.75" spans="2:18">
      <c r="B579" s="735"/>
      <c r="C579" s="735"/>
      <c r="D579" s="735"/>
      <c r="E579" s="734"/>
      <c r="F579" s="735"/>
      <c r="G579" s="810"/>
      <c r="H579" s="810"/>
      <c r="I579" s="797"/>
      <c r="J579" s="811"/>
      <c r="K579" s="765"/>
      <c r="L579" s="765"/>
      <c r="M579" s="765"/>
      <c r="N579" s="765"/>
      <c r="Q579" s="809"/>
      <c r="R579" s="809"/>
    </row>
    <row r="580" s="753" customFormat="1" ht="12.75" spans="2:18">
      <c r="B580" s="735"/>
      <c r="C580" s="735"/>
      <c r="D580" s="735"/>
      <c r="E580" s="734"/>
      <c r="F580" s="735"/>
      <c r="G580" s="810"/>
      <c r="H580" s="810"/>
      <c r="I580" s="797"/>
      <c r="J580" s="811"/>
      <c r="K580" s="765"/>
      <c r="L580" s="765"/>
      <c r="M580" s="765"/>
      <c r="N580" s="765"/>
      <c r="Q580" s="809"/>
      <c r="R580" s="809"/>
    </row>
    <row r="581" s="753" customFormat="1" ht="12.75" spans="2:18">
      <c r="B581" s="735"/>
      <c r="C581" s="735"/>
      <c r="D581" s="735"/>
      <c r="E581" s="734"/>
      <c r="F581" s="735"/>
      <c r="G581" s="810"/>
      <c r="H581" s="810"/>
      <c r="I581" s="797"/>
      <c r="J581" s="811"/>
      <c r="K581" s="765"/>
      <c r="L581" s="765"/>
      <c r="M581" s="765"/>
      <c r="N581" s="765"/>
      <c r="Q581" s="809"/>
      <c r="R581" s="809"/>
    </row>
    <row r="582" s="753" customFormat="1" ht="12.75" spans="2:18">
      <c r="B582" s="735"/>
      <c r="C582" s="735"/>
      <c r="D582" s="735"/>
      <c r="E582" s="734"/>
      <c r="F582" s="735"/>
      <c r="G582" s="810"/>
      <c r="H582" s="810"/>
      <c r="I582" s="797"/>
      <c r="J582" s="811"/>
      <c r="K582" s="765"/>
      <c r="L582" s="765"/>
      <c r="M582" s="765"/>
      <c r="N582" s="765"/>
      <c r="Q582" s="809"/>
      <c r="R582" s="809"/>
    </row>
    <row r="583" s="753" customFormat="1" ht="12.75" spans="2:18">
      <c r="B583" s="735"/>
      <c r="C583" s="735"/>
      <c r="D583" s="735"/>
      <c r="E583" s="734"/>
      <c r="F583" s="735"/>
      <c r="G583" s="810"/>
      <c r="H583" s="810"/>
      <c r="I583" s="797"/>
      <c r="J583" s="811"/>
      <c r="K583" s="765"/>
      <c r="L583" s="765"/>
      <c r="M583" s="765"/>
      <c r="N583" s="765"/>
      <c r="Q583" s="809"/>
      <c r="R583" s="809"/>
    </row>
    <row r="584" s="753" customFormat="1" ht="12.75" spans="2:18">
      <c r="B584" s="735"/>
      <c r="C584" s="735"/>
      <c r="D584" s="735"/>
      <c r="E584" s="734"/>
      <c r="F584" s="735"/>
      <c r="G584" s="810"/>
      <c r="H584" s="810"/>
      <c r="I584" s="797"/>
      <c r="J584" s="811"/>
      <c r="K584" s="765"/>
      <c r="L584" s="765"/>
      <c r="M584" s="765"/>
      <c r="N584" s="765"/>
      <c r="Q584" s="809"/>
      <c r="R584" s="809"/>
    </row>
    <row r="585" s="753" customFormat="1" ht="12.75" spans="2:18">
      <c r="B585" s="735"/>
      <c r="C585" s="735"/>
      <c r="D585" s="735"/>
      <c r="E585" s="734"/>
      <c r="F585" s="735"/>
      <c r="G585" s="810"/>
      <c r="H585" s="810"/>
      <c r="I585" s="797"/>
      <c r="J585" s="811"/>
      <c r="K585" s="765"/>
      <c r="L585" s="765"/>
      <c r="M585" s="765"/>
      <c r="N585" s="765"/>
      <c r="Q585" s="809"/>
      <c r="R585" s="809"/>
    </row>
    <row r="586" s="753" customFormat="1" ht="12.75" spans="2:18">
      <c r="B586" s="735"/>
      <c r="C586" s="735"/>
      <c r="D586" s="735"/>
      <c r="E586" s="734"/>
      <c r="F586" s="735"/>
      <c r="G586" s="810"/>
      <c r="H586" s="810"/>
      <c r="I586" s="797"/>
      <c r="J586" s="811"/>
      <c r="K586" s="765"/>
      <c r="L586" s="765"/>
      <c r="M586" s="765"/>
      <c r="N586" s="765"/>
      <c r="Q586" s="809"/>
      <c r="R586" s="809"/>
    </row>
    <row r="587" s="753" customFormat="1" ht="12.75" spans="2:18">
      <c r="B587" s="735"/>
      <c r="C587" s="735"/>
      <c r="D587" s="735"/>
      <c r="E587" s="734"/>
      <c r="F587" s="735"/>
      <c r="G587" s="810"/>
      <c r="H587" s="810"/>
      <c r="I587" s="797"/>
      <c r="J587" s="811"/>
      <c r="K587" s="765"/>
      <c r="L587" s="765"/>
      <c r="M587" s="765"/>
      <c r="N587" s="765"/>
      <c r="Q587" s="809"/>
      <c r="R587" s="809"/>
    </row>
    <row r="588" s="753" customFormat="1" ht="12.75" spans="2:18">
      <c r="B588" s="735"/>
      <c r="C588" s="735"/>
      <c r="D588" s="735"/>
      <c r="E588" s="734"/>
      <c r="F588" s="735"/>
      <c r="G588" s="810"/>
      <c r="H588" s="810"/>
      <c r="I588" s="797"/>
      <c r="J588" s="811"/>
      <c r="K588" s="765"/>
      <c r="L588" s="765"/>
      <c r="M588" s="765"/>
      <c r="N588" s="765"/>
      <c r="Q588" s="809"/>
      <c r="R588" s="809"/>
    </row>
    <row r="589" s="753" customFormat="1" ht="12.75" spans="2:18">
      <c r="B589" s="735"/>
      <c r="C589" s="735"/>
      <c r="D589" s="735"/>
      <c r="E589" s="734"/>
      <c r="F589" s="735"/>
      <c r="G589" s="810"/>
      <c r="H589" s="810"/>
      <c r="I589" s="797"/>
      <c r="J589" s="811"/>
      <c r="K589" s="765"/>
      <c r="L589" s="765"/>
      <c r="M589" s="765"/>
      <c r="N589" s="765"/>
      <c r="Q589" s="809"/>
      <c r="R589" s="809"/>
    </row>
    <row r="590" s="753" customFormat="1" ht="12.75" spans="2:18">
      <c r="B590" s="735"/>
      <c r="C590" s="735"/>
      <c r="D590" s="735"/>
      <c r="E590" s="734"/>
      <c r="F590" s="735"/>
      <c r="G590" s="810"/>
      <c r="H590" s="810"/>
      <c r="I590" s="797"/>
      <c r="J590" s="811"/>
      <c r="K590" s="765"/>
      <c r="L590" s="765"/>
      <c r="M590" s="765"/>
      <c r="N590" s="765"/>
      <c r="Q590" s="809"/>
      <c r="R590" s="809"/>
    </row>
    <row r="591" s="753" customFormat="1" ht="12.75" spans="2:18">
      <c r="B591" s="735"/>
      <c r="C591" s="735"/>
      <c r="D591" s="735"/>
      <c r="E591" s="734"/>
      <c r="F591" s="735"/>
      <c r="G591" s="810"/>
      <c r="H591" s="810"/>
      <c r="I591" s="797"/>
      <c r="J591" s="811"/>
      <c r="K591" s="765"/>
      <c r="L591" s="765"/>
      <c r="M591" s="765"/>
      <c r="N591" s="765"/>
      <c r="Q591" s="809"/>
      <c r="R591" s="809"/>
    </row>
    <row r="592" s="753" customFormat="1" ht="12.75" spans="2:18">
      <c r="B592" s="735"/>
      <c r="C592" s="735"/>
      <c r="D592" s="735"/>
      <c r="E592" s="734"/>
      <c r="F592" s="735"/>
      <c r="G592" s="810"/>
      <c r="H592" s="810"/>
      <c r="I592" s="797"/>
      <c r="J592" s="811"/>
      <c r="K592" s="765"/>
      <c r="L592" s="765"/>
      <c r="M592" s="765"/>
      <c r="N592" s="765"/>
      <c r="Q592" s="809"/>
      <c r="R592" s="809"/>
    </row>
    <row r="593" s="753" customFormat="1" ht="12.75" spans="2:18">
      <c r="B593" s="735"/>
      <c r="C593" s="735"/>
      <c r="D593" s="735"/>
      <c r="E593" s="734"/>
      <c r="F593" s="735"/>
      <c r="G593" s="810"/>
      <c r="H593" s="810"/>
      <c r="I593" s="797"/>
      <c r="J593" s="811"/>
      <c r="K593" s="765"/>
      <c r="L593" s="765"/>
      <c r="M593" s="765"/>
      <c r="N593" s="765"/>
      <c r="Q593" s="809"/>
      <c r="R593" s="809"/>
    </row>
    <row r="594" s="753" customFormat="1" ht="12.75" spans="2:18">
      <c r="B594" s="735"/>
      <c r="C594" s="735"/>
      <c r="D594" s="735"/>
      <c r="E594" s="734"/>
      <c r="F594" s="735"/>
      <c r="G594" s="810"/>
      <c r="H594" s="810"/>
      <c r="I594" s="797"/>
      <c r="J594" s="811"/>
      <c r="K594" s="765"/>
      <c r="L594" s="765"/>
      <c r="M594" s="765"/>
      <c r="N594" s="765"/>
      <c r="Q594" s="809"/>
      <c r="R594" s="809"/>
    </row>
    <row r="595" s="753" customFormat="1" ht="12.75" spans="2:18">
      <c r="B595" s="735"/>
      <c r="C595" s="735"/>
      <c r="D595" s="735"/>
      <c r="E595" s="734"/>
      <c r="F595" s="735"/>
      <c r="G595" s="810"/>
      <c r="H595" s="810"/>
      <c r="I595" s="797"/>
      <c r="J595" s="811"/>
      <c r="K595" s="765"/>
      <c r="L595" s="765"/>
      <c r="M595" s="765"/>
      <c r="N595" s="765"/>
      <c r="Q595" s="809"/>
      <c r="R595" s="809"/>
    </row>
    <row r="596" s="753" customFormat="1" ht="12.75" spans="2:18">
      <c r="B596" s="735"/>
      <c r="C596" s="735"/>
      <c r="D596" s="735"/>
      <c r="E596" s="734"/>
      <c r="F596" s="735"/>
      <c r="G596" s="810"/>
      <c r="H596" s="810"/>
      <c r="I596" s="797"/>
      <c r="J596" s="811"/>
      <c r="K596" s="765"/>
      <c r="L596" s="765"/>
      <c r="M596" s="765"/>
      <c r="N596" s="765"/>
      <c r="Q596" s="809"/>
      <c r="R596" s="809"/>
    </row>
    <row r="597" s="753" customFormat="1" ht="12.75" spans="2:18">
      <c r="B597" s="735"/>
      <c r="C597" s="735"/>
      <c r="D597" s="735"/>
      <c r="E597" s="734"/>
      <c r="F597" s="735"/>
      <c r="G597" s="810"/>
      <c r="H597" s="810"/>
      <c r="I597" s="797"/>
      <c r="J597" s="811"/>
      <c r="K597" s="765"/>
      <c r="L597" s="765"/>
      <c r="M597" s="765"/>
      <c r="N597" s="765"/>
      <c r="Q597" s="809"/>
      <c r="R597" s="809"/>
    </row>
    <row r="598" s="753" customFormat="1" ht="12.75" spans="2:18">
      <c r="B598" s="735"/>
      <c r="C598" s="735"/>
      <c r="D598" s="735"/>
      <c r="E598" s="734"/>
      <c r="F598" s="735"/>
      <c r="G598" s="810"/>
      <c r="H598" s="810"/>
      <c r="I598" s="797"/>
      <c r="J598" s="811"/>
      <c r="K598" s="765"/>
      <c r="L598" s="765"/>
      <c r="M598" s="765"/>
      <c r="N598" s="765"/>
      <c r="Q598" s="809"/>
      <c r="R598" s="809"/>
    </row>
    <row r="599" s="753" customFormat="1" ht="12.75" spans="2:18">
      <c r="B599" s="735"/>
      <c r="C599" s="735"/>
      <c r="D599" s="735"/>
      <c r="E599" s="734"/>
      <c r="F599" s="735"/>
      <c r="G599" s="810"/>
      <c r="H599" s="810"/>
      <c r="I599" s="797"/>
      <c r="J599" s="811"/>
      <c r="K599" s="765"/>
      <c r="L599" s="765"/>
      <c r="M599" s="765"/>
      <c r="N599" s="765"/>
      <c r="Q599" s="809"/>
      <c r="R599" s="809"/>
    </row>
    <row r="600" s="753" customFormat="1" ht="12.75" spans="2:18">
      <c r="B600" s="735"/>
      <c r="C600" s="735"/>
      <c r="D600" s="735"/>
      <c r="E600" s="734"/>
      <c r="F600" s="735"/>
      <c r="G600" s="810"/>
      <c r="H600" s="810"/>
      <c r="I600" s="797"/>
      <c r="J600" s="811"/>
      <c r="K600" s="765"/>
      <c r="L600" s="765"/>
      <c r="M600" s="765"/>
      <c r="N600" s="765"/>
      <c r="Q600" s="809"/>
      <c r="R600" s="809"/>
    </row>
    <row r="601" s="753" customFormat="1" ht="12.75" spans="2:18">
      <c r="B601" s="735"/>
      <c r="C601" s="735"/>
      <c r="D601" s="735"/>
      <c r="E601" s="734"/>
      <c r="F601" s="735"/>
      <c r="G601" s="810"/>
      <c r="H601" s="810"/>
      <c r="I601" s="797"/>
      <c r="J601" s="811"/>
      <c r="K601" s="765"/>
      <c r="L601" s="765"/>
      <c r="M601" s="765"/>
      <c r="N601" s="765"/>
      <c r="Q601" s="809"/>
      <c r="R601" s="809"/>
    </row>
    <row r="602" s="753" customFormat="1" ht="12.75" spans="2:18">
      <c r="B602" s="735"/>
      <c r="C602" s="735"/>
      <c r="D602" s="735"/>
      <c r="E602" s="734"/>
      <c r="F602" s="735"/>
      <c r="G602" s="810"/>
      <c r="H602" s="810"/>
      <c r="I602" s="797"/>
      <c r="J602" s="811"/>
      <c r="K602" s="765"/>
      <c r="L602" s="765"/>
      <c r="M602" s="765"/>
      <c r="N602" s="765"/>
      <c r="Q602" s="809"/>
      <c r="R602" s="809"/>
    </row>
    <row r="603" s="753" customFormat="1" ht="12.75" spans="2:18">
      <c r="B603" s="735"/>
      <c r="C603" s="735"/>
      <c r="D603" s="735"/>
      <c r="E603" s="734"/>
      <c r="F603" s="735"/>
      <c r="G603" s="810"/>
      <c r="H603" s="810"/>
      <c r="I603" s="797"/>
      <c r="J603" s="811"/>
      <c r="K603" s="765"/>
      <c r="L603" s="765"/>
      <c r="M603" s="765"/>
      <c r="N603" s="765"/>
      <c r="Q603" s="809"/>
      <c r="R603" s="809"/>
    </row>
    <row r="604" s="753" customFormat="1" ht="12.75" spans="2:18">
      <c r="B604" s="735"/>
      <c r="C604" s="735"/>
      <c r="D604" s="735"/>
      <c r="E604" s="734"/>
      <c r="F604" s="735"/>
      <c r="G604" s="810"/>
      <c r="H604" s="810"/>
      <c r="I604" s="797"/>
      <c r="J604" s="811"/>
      <c r="K604" s="765"/>
      <c r="L604" s="765"/>
      <c r="M604" s="765"/>
      <c r="N604" s="765"/>
      <c r="Q604" s="809"/>
      <c r="R604" s="809"/>
    </row>
    <row r="605" s="753" customFormat="1" ht="12.75" spans="2:18">
      <c r="B605" s="735"/>
      <c r="C605" s="735"/>
      <c r="D605" s="735"/>
      <c r="E605" s="734"/>
      <c r="F605" s="735"/>
      <c r="G605" s="810"/>
      <c r="H605" s="810"/>
      <c r="I605" s="797"/>
      <c r="J605" s="811"/>
      <c r="K605" s="765"/>
      <c r="L605" s="765"/>
      <c r="M605" s="765"/>
      <c r="N605" s="765"/>
      <c r="Q605" s="809"/>
      <c r="R605" s="809"/>
    </row>
    <row r="606" s="753" customFormat="1" ht="12.75" spans="2:18">
      <c r="B606" s="735"/>
      <c r="C606" s="735"/>
      <c r="D606" s="735"/>
      <c r="E606" s="734"/>
      <c r="F606" s="735"/>
      <c r="G606" s="810"/>
      <c r="H606" s="810"/>
      <c r="I606" s="797"/>
      <c r="J606" s="811"/>
      <c r="K606" s="765"/>
      <c r="L606" s="765"/>
      <c r="M606" s="765"/>
      <c r="N606" s="765"/>
      <c r="Q606" s="809"/>
      <c r="R606" s="809"/>
    </row>
    <row r="607" s="753" customFormat="1" ht="12.75" spans="2:18">
      <c r="B607" s="735"/>
      <c r="C607" s="735"/>
      <c r="D607" s="735"/>
      <c r="E607" s="734"/>
      <c r="F607" s="735"/>
      <c r="G607" s="810"/>
      <c r="H607" s="810"/>
      <c r="I607" s="797"/>
      <c r="J607" s="811"/>
      <c r="K607" s="765"/>
      <c r="L607" s="765"/>
      <c r="M607" s="765"/>
      <c r="N607" s="765"/>
      <c r="Q607" s="809"/>
      <c r="R607" s="809"/>
    </row>
    <row r="608" s="753" customFormat="1" ht="12.75" spans="2:18">
      <c r="B608" s="735"/>
      <c r="C608" s="735"/>
      <c r="D608" s="735"/>
      <c r="E608" s="734"/>
      <c r="F608" s="735"/>
      <c r="G608" s="810"/>
      <c r="H608" s="810"/>
      <c r="I608" s="797"/>
      <c r="J608" s="811"/>
      <c r="K608" s="765"/>
      <c r="L608" s="765"/>
      <c r="M608" s="765"/>
      <c r="N608" s="765"/>
      <c r="Q608" s="809"/>
      <c r="R608" s="809"/>
    </row>
    <row r="609" s="753" customFormat="1" ht="12.75" spans="2:18">
      <c r="B609" s="735"/>
      <c r="C609" s="735"/>
      <c r="D609" s="735"/>
      <c r="E609" s="734"/>
      <c r="F609" s="735"/>
      <c r="G609" s="810"/>
      <c r="H609" s="810"/>
      <c r="I609" s="797"/>
      <c r="J609" s="811"/>
      <c r="K609" s="765"/>
      <c r="L609" s="765"/>
      <c r="M609" s="765"/>
      <c r="N609" s="765"/>
      <c r="Q609" s="809"/>
      <c r="R609" s="809"/>
    </row>
    <row r="610" s="753" customFormat="1" ht="12.75" spans="2:18">
      <c r="B610" s="735"/>
      <c r="C610" s="735"/>
      <c r="D610" s="735"/>
      <c r="E610" s="734"/>
      <c r="F610" s="735"/>
      <c r="G610" s="810"/>
      <c r="H610" s="810"/>
      <c r="I610" s="797"/>
      <c r="J610" s="811"/>
      <c r="K610" s="765"/>
      <c r="L610" s="765"/>
      <c r="M610" s="765"/>
      <c r="N610" s="765"/>
      <c r="Q610" s="809"/>
      <c r="R610" s="809"/>
    </row>
    <row r="611" s="753" customFormat="1" ht="12.75" spans="2:18">
      <c r="B611" s="735"/>
      <c r="C611" s="735"/>
      <c r="D611" s="735"/>
      <c r="E611" s="734"/>
      <c r="F611" s="735"/>
      <c r="G611" s="810"/>
      <c r="H611" s="810"/>
      <c r="I611" s="797"/>
      <c r="J611" s="811"/>
      <c r="K611" s="765"/>
      <c r="L611" s="765"/>
      <c r="M611" s="765"/>
      <c r="N611" s="765"/>
      <c r="Q611" s="809"/>
      <c r="R611" s="809"/>
    </row>
    <row r="612" s="753" customFormat="1" ht="12.75" spans="2:18">
      <c r="B612" s="735"/>
      <c r="C612" s="735"/>
      <c r="D612" s="735"/>
      <c r="E612" s="734"/>
      <c r="F612" s="735"/>
      <c r="G612" s="810"/>
      <c r="H612" s="810"/>
      <c r="I612" s="797"/>
      <c r="J612" s="811"/>
      <c r="K612" s="765"/>
      <c r="L612" s="765"/>
      <c r="M612" s="765"/>
      <c r="N612" s="765"/>
      <c r="Q612" s="809"/>
      <c r="R612" s="809"/>
    </row>
    <row r="613" s="753" customFormat="1" ht="12.75" spans="2:18">
      <c r="B613" s="735"/>
      <c r="C613" s="735"/>
      <c r="D613" s="735"/>
      <c r="E613" s="734"/>
      <c r="F613" s="735"/>
      <c r="G613" s="810"/>
      <c r="H613" s="810"/>
      <c r="I613" s="797"/>
      <c r="J613" s="811"/>
      <c r="K613" s="765"/>
      <c r="L613" s="765"/>
      <c r="M613" s="765"/>
      <c r="N613" s="765"/>
      <c r="Q613" s="809"/>
      <c r="R613" s="809"/>
    </row>
    <row r="614" s="753" customFormat="1" ht="12.75" spans="2:18">
      <c r="B614" s="735"/>
      <c r="C614" s="735"/>
      <c r="D614" s="735"/>
      <c r="E614" s="734"/>
      <c r="F614" s="735"/>
      <c r="G614" s="810"/>
      <c r="H614" s="810"/>
      <c r="I614" s="797"/>
      <c r="J614" s="811"/>
      <c r="K614" s="765"/>
      <c r="L614" s="765"/>
      <c r="M614" s="765"/>
      <c r="N614" s="765"/>
      <c r="Q614" s="809"/>
      <c r="R614" s="809"/>
    </row>
    <row r="615" s="753" customFormat="1" ht="12.75" spans="2:18">
      <c r="B615" s="735"/>
      <c r="C615" s="735"/>
      <c r="D615" s="735"/>
      <c r="E615" s="734"/>
      <c r="F615" s="735"/>
      <c r="G615" s="810"/>
      <c r="H615" s="810"/>
      <c r="I615" s="797"/>
      <c r="J615" s="811"/>
      <c r="K615" s="765"/>
      <c r="L615" s="765"/>
      <c r="M615" s="765"/>
      <c r="N615" s="765"/>
      <c r="Q615" s="809"/>
      <c r="R615" s="809"/>
    </row>
    <row r="616" s="753" customFormat="1" ht="12.75" spans="2:18">
      <c r="B616" s="735"/>
      <c r="C616" s="735"/>
      <c r="D616" s="735"/>
      <c r="E616" s="734"/>
      <c r="F616" s="735"/>
      <c r="G616" s="810"/>
      <c r="H616" s="810"/>
      <c r="I616" s="797"/>
      <c r="J616" s="811"/>
      <c r="K616" s="765"/>
      <c r="L616" s="765"/>
      <c r="M616" s="765"/>
      <c r="N616" s="765"/>
      <c r="Q616" s="809"/>
      <c r="R616" s="809"/>
    </row>
    <row r="617" s="753" customFormat="1" ht="12.75" spans="2:18">
      <c r="B617" s="735"/>
      <c r="C617" s="735"/>
      <c r="D617" s="735"/>
      <c r="E617" s="734"/>
      <c r="F617" s="735"/>
      <c r="G617" s="810"/>
      <c r="H617" s="810"/>
      <c r="I617" s="797"/>
      <c r="J617" s="811"/>
      <c r="K617" s="765"/>
      <c r="L617" s="765"/>
      <c r="M617" s="765"/>
      <c r="N617" s="765"/>
      <c r="Q617" s="809"/>
      <c r="R617" s="809"/>
    </row>
    <row r="618" s="753" customFormat="1" ht="12.75" spans="2:18">
      <c r="B618" s="735"/>
      <c r="C618" s="735"/>
      <c r="D618" s="735"/>
      <c r="E618" s="734"/>
      <c r="F618" s="735"/>
      <c r="G618" s="810"/>
      <c r="H618" s="810"/>
      <c r="I618" s="797"/>
      <c r="J618" s="811"/>
      <c r="K618" s="765"/>
      <c r="L618" s="765"/>
      <c r="M618" s="765"/>
      <c r="N618" s="765"/>
      <c r="Q618" s="809"/>
      <c r="R618" s="809"/>
    </row>
    <row r="619" s="753" customFormat="1" ht="12.75" spans="2:18">
      <c r="B619" s="735"/>
      <c r="C619" s="735"/>
      <c r="D619" s="735"/>
      <c r="E619" s="734"/>
      <c r="F619" s="735"/>
      <c r="G619" s="810"/>
      <c r="H619" s="810"/>
      <c r="I619" s="797"/>
      <c r="J619" s="811"/>
      <c r="K619" s="765"/>
      <c r="L619" s="765"/>
      <c r="M619" s="765"/>
      <c r="N619" s="765"/>
      <c r="Q619" s="809"/>
      <c r="R619" s="809"/>
    </row>
    <row r="620" s="753" customFormat="1" ht="12.75" spans="2:18">
      <c r="B620" s="735"/>
      <c r="C620" s="735"/>
      <c r="D620" s="735"/>
      <c r="E620" s="734"/>
      <c r="F620" s="735"/>
      <c r="G620" s="810"/>
      <c r="H620" s="810"/>
      <c r="I620" s="797"/>
      <c r="J620" s="811"/>
      <c r="K620" s="765"/>
      <c r="L620" s="765"/>
      <c r="M620" s="765"/>
      <c r="N620" s="765"/>
      <c r="Q620" s="809"/>
      <c r="R620" s="809"/>
    </row>
    <row r="621" s="753" customFormat="1" ht="12.75" spans="2:18">
      <c r="B621" s="735"/>
      <c r="C621" s="735"/>
      <c r="D621" s="735"/>
      <c r="E621" s="734"/>
      <c r="F621" s="735"/>
      <c r="G621" s="810"/>
      <c r="H621" s="810"/>
      <c r="I621" s="797"/>
      <c r="J621" s="811"/>
      <c r="K621" s="765"/>
      <c r="L621" s="765"/>
      <c r="M621" s="765"/>
      <c r="N621" s="765"/>
      <c r="Q621" s="809"/>
      <c r="R621" s="809"/>
    </row>
    <row r="622" s="753" customFormat="1" ht="12.75" spans="2:18">
      <c r="B622" s="735"/>
      <c r="C622" s="735"/>
      <c r="D622" s="735"/>
      <c r="E622" s="734"/>
      <c r="F622" s="735"/>
      <c r="G622" s="810"/>
      <c r="H622" s="810"/>
      <c r="I622" s="797"/>
      <c r="J622" s="811"/>
      <c r="K622" s="765"/>
      <c r="L622" s="765"/>
      <c r="M622" s="765"/>
      <c r="N622" s="765"/>
      <c r="Q622" s="809"/>
      <c r="R622" s="809"/>
    </row>
    <row r="623" s="753" customFormat="1" ht="12.75" spans="2:18">
      <c r="B623" s="735"/>
      <c r="C623" s="735"/>
      <c r="D623" s="735"/>
      <c r="E623" s="734"/>
      <c r="F623" s="735"/>
      <c r="G623" s="810"/>
      <c r="H623" s="810"/>
      <c r="I623" s="797"/>
      <c r="J623" s="811"/>
      <c r="K623" s="765"/>
      <c r="L623" s="765"/>
      <c r="M623" s="765"/>
      <c r="N623" s="765"/>
      <c r="Q623" s="809"/>
      <c r="R623" s="809"/>
    </row>
    <row r="624" s="753" customFormat="1" ht="12.75" spans="2:18">
      <c r="B624" s="735"/>
      <c r="C624" s="735"/>
      <c r="D624" s="735"/>
      <c r="E624" s="734"/>
      <c r="F624" s="735"/>
      <c r="G624" s="810"/>
      <c r="H624" s="810"/>
      <c r="I624" s="797"/>
      <c r="J624" s="811"/>
      <c r="K624" s="765"/>
      <c r="L624" s="765"/>
      <c r="M624" s="765"/>
      <c r="N624" s="765"/>
      <c r="Q624" s="809"/>
      <c r="R624" s="809"/>
    </row>
    <row r="625" s="753" customFormat="1" ht="12.75" spans="2:18">
      <c r="B625" s="735"/>
      <c r="C625" s="735"/>
      <c r="D625" s="735"/>
      <c r="E625" s="734"/>
      <c r="F625" s="735"/>
      <c r="G625" s="810"/>
      <c r="H625" s="810"/>
      <c r="I625" s="797"/>
      <c r="J625" s="811"/>
      <c r="K625" s="765"/>
      <c r="L625" s="765"/>
      <c r="M625" s="765"/>
      <c r="N625" s="765"/>
      <c r="Q625" s="809"/>
      <c r="R625" s="809"/>
    </row>
    <row r="626" s="753" customFormat="1" ht="12.75" spans="2:18">
      <c r="B626" s="735"/>
      <c r="C626" s="735"/>
      <c r="D626" s="735"/>
      <c r="E626" s="734"/>
      <c r="F626" s="735"/>
      <c r="G626" s="810"/>
      <c r="H626" s="810"/>
      <c r="I626" s="797"/>
      <c r="J626" s="811"/>
      <c r="K626" s="765"/>
      <c r="L626" s="765"/>
      <c r="M626" s="765"/>
      <c r="N626" s="765"/>
      <c r="Q626" s="809"/>
      <c r="R626" s="809"/>
    </row>
    <row r="627" s="753" customFormat="1" ht="12.75" spans="2:18">
      <c r="B627" s="735"/>
      <c r="C627" s="735"/>
      <c r="D627" s="735"/>
      <c r="E627" s="734"/>
      <c r="F627" s="735"/>
      <c r="G627" s="810"/>
      <c r="H627" s="810"/>
      <c r="I627" s="797"/>
      <c r="J627" s="811"/>
      <c r="K627" s="765"/>
      <c r="L627" s="765"/>
      <c r="M627" s="765"/>
      <c r="N627" s="765"/>
      <c r="Q627" s="809"/>
      <c r="R627" s="809"/>
    </row>
    <row r="628" s="753" customFormat="1" ht="12.75" spans="2:18">
      <c r="B628" s="735"/>
      <c r="C628" s="735"/>
      <c r="D628" s="735"/>
      <c r="E628" s="734"/>
      <c r="F628" s="735"/>
      <c r="G628" s="810"/>
      <c r="H628" s="810"/>
      <c r="I628" s="797"/>
      <c r="J628" s="811"/>
      <c r="K628" s="765"/>
      <c r="L628" s="765"/>
      <c r="M628" s="765"/>
      <c r="N628" s="765"/>
      <c r="Q628" s="809"/>
      <c r="R628" s="809"/>
    </row>
    <row r="629" s="753" customFormat="1" ht="12.75" spans="2:18">
      <c r="B629" s="735"/>
      <c r="C629" s="735"/>
      <c r="D629" s="735"/>
      <c r="E629" s="734"/>
      <c r="F629" s="735"/>
      <c r="G629" s="810"/>
      <c r="H629" s="810"/>
      <c r="I629" s="797"/>
      <c r="J629" s="811"/>
      <c r="K629" s="765"/>
      <c r="L629" s="765"/>
      <c r="M629" s="765"/>
      <c r="N629" s="765"/>
      <c r="Q629" s="809"/>
      <c r="R629" s="809"/>
    </row>
    <row r="630" s="753" customFormat="1" ht="12.75" spans="2:18">
      <c r="B630" s="735"/>
      <c r="C630" s="735"/>
      <c r="D630" s="735"/>
      <c r="E630" s="734"/>
      <c r="F630" s="735"/>
      <c r="G630" s="810"/>
      <c r="H630" s="810"/>
      <c r="I630" s="797"/>
      <c r="J630" s="811"/>
      <c r="K630" s="765"/>
      <c r="L630" s="765"/>
      <c r="M630" s="765"/>
      <c r="N630" s="765"/>
      <c r="Q630" s="809"/>
      <c r="R630" s="809"/>
    </row>
    <row r="631" s="753" customFormat="1" ht="12.75" spans="2:18">
      <c r="B631" s="735"/>
      <c r="C631" s="735"/>
      <c r="D631" s="735"/>
      <c r="E631" s="734"/>
      <c r="F631" s="735"/>
      <c r="G631" s="810"/>
      <c r="H631" s="810"/>
      <c r="I631" s="797"/>
      <c r="J631" s="811"/>
      <c r="K631" s="765"/>
      <c r="L631" s="765"/>
      <c r="M631" s="765"/>
      <c r="N631" s="765"/>
      <c r="Q631" s="809"/>
      <c r="R631" s="809"/>
    </row>
    <row r="632" s="753" customFormat="1" ht="12.75" spans="2:18">
      <c r="B632" s="735"/>
      <c r="C632" s="735"/>
      <c r="D632" s="735"/>
      <c r="E632" s="734"/>
      <c r="F632" s="735"/>
      <c r="G632" s="810"/>
      <c r="H632" s="810"/>
      <c r="I632" s="797"/>
      <c r="J632" s="811"/>
      <c r="K632" s="765"/>
      <c r="L632" s="765"/>
      <c r="M632" s="765"/>
      <c r="N632" s="765"/>
      <c r="Q632" s="809"/>
      <c r="R632" s="809"/>
    </row>
    <row r="633" s="753" customFormat="1" ht="12.75" spans="2:18">
      <c r="B633" s="735"/>
      <c r="C633" s="735"/>
      <c r="D633" s="735"/>
      <c r="E633" s="734"/>
      <c r="F633" s="735"/>
      <c r="G633" s="810"/>
      <c r="H633" s="810"/>
      <c r="I633" s="797"/>
      <c r="J633" s="811"/>
      <c r="K633" s="765"/>
      <c r="L633" s="765"/>
      <c r="M633" s="765"/>
      <c r="N633" s="765"/>
      <c r="Q633" s="809"/>
      <c r="R633" s="809"/>
    </row>
    <row r="634" s="753" customFormat="1" ht="12.75" spans="2:18">
      <c r="B634" s="735"/>
      <c r="C634" s="735"/>
      <c r="D634" s="735"/>
      <c r="E634" s="734"/>
      <c r="F634" s="735"/>
      <c r="G634" s="810"/>
      <c r="H634" s="810"/>
      <c r="I634" s="797"/>
      <c r="J634" s="811"/>
      <c r="K634" s="765"/>
      <c r="L634" s="765"/>
      <c r="M634" s="765"/>
      <c r="N634" s="765"/>
      <c r="Q634" s="809"/>
      <c r="R634" s="809"/>
    </row>
    <row r="635" s="753" customFormat="1" ht="12.75" spans="2:18">
      <c r="B635" s="735"/>
      <c r="C635" s="735"/>
      <c r="D635" s="735"/>
      <c r="E635" s="734"/>
      <c r="F635" s="735"/>
      <c r="G635" s="810"/>
      <c r="H635" s="810"/>
      <c r="I635" s="797"/>
      <c r="J635" s="811"/>
      <c r="K635" s="765"/>
      <c r="L635" s="765"/>
      <c r="M635" s="765"/>
      <c r="N635" s="765"/>
      <c r="Q635" s="809"/>
      <c r="R635" s="809"/>
    </row>
    <row r="636" s="753" customFormat="1" ht="12.75" spans="2:18">
      <c r="B636" s="735"/>
      <c r="C636" s="735"/>
      <c r="D636" s="735"/>
      <c r="E636" s="734"/>
      <c r="F636" s="735"/>
      <c r="G636" s="810"/>
      <c r="H636" s="810"/>
      <c r="I636" s="797"/>
      <c r="J636" s="811"/>
      <c r="K636" s="765"/>
      <c r="L636" s="765"/>
      <c r="M636" s="765"/>
      <c r="N636" s="765"/>
      <c r="Q636" s="809"/>
      <c r="R636" s="809"/>
    </row>
    <row r="637" s="753" customFormat="1" ht="12.75" spans="2:18">
      <c r="B637" s="735"/>
      <c r="C637" s="735"/>
      <c r="D637" s="735"/>
      <c r="E637" s="734"/>
      <c r="F637" s="735"/>
      <c r="G637" s="810"/>
      <c r="H637" s="810"/>
      <c r="I637" s="797"/>
      <c r="J637" s="811"/>
      <c r="K637" s="765"/>
      <c r="L637" s="765"/>
      <c r="M637" s="765"/>
      <c r="N637" s="765"/>
      <c r="Q637" s="809"/>
      <c r="R637" s="809"/>
    </row>
    <row r="638" s="753" customFormat="1" ht="12.75" spans="2:18">
      <c r="B638" s="735"/>
      <c r="C638" s="735"/>
      <c r="D638" s="735"/>
      <c r="E638" s="734"/>
      <c r="F638" s="735"/>
      <c r="G638" s="810"/>
      <c r="H638" s="810"/>
      <c r="I638" s="797"/>
      <c r="J638" s="811"/>
      <c r="K638" s="765"/>
      <c r="L638" s="765"/>
      <c r="M638" s="765"/>
      <c r="N638" s="765"/>
      <c r="Q638" s="809"/>
      <c r="R638" s="809"/>
    </row>
    <row r="639" s="753" customFormat="1" ht="12.75" spans="2:18">
      <c r="B639" s="735"/>
      <c r="C639" s="735"/>
      <c r="D639" s="735"/>
      <c r="E639" s="734"/>
      <c r="F639" s="735"/>
      <c r="G639" s="810"/>
      <c r="H639" s="810"/>
      <c r="I639" s="797"/>
      <c r="J639" s="811"/>
      <c r="K639" s="765"/>
      <c r="L639" s="765"/>
      <c r="M639" s="765"/>
      <c r="N639" s="765"/>
      <c r="Q639" s="809"/>
      <c r="R639" s="809"/>
    </row>
    <row r="640" s="753" customFormat="1" ht="12.75" spans="2:18">
      <c r="B640" s="735"/>
      <c r="C640" s="735"/>
      <c r="D640" s="735"/>
      <c r="E640" s="734"/>
      <c r="F640" s="735"/>
      <c r="G640" s="810"/>
      <c r="H640" s="810"/>
      <c r="I640" s="797"/>
      <c r="J640" s="811"/>
      <c r="K640" s="765"/>
      <c r="L640" s="765"/>
      <c r="M640" s="765"/>
      <c r="N640" s="765"/>
      <c r="Q640" s="809"/>
      <c r="R640" s="809"/>
    </row>
    <row r="641" s="753" customFormat="1" ht="12.75" spans="2:18">
      <c r="B641" s="735"/>
      <c r="C641" s="735"/>
      <c r="D641" s="735"/>
      <c r="E641" s="734"/>
      <c r="F641" s="735"/>
      <c r="G641" s="810"/>
      <c r="H641" s="810"/>
      <c r="I641" s="797"/>
      <c r="J641" s="811"/>
      <c r="K641" s="765"/>
      <c r="L641" s="765"/>
      <c r="M641" s="765"/>
      <c r="N641" s="765"/>
      <c r="Q641" s="809"/>
      <c r="R641" s="809"/>
    </row>
    <row r="642" s="753" customFormat="1" ht="12.75" spans="2:18">
      <c r="B642" s="735"/>
      <c r="C642" s="735"/>
      <c r="D642" s="735"/>
      <c r="E642" s="734"/>
      <c r="F642" s="735"/>
      <c r="G642" s="810"/>
      <c r="H642" s="810"/>
      <c r="I642" s="797"/>
      <c r="J642" s="811"/>
      <c r="K642" s="765"/>
      <c r="L642" s="765"/>
      <c r="M642" s="765"/>
      <c r="N642" s="765"/>
      <c r="Q642" s="809"/>
      <c r="R642" s="809"/>
    </row>
    <row r="643" s="753" customFormat="1" ht="12.75" spans="2:18">
      <c r="B643" s="735"/>
      <c r="C643" s="735"/>
      <c r="D643" s="735"/>
      <c r="E643" s="734"/>
      <c r="F643" s="735"/>
      <c r="G643" s="810"/>
      <c r="H643" s="810"/>
      <c r="I643" s="797"/>
      <c r="J643" s="811"/>
      <c r="K643" s="765"/>
      <c r="L643" s="765"/>
      <c r="M643" s="765"/>
      <c r="N643" s="765"/>
      <c r="Q643" s="809"/>
      <c r="R643" s="809"/>
    </row>
    <row r="644" s="753" customFormat="1" ht="12.75" spans="2:18">
      <c r="B644" s="735"/>
      <c r="C644" s="735"/>
      <c r="D644" s="735"/>
      <c r="E644" s="734"/>
      <c r="F644" s="735"/>
      <c r="G644" s="810"/>
      <c r="H644" s="810"/>
      <c r="I644" s="797"/>
      <c r="J644" s="811"/>
      <c r="K644" s="765"/>
      <c r="L644" s="765"/>
      <c r="M644" s="765"/>
      <c r="N644" s="765"/>
      <c r="Q644" s="809"/>
      <c r="R644" s="809"/>
    </row>
    <row r="645" s="753" customFormat="1" ht="12.75" spans="2:18">
      <c r="B645" s="735"/>
      <c r="C645" s="735"/>
      <c r="D645" s="735"/>
      <c r="E645" s="734"/>
      <c r="F645" s="735"/>
      <c r="G645" s="810"/>
      <c r="H645" s="810"/>
      <c r="I645" s="797"/>
      <c r="J645" s="811"/>
      <c r="K645" s="765"/>
      <c r="L645" s="765"/>
      <c r="M645" s="765"/>
      <c r="N645" s="765"/>
      <c r="Q645" s="809"/>
      <c r="R645" s="809"/>
    </row>
    <row r="646" s="753" customFormat="1" ht="12.75" spans="2:18">
      <c r="B646" s="735"/>
      <c r="C646" s="735"/>
      <c r="D646" s="735"/>
      <c r="E646" s="734"/>
      <c r="F646" s="735"/>
      <c r="G646" s="810"/>
      <c r="H646" s="810"/>
      <c r="I646" s="797"/>
      <c r="J646" s="811"/>
      <c r="K646" s="765"/>
      <c r="L646" s="765"/>
      <c r="M646" s="765"/>
      <c r="N646" s="765"/>
      <c r="Q646" s="809"/>
      <c r="R646" s="809"/>
    </row>
    <row r="647" s="753" customFormat="1" ht="12.75" spans="2:18">
      <c r="B647" s="735"/>
      <c r="C647" s="735"/>
      <c r="D647" s="735"/>
      <c r="E647" s="734"/>
      <c r="F647" s="735"/>
      <c r="G647" s="810"/>
      <c r="H647" s="810"/>
      <c r="I647" s="797"/>
      <c r="J647" s="811"/>
      <c r="K647" s="765"/>
      <c r="L647" s="765"/>
      <c r="M647" s="765"/>
      <c r="N647" s="765"/>
      <c r="Q647" s="809"/>
      <c r="R647" s="809"/>
    </row>
    <row r="648" s="753" customFormat="1" ht="12.75" spans="2:18">
      <c r="B648" s="735"/>
      <c r="C648" s="735"/>
      <c r="D648" s="735"/>
      <c r="E648" s="734"/>
      <c r="F648" s="735"/>
      <c r="G648" s="810"/>
      <c r="H648" s="810"/>
      <c r="I648" s="797"/>
      <c r="J648" s="811"/>
      <c r="K648" s="765"/>
      <c r="L648" s="765"/>
      <c r="M648" s="765"/>
      <c r="N648" s="765"/>
      <c r="Q648" s="809"/>
      <c r="R648" s="809"/>
    </row>
    <row r="649" s="753" customFormat="1" ht="12.75" spans="2:18">
      <c r="B649" s="735"/>
      <c r="C649" s="735"/>
      <c r="D649" s="735"/>
      <c r="E649" s="734"/>
      <c r="F649" s="735"/>
      <c r="G649" s="810"/>
      <c r="H649" s="810"/>
      <c r="I649" s="797"/>
      <c r="J649" s="811"/>
      <c r="K649" s="765"/>
      <c r="L649" s="765"/>
      <c r="M649" s="765"/>
      <c r="N649" s="765"/>
      <c r="Q649" s="809"/>
      <c r="R649" s="809"/>
    </row>
    <row r="650" s="753" customFormat="1" ht="12.75" spans="2:18">
      <c r="B650" s="735"/>
      <c r="C650" s="735"/>
      <c r="D650" s="735"/>
      <c r="E650" s="734"/>
      <c r="F650" s="735"/>
      <c r="G650" s="810"/>
      <c r="H650" s="810"/>
      <c r="I650" s="797"/>
      <c r="J650" s="811"/>
      <c r="K650" s="765"/>
      <c r="L650" s="765"/>
      <c r="M650" s="765"/>
      <c r="N650" s="765"/>
      <c r="Q650" s="809"/>
      <c r="R650" s="809"/>
    </row>
    <row r="651" s="753" customFormat="1" ht="12.75" spans="2:18">
      <c r="B651" s="735"/>
      <c r="C651" s="735"/>
      <c r="D651" s="735"/>
      <c r="E651" s="734"/>
      <c r="F651" s="735"/>
      <c r="G651" s="810"/>
      <c r="H651" s="810"/>
      <c r="I651" s="797"/>
      <c r="J651" s="811"/>
      <c r="K651" s="765"/>
      <c r="L651" s="765"/>
      <c r="M651" s="765"/>
      <c r="N651" s="765"/>
      <c r="Q651" s="809"/>
      <c r="R651" s="809"/>
    </row>
    <row r="652" s="753" customFormat="1" ht="12.75" spans="2:18">
      <c r="B652" s="735"/>
      <c r="C652" s="735"/>
      <c r="D652" s="735"/>
      <c r="E652" s="734"/>
      <c r="F652" s="735"/>
      <c r="G652" s="810"/>
      <c r="H652" s="810"/>
      <c r="I652" s="797"/>
      <c r="J652" s="811"/>
      <c r="K652" s="765"/>
      <c r="L652" s="765"/>
      <c r="M652" s="765"/>
      <c r="N652" s="765"/>
      <c r="Q652" s="809"/>
      <c r="R652" s="809"/>
    </row>
    <row r="653" s="753" customFormat="1" ht="12.75" spans="2:18">
      <c r="B653" s="735"/>
      <c r="C653" s="735"/>
      <c r="D653" s="735"/>
      <c r="E653" s="734"/>
      <c r="F653" s="735"/>
      <c r="G653" s="810"/>
      <c r="H653" s="810"/>
      <c r="I653" s="797"/>
      <c r="J653" s="811"/>
      <c r="K653" s="765"/>
      <c r="L653" s="765"/>
      <c r="M653" s="765"/>
      <c r="N653" s="765"/>
      <c r="Q653" s="809"/>
      <c r="R653" s="809"/>
    </row>
    <row r="654" s="753" customFormat="1" ht="12.75" spans="2:18">
      <c r="B654" s="735"/>
      <c r="C654" s="735"/>
      <c r="D654" s="735"/>
      <c r="E654" s="734"/>
      <c r="F654" s="735"/>
      <c r="G654" s="810"/>
      <c r="H654" s="810"/>
      <c r="I654" s="797"/>
      <c r="J654" s="811"/>
      <c r="K654" s="765"/>
      <c r="L654" s="765"/>
      <c r="M654" s="765"/>
      <c r="N654" s="765"/>
      <c r="Q654" s="809"/>
      <c r="R654" s="809"/>
    </row>
    <row r="655" s="753" customFormat="1" ht="12.75" spans="2:18">
      <c r="B655" s="735"/>
      <c r="C655" s="735"/>
      <c r="D655" s="735"/>
      <c r="E655" s="734"/>
      <c r="F655" s="735"/>
      <c r="G655" s="810"/>
      <c r="H655" s="810"/>
      <c r="I655" s="797"/>
      <c r="J655" s="811"/>
      <c r="K655" s="765"/>
      <c r="L655" s="765"/>
      <c r="M655" s="765"/>
      <c r="N655" s="765"/>
      <c r="Q655" s="809"/>
      <c r="R655" s="809"/>
    </row>
    <row r="656" s="753" customFormat="1" ht="12.75" spans="2:18">
      <c r="B656" s="735"/>
      <c r="C656" s="735"/>
      <c r="D656" s="735"/>
      <c r="E656" s="734"/>
      <c r="F656" s="735"/>
      <c r="G656" s="810"/>
      <c r="H656" s="810"/>
      <c r="I656" s="797"/>
      <c r="J656" s="811"/>
      <c r="K656" s="765"/>
      <c r="L656" s="765"/>
      <c r="M656" s="765"/>
      <c r="N656" s="765"/>
      <c r="Q656" s="809"/>
      <c r="R656" s="809"/>
    </row>
    <row r="657" s="753" customFormat="1" ht="12.75" spans="2:18">
      <c r="B657" s="735"/>
      <c r="C657" s="735"/>
      <c r="D657" s="735"/>
      <c r="E657" s="734"/>
      <c r="F657" s="735"/>
      <c r="G657" s="810"/>
      <c r="H657" s="810"/>
      <c r="I657" s="797"/>
      <c r="J657" s="811"/>
      <c r="K657" s="765"/>
      <c r="L657" s="765"/>
      <c r="M657" s="765"/>
      <c r="N657" s="765"/>
      <c r="Q657" s="809"/>
      <c r="R657" s="809"/>
    </row>
    <row r="658" s="753" customFormat="1" ht="12.75" spans="2:18">
      <c r="B658" s="735"/>
      <c r="C658" s="735"/>
      <c r="D658" s="735"/>
      <c r="E658" s="734"/>
      <c r="F658" s="735"/>
      <c r="G658" s="810"/>
      <c r="H658" s="810"/>
      <c r="I658" s="797"/>
      <c r="J658" s="811"/>
      <c r="K658" s="765"/>
      <c r="L658" s="765"/>
      <c r="M658" s="765"/>
      <c r="N658" s="765"/>
      <c r="Q658" s="809"/>
      <c r="R658" s="809"/>
    </row>
    <row r="659" s="753" customFormat="1" ht="12.75" spans="2:18">
      <c r="B659" s="735"/>
      <c r="C659" s="735"/>
      <c r="D659" s="735"/>
      <c r="E659" s="734"/>
      <c r="F659" s="735"/>
      <c r="G659" s="810"/>
      <c r="H659" s="810"/>
      <c r="I659" s="797"/>
      <c r="J659" s="811"/>
      <c r="K659" s="765"/>
      <c r="L659" s="765"/>
      <c r="M659" s="765"/>
      <c r="N659" s="765"/>
      <c r="Q659" s="809"/>
      <c r="R659" s="809"/>
    </row>
    <row r="660" s="753" customFormat="1" ht="12.75" spans="2:18">
      <c r="B660" s="735"/>
      <c r="C660" s="735"/>
      <c r="D660" s="735"/>
      <c r="E660" s="734"/>
      <c r="F660" s="735"/>
      <c r="G660" s="810"/>
      <c r="H660" s="810"/>
      <c r="I660" s="797"/>
      <c r="J660" s="811"/>
      <c r="K660" s="765"/>
      <c r="L660" s="765"/>
      <c r="M660" s="765"/>
      <c r="N660" s="765"/>
      <c r="Q660" s="809"/>
      <c r="R660" s="809"/>
    </row>
    <row r="661" s="753" customFormat="1" ht="12.75" spans="2:18">
      <c r="B661" s="735"/>
      <c r="C661" s="735"/>
      <c r="D661" s="735"/>
      <c r="E661" s="734"/>
      <c r="F661" s="735"/>
      <c r="G661" s="810"/>
      <c r="H661" s="810"/>
      <c r="I661" s="797"/>
      <c r="J661" s="811"/>
      <c r="K661" s="765"/>
      <c r="L661" s="765"/>
      <c r="M661" s="765"/>
      <c r="N661" s="765"/>
      <c r="Q661" s="809"/>
      <c r="R661" s="809"/>
    </row>
    <row r="662" s="753" customFormat="1" ht="12.75" spans="2:18">
      <c r="B662" s="735"/>
      <c r="C662" s="735"/>
      <c r="D662" s="735"/>
      <c r="E662" s="734"/>
      <c r="F662" s="735"/>
      <c r="G662" s="810"/>
      <c r="H662" s="810"/>
      <c r="I662" s="797"/>
      <c r="J662" s="811"/>
      <c r="K662" s="765"/>
      <c r="L662" s="765"/>
      <c r="M662" s="765"/>
      <c r="N662" s="765"/>
      <c r="Q662" s="809"/>
      <c r="R662" s="809"/>
    </row>
    <row r="663" s="753" customFormat="1" ht="12.75" spans="2:18">
      <c r="B663" s="735"/>
      <c r="C663" s="735"/>
      <c r="D663" s="735"/>
      <c r="E663" s="734"/>
      <c r="F663" s="735"/>
      <c r="G663" s="810"/>
      <c r="H663" s="810"/>
      <c r="I663" s="797"/>
      <c r="J663" s="811"/>
      <c r="K663" s="765"/>
      <c r="L663" s="765"/>
      <c r="M663" s="765"/>
      <c r="N663" s="765"/>
      <c r="Q663" s="809"/>
      <c r="R663" s="809"/>
    </row>
    <row r="664" s="753" customFormat="1" ht="12.75" spans="2:18">
      <c r="B664" s="735"/>
      <c r="C664" s="735"/>
      <c r="D664" s="735"/>
      <c r="E664" s="734"/>
      <c r="F664" s="735"/>
      <c r="G664" s="810"/>
      <c r="H664" s="810"/>
      <c r="I664" s="797"/>
      <c r="J664" s="811"/>
      <c r="K664" s="765"/>
      <c r="L664" s="765"/>
      <c r="M664" s="765"/>
      <c r="N664" s="765"/>
      <c r="Q664" s="809"/>
      <c r="R664" s="809"/>
    </row>
    <row r="665" s="753" customFormat="1" ht="12.75" spans="2:18">
      <c r="B665" s="735"/>
      <c r="C665" s="735"/>
      <c r="D665" s="735"/>
      <c r="E665" s="734"/>
      <c r="F665" s="735"/>
      <c r="G665" s="810"/>
      <c r="H665" s="810"/>
      <c r="I665" s="797"/>
      <c r="J665" s="811"/>
      <c r="K665" s="765"/>
      <c r="L665" s="765"/>
      <c r="M665" s="765"/>
      <c r="N665" s="765"/>
      <c r="Q665" s="809"/>
      <c r="R665" s="809"/>
    </row>
    <row r="666" s="753" customFormat="1" ht="12.75" spans="2:18">
      <c r="B666" s="735"/>
      <c r="C666" s="735"/>
      <c r="D666" s="735"/>
      <c r="E666" s="734"/>
      <c r="F666" s="735"/>
      <c r="G666" s="810"/>
      <c r="H666" s="810"/>
      <c r="I666" s="797"/>
      <c r="J666" s="811"/>
      <c r="K666" s="765"/>
      <c r="L666" s="765"/>
      <c r="M666" s="765"/>
      <c r="N666" s="765"/>
      <c r="Q666" s="809"/>
      <c r="R666" s="809"/>
    </row>
    <row r="667" s="753" customFormat="1" ht="12.75" spans="2:18">
      <c r="B667" s="735"/>
      <c r="C667" s="735"/>
      <c r="D667" s="735"/>
      <c r="E667" s="734"/>
      <c r="F667" s="735"/>
      <c r="G667" s="810"/>
      <c r="H667" s="810"/>
      <c r="I667" s="797"/>
      <c r="J667" s="811"/>
      <c r="K667" s="765"/>
      <c r="L667" s="765"/>
      <c r="M667" s="765"/>
      <c r="N667" s="765"/>
      <c r="Q667" s="809"/>
      <c r="R667" s="809"/>
    </row>
    <row r="668" s="753" customFormat="1" ht="12.75" spans="2:18">
      <c r="B668" s="735"/>
      <c r="C668" s="735"/>
      <c r="D668" s="735"/>
      <c r="E668" s="734"/>
      <c r="F668" s="735"/>
      <c r="G668" s="810"/>
      <c r="H668" s="810"/>
      <c r="I668" s="797"/>
      <c r="J668" s="811"/>
      <c r="K668" s="765"/>
      <c r="L668" s="765"/>
      <c r="M668" s="765"/>
      <c r="N668" s="765"/>
      <c r="Q668" s="809"/>
      <c r="R668" s="809"/>
    </row>
    <row r="669" s="753" customFormat="1" ht="12.75" spans="2:18">
      <c r="B669" s="735"/>
      <c r="C669" s="735"/>
      <c r="D669" s="735"/>
      <c r="E669" s="734"/>
      <c r="F669" s="735"/>
      <c r="G669" s="810"/>
      <c r="H669" s="810"/>
      <c r="I669" s="797"/>
      <c r="J669" s="811"/>
      <c r="K669" s="765"/>
      <c r="L669" s="765"/>
      <c r="M669" s="765"/>
      <c r="N669" s="765"/>
      <c r="Q669" s="809"/>
      <c r="R669" s="809"/>
    </row>
    <row r="670" s="753" customFormat="1" ht="12.75" spans="2:18">
      <c r="B670" s="735"/>
      <c r="C670" s="735"/>
      <c r="D670" s="735"/>
      <c r="E670" s="734"/>
      <c r="F670" s="735"/>
      <c r="G670" s="810"/>
      <c r="H670" s="810"/>
      <c r="I670" s="797"/>
      <c r="J670" s="811"/>
      <c r="K670" s="765"/>
      <c r="L670" s="765"/>
      <c r="M670" s="765"/>
      <c r="N670" s="765"/>
      <c r="Q670" s="809"/>
      <c r="R670" s="809"/>
    </row>
    <row r="671" s="753" customFormat="1" ht="12.75" spans="2:18">
      <c r="B671" s="735"/>
      <c r="C671" s="735"/>
      <c r="D671" s="735"/>
      <c r="E671" s="734"/>
      <c r="F671" s="735"/>
      <c r="G671" s="810"/>
      <c r="H671" s="810"/>
      <c r="I671" s="797"/>
      <c r="J671" s="811"/>
      <c r="K671" s="765"/>
      <c r="L671" s="765"/>
      <c r="M671" s="765"/>
      <c r="N671" s="765"/>
      <c r="Q671" s="809"/>
      <c r="R671" s="809"/>
    </row>
    <row r="672" s="753" customFormat="1" ht="12.75" spans="2:18">
      <c r="B672" s="735"/>
      <c r="C672" s="735"/>
      <c r="D672" s="735"/>
      <c r="E672" s="734"/>
      <c r="F672" s="735"/>
      <c r="G672" s="810"/>
      <c r="H672" s="810"/>
      <c r="I672" s="797"/>
      <c r="J672" s="811"/>
      <c r="K672" s="765"/>
      <c r="L672" s="765"/>
      <c r="M672" s="765"/>
      <c r="N672" s="765"/>
      <c r="Q672" s="809"/>
      <c r="R672" s="809"/>
    </row>
    <row r="673" s="753" customFormat="1" ht="12.75" spans="2:18">
      <c r="B673" s="735"/>
      <c r="C673" s="735"/>
      <c r="D673" s="735"/>
      <c r="E673" s="734"/>
      <c r="F673" s="735"/>
      <c r="G673" s="810"/>
      <c r="H673" s="810"/>
      <c r="I673" s="797"/>
      <c r="J673" s="811"/>
      <c r="K673" s="765"/>
      <c r="L673" s="765"/>
      <c r="M673" s="765"/>
      <c r="N673" s="765"/>
      <c r="Q673" s="809"/>
      <c r="R673" s="809"/>
    </row>
    <row r="674" s="753" customFormat="1" ht="12.75" spans="2:18">
      <c r="B674" s="735"/>
      <c r="C674" s="735"/>
      <c r="D674" s="735"/>
      <c r="E674" s="734"/>
      <c r="F674" s="735"/>
      <c r="G674" s="810"/>
      <c r="H674" s="810"/>
      <c r="I674" s="797"/>
      <c r="J674" s="811"/>
      <c r="K674" s="765"/>
      <c r="L674" s="765"/>
      <c r="M674" s="765"/>
      <c r="N674" s="765"/>
      <c r="Q674" s="809"/>
      <c r="R674" s="809"/>
    </row>
    <row r="675" s="753" customFormat="1" ht="12.75" spans="2:18">
      <c r="B675" s="735"/>
      <c r="C675" s="735"/>
      <c r="D675" s="735"/>
      <c r="E675" s="734"/>
      <c r="F675" s="735"/>
      <c r="G675" s="810"/>
      <c r="H675" s="810"/>
      <c r="I675" s="797"/>
      <c r="J675" s="811"/>
      <c r="K675" s="765"/>
      <c r="L675" s="765"/>
      <c r="M675" s="765"/>
      <c r="N675" s="765"/>
      <c r="Q675" s="809"/>
      <c r="R675" s="809"/>
    </row>
    <row r="676" s="753" customFormat="1" ht="12.75" spans="2:18">
      <c r="B676" s="735"/>
      <c r="C676" s="735"/>
      <c r="D676" s="735"/>
      <c r="E676" s="734"/>
      <c r="F676" s="735"/>
      <c r="G676" s="810"/>
      <c r="H676" s="810"/>
      <c r="I676" s="797"/>
      <c r="J676" s="811"/>
      <c r="K676" s="765"/>
      <c r="L676" s="765"/>
      <c r="M676" s="765"/>
      <c r="N676" s="765"/>
      <c r="Q676" s="809"/>
      <c r="R676" s="809"/>
    </row>
    <row r="677" s="753" customFormat="1" ht="12.75" spans="2:18">
      <c r="B677" s="735"/>
      <c r="C677" s="735"/>
      <c r="D677" s="735"/>
      <c r="E677" s="734"/>
      <c r="F677" s="735"/>
      <c r="G677" s="810"/>
      <c r="H677" s="810"/>
      <c r="I677" s="797"/>
      <c r="J677" s="811"/>
      <c r="K677" s="765"/>
      <c r="L677" s="765"/>
      <c r="M677" s="765"/>
      <c r="N677" s="765"/>
      <c r="Q677" s="809"/>
      <c r="R677" s="809"/>
    </row>
    <row r="678" s="753" customFormat="1" ht="12.75" spans="2:18">
      <c r="B678" s="735"/>
      <c r="C678" s="735"/>
      <c r="D678" s="735"/>
      <c r="E678" s="734"/>
      <c r="F678" s="735"/>
      <c r="G678" s="810"/>
      <c r="H678" s="810"/>
      <c r="I678" s="797"/>
      <c r="J678" s="811"/>
      <c r="K678" s="765"/>
      <c r="L678" s="765"/>
      <c r="M678" s="765"/>
      <c r="N678" s="765"/>
      <c r="Q678" s="809"/>
      <c r="R678" s="809"/>
    </row>
    <row r="679" s="753" customFormat="1" ht="12.75" spans="2:18">
      <c r="B679" s="735"/>
      <c r="C679" s="735"/>
      <c r="D679" s="735"/>
      <c r="E679" s="734"/>
      <c r="F679" s="735"/>
      <c r="G679" s="810"/>
      <c r="H679" s="810"/>
      <c r="I679" s="797"/>
      <c r="J679" s="811"/>
      <c r="K679" s="765"/>
      <c r="L679" s="765"/>
      <c r="M679" s="765"/>
      <c r="N679" s="765"/>
      <c r="Q679" s="809"/>
      <c r="R679" s="809"/>
    </row>
    <row r="680" s="753" customFormat="1" ht="12.75" spans="2:18">
      <c r="B680" s="735"/>
      <c r="C680" s="735"/>
      <c r="D680" s="735"/>
      <c r="E680" s="734"/>
      <c r="F680" s="735"/>
      <c r="G680" s="810"/>
      <c r="H680" s="810"/>
      <c r="I680" s="797"/>
      <c r="J680" s="811"/>
      <c r="K680" s="765"/>
      <c r="L680" s="765"/>
      <c r="M680" s="765"/>
      <c r="N680" s="765"/>
      <c r="Q680" s="809"/>
      <c r="R680" s="809"/>
    </row>
    <row r="681" s="753" customFormat="1" ht="12.75" spans="2:18">
      <c r="B681" s="735"/>
      <c r="C681" s="735"/>
      <c r="D681" s="735"/>
      <c r="E681" s="734"/>
      <c r="F681" s="735"/>
      <c r="G681" s="810"/>
      <c r="H681" s="810"/>
      <c r="I681" s="797"/>
      <c r="J681" s="811"/>
      <c r="K681" s="765"/>
      <c r="L681" s="765"/>
      <c r="M681" s="765"/>
      <c r="N681" s="765"/>
      <c r="Q681" s="809"/>
      <c r="R681" s="809"/>
    </row>
    <row r="682" s="753" customFormat="1" ht="12.75" spans="2:18">
      <c r="B682" s="735"/>
      <c r="C682" s="735"/>
      <c r="D682" s="735"/>
      <c r="E682" s="734"/>
      <c r="F682" s="735"/>
      <c r="G682" s="810"/>
      <c r="H682" s="810"/>
      <c r="I682" s="797"/>
      <c r="J682" s="811"/>
      <c r="K682" s="765"/>
      <c r="L682" s="765"/>
      <c r="M682" s="765"/>
      <c r="N682" s="765"/>
      <c r="Q682" s="809"/>
      <c r="R682" s="809"/>
    </row>
    <row r="683" s="753" customFormat="1" ht="12.75" spans="2:18">
      <c r="B683" s="735"/>
      <c r="C683" s="735"/>
      <c r="D683" s="735"/>
      <c r="E683" s="734"/>
      <c r="F683" s="735"/>
      <c r="G683" s="810"/>
      <c r="H683" s="810"/>
      <c r="I683" s="797"/>
      <c r="J683" s="811"/>
      <c r="K683" s="765"/>
      <c r="L683" s="765"/>
      <c r="M683" s="765"/>
      <c r="N683" s="765"/>
      <c r="Q683" s="809"/>
      <c r="R683" s="809"/>
    </row>
    <row r="684" s="753" customFormat="1" ht="12.75" spans="2:18">
      <c r="B684" s="735"/>
      <c r="C684" s="735"/>
      <c r="D684" s="735"/>
      <c r="E684" s="734"/>
      <c r="F684" s="735"/>
      <c r="G684" s="810"/>
      <c r="H684" s="810"/>
      <c r="I684" s="797"/>
      <c r="J684" s="811"/>
      <c r="K684" s="765"/>
      <c r="L684" s="765"/>
      <c r="M684" s="765"/>
      <c r="N684" s="765"/>
      <c r="Q684" s="809"/>
      <c r="R684" s="809"/>
    </row>
    <row r="685" s="753" customFormat="1" ht="12.75" spans="2:18">
      <c r="B685" s="735"/>
      <c r="C685" s="735"/>
      <c r="D685" s="735"/>
      <c r="E685" s="734"/>
      <c r="F685" s="735"/>
      <c r="G685" s="810"/>
      <c r="H685" s="810"/>
      <c r="I685" s="797"/>
      <c r="J685" s="811"/>
      <c r="K685" s="765"/>
      <c r="L685" s="765"/>
      <c r="M685" s="765"/>
      <c r="N685" s="765"/>
      <c r="Q685" s="809"/>
      <c r="R685" s="809"/>
    </row>
    <row r="686" s="753" customFormat="1" ht="12.75" spans="2:18">
      <c r="B686" s="735"/>
      <c r="C686" s="735"/>
      <c r="D686" s="735"/>
      <c r="E686" s="734"/>
      <c r="F686" s="735"/>
      <c r="G686" s="810"/>
      <c r="H686" s="810"/>
      <c r="I686" s="797"/>
      <c r="J686" s="811"/>
      <c r="K686" s="765"/>
      <c r="L686" s="765"/>
      <c r="M686" s="765"/>
      <c r="N686" s="765"/>
      <c r="Q686" s="809"/>
      <c r="R686" s="809"/>
    </row>
    <row r="687" s="753" customFormat="1" ht="12.75" spans="2:18">
      <c r="B687" s="735"/>
      <c r="C687" s="735"/>
      <c r="D687" s="735"/>
      <c r="E687" s="734"/>
      <c r="F687" s="735"/>
      <c r="G687" s="810"/>
      <c r="H687" s="810"/>
      <c r="I687" s="797"/>
      <c r="J687" s="811"/>
      <c r="K687" s="765"/>
      <c r="L687" s="765"/>
      <c r="M687" s="765"/>
      <c r="N687" s="765"/>
      <c r="Q687" s="809"/>
      <c r="R687" s="809"/>
    </row>
    <row r="688" s="753" customFormat="1" ht="12.75" spans="2:18">
      <c r="B688" s="735"/>
      <c r="C688" s="735"/>
      <c r="D688" s="735"/>
      <c r="E688" s="734"/>
      <c r="F688" s="735"/>
      <c r="G688" s="810"/>
      <c r="H688" s="810"/>
      <c r="I688" s="797"/>
      <c r="J688" s="811"/>
      <c r="K688" s="765"/>
      <c r="L688" s="765"/>
      <c r="M688" s="765"/>
      <c r="N688" s="765"/>
      <c r="Q688" s="809"/>
      <c r="R688" s="809"/>
    </row>
    <row r="689" s="753" customFormat="1" ht="12.75" spans="2:18">
      <c r="B689" s="735"/>
      <c r="C689" s="735"/>
      <c r="D689" s="735"/>
      <c r="E689" s="734"/>
      <c r="F689" s="735"/>
      <c r="G689" s="810"/>
      <c r="H689" s="810"/>
      <c r="I689" s="797"/>
      <c r="J689" s="811"/>
      <c r="K689" s="765"/>
      <c r="L689" s="765"/>
      <c r="M689" s="765"/>
      <c r="N689" s="765"/>
      <c r="Q689" s="809"/>
      <c r="R689" s="809"/>
    </row>
    <row r="690" s="753" customFormat="1" ht="12.75" spans="2:18">
      <c r="B690" s="735"/>
      <c r="C690" s="735"/>
      <c r="D690" s="735"/>
      <c r="E690" s="734"/>
      <c r="F690" s="735"/>
      <c r="G690" s="810"/>
      <c r="H690" s="810"/>
      <c r="I690" s="797"/>
      <c r="J690" s="811"/>
      <c r="K690" s="765"/>
      <c r="L690" s="765"/>
      <c r="M690" s="765"/>
      <c r="N690" s="765"/>
      <c r="Q690" s="809"/>
      <c r="R690" s="809"/>
    </row>
    <row r="691" s="753" customFormat="1" ht="12.75" spans="2:18">
      <c r="B691" s="735"/>
      <c r="C691" s="735"/>
      <c r="D691" s="735"/>
      <c r="E691" s="734"/>
      <c r="F691" s="735"/>
      <c r="G691" s="810"/>
      <c r="H691" s="810"/>
      <c r="I691" s="797"/>
      <c r="J691" s="811"/>
      <c r="K691" s="765"/>
      <c r="L691" s="765"/>
      <c r="M691" s="765"/>
      <c r="N691" s="765"/>
      <c r="Q691" s="809"/>
      <c r="R691" s="809"/>
    </row>
    <row r="692" s="753" customFormat="1" ht="12.75" spans="2:18">
      <c r="B692" s="735"/>
      <c r="C692" s="735"/>
      <c r="D692" s="735"/>
      <c r="E692" s="734"/>
      <c r="F692" s="735"/>
      <c r="G692" s="810"/>
      <c r="H692" s="810"/>
      <c r="I692" s="797"/>
      <c r="J692" s="811"/>
      <c r="K692" s="765"/>
      <c r="L692" s="765"/>
      <c r="M692" s="765"/>
      <c r="N692" s="765"/>
      <c r="Q692" s="809"/>
      <c r="R692" s="809"/>
    </row>
    <row r="693" s="753" customFormat="1" ht="12.75" spans="2:18">
      <c r="B693" s="735"/>
      <c r="C693" s="735"/>
      <c r="D693" s="735"/>
      <c r="E693" s="734"/>
      <c r="F693" s="735"/>
      <c r="G693" s="810"/>
      <c r="H693" s="810"/>
      <c r="I693" s="797"/>
      <c r="J693" s="811"/>
      <c r="K693" s="765"/>
      <c r="L693" s="765"/>
      <c r="M693" s="765"/>
      <c r="N693" s="765"/>
      <c r="Q693" s="809"/>
      <c r="R693" s="809"/>
    </row>
    <row r="694" s="753" customFormat="1" ht="12.75" spans="2:18">
      <c r="B694" s="735"/>
      <c r="C694" s="735"/>
      <c r="D694" s="735"/>
      <c r="E694" s="734"/>
      <c r="F694" s="735"/>
      <c r="G694" s="810"/>
      <c r="H694" s="810"/>
      <c r="I694" s="797"/>
      <c r="J694" s="811"/>
      <c r="K694" s="765"/>
      <c r="L694" s="765"/>
      <c r="M694" s="765"/>
      <c r="N694" s="765"/>
      <c r="Q694" s="809"/>
      <c r="R694" s="809"/>
    </row>
    <row r="695" s="753" customFormat="1" ht="12.75" spans="2:18">
      <c r="B695" s="735"/>
      <c r="C695" s="735"/>
      <c r="D695" s="735"/>
      <c r="E695" s="734"/>
      <c r="F695" s="735"/>
      <c r="G695" s="810"/>
      <c r="H695" s="810"/>
      <c r="I695" s="797"/>
      <c r="J695" s="811"/>
      <c r="K695" s="765"/>
      <c r="L695" s="765"/>
      <c r="M695" s="765"/>
      <c r="N695" s="765"/>
      <c r="Q695" s="809"/>
      <c r="R695" s="809"/>
    </row>
    <row r="696" s="753" customFormat="1" ht="12.75" spans="2:18">
      <c r="B696" s="735"/>
      <c r="C696" s="735"/>
      <c r="D696" s="735"/>
      <c r="E696" s="734"/>
      <c r="F696" s="735"/>
      <c r="G696" s="810"/>
      <c r="H696" s="810"/>
      <c r="I696" s="797"/>
      <c r="J696" s="811"/>
      <c r="K696" s="765"/>
      <c r="L696" s="765"/>
      <c r="M696" s="765"/>
      <c r="N696" s="765"/>
      <c r="Q696" s="809"/>
      <c r="R696" s="809"/>
    </row>
    <row r="697" s="753" customFormat="1" ht="12.75" spans="2:18">
      <c r="B697" s="735"/>
      <c r="C697" s="735"/>
      <c r="D697" s="735"/>
      <c r="E697" s="734"/>
      <c r="F697" s="735"/>
      <c r="G697" s="810"/>
      <c r="H697" s="810"/>
      <c r="I697" s="797"/>
      <c r="J697" s="811"/>
      <c r="K697" s="765"/>
      <c r="L697" s="765"/>
      <c r="M697" s="765"/>
      <c r="N697" s="765"/>
      <c r="Q697" s="809"/>
      <c r="R697" s="809"/>
    </row>
    <row r="698" s="753" customFormat="1" ht="12.75" spans="2:18">
      <c r="B698" s="735"/>
      <c r="C698" s="735"/>
      <c r="D698" s="735"/>
      <c r="E698" s="734"/>
      <c r="F698" s="735"/>
      <c r="G698" s="810"/>
      <c r="H698" s="810"/>
      <c r="I698" s="797"/>
      <c r="J698" s="811"/>
      <c r="K698" s="765"/>
      <c r="L698" s="765"/>
      <c r="M698" s="765"/>
      <c r="N698" s="765"/>
      <c r="Q698" s="809"/>
      <c r="R698" s="809"/>
    </row>
    <row r="699" s="753" customFormat="1" ht="12.75" spans="2:18">
      <c r="B699" s="735"/>
      <c r="C699" s="735"/>
      <c r="D699" s="735"/>
      <c r="E699" s="734"/>
      <c r="F699" s="735"/>
      <c r="G699" s="810"/>
      <c r="H699" s="810"/>
      <c r="I699" s="797"/>
      <c r="J699" s="811"/>
      <c r="K699" s="765"/>
      <c r="L699" s="765"/>
      <c r="M699" s="765"/>
      <c r="N699" s="765"/>
      <c r="Q699" s="809"/>
      <c r="R699" s="809"/>
    </row>
    <row r="700" s="753" customFormat="1" ht="12.75" spans="2:18">
      <c r="B700" s="735"/>
      <c r="C700" s="735"/>
      <c r="D700" s="735"/>
      <c r="E700" s="734"/>
      <c r="F700" s="735"/>
      <c r="G700" s="810"/>
      <c r="H700" s="810"/>
      <c r="I700" s="797"/>
      <c r="J700" s="811"/>
      <c r="K700" s="765"/>
      <c r="L700" s="765"/>
      <c r="M700" s="765"/>
      <c r="N700" s="765"/>
      <c r="Q700" s="809"/>
      <c r="R700" s="809"/>
    </row>
    <row r="701" s="753" customFormat="1" ht="12.75" spans="2:18">
      <c r="B701" s="735"/>
      <c r="C701" s="735"/>
      <c r="D701" s="735"/>
      <c r="E701" s="734"/>
      <c r="F701" s="735"/>
      <c r="G701" s="810"/>
      <c r="H701" s="810"/>
      <c r="I701" s="797"/>
      <c r="J701" s="811"/>
      <c r="K701" s="765"/>
      <c r="L701" s="765"/>
      <c r="M701" s="765"/>
      <c r="N701" s="765"/>
      <c r="Q701" s="809"/>
      <c r="R701" s="809"/>
    </row>
    <row r="702" s="753" customFormat="1" ht="12.75" spans="2:18">
      <c r="B702" s="735"/>
      <c r="C702" s="735"/>
      <c r="D702" s="735"/>
      <c r="E702" s="734"/>
      <c r="F702" s="735"/>
      <c r="G702" s="810"/>
      <c r="H702" s="810"/>
      <c r="I702" s="797"/>
      <c r="J702" s="811"/>
      <c r="K702" s="765"/>
      <c r="L702" s="765"/>
      <c r="M702" s="765"/>
      <c r="N702" s="765"/>
      <c r="Q702" s="809"/>
      <c r="R702" s="809"/>
    </row>
    <row r="703" s="753" customFormat="1" ht="12.75" spans="2:18">
      <c r="B703" s="735"/>
      <c r="C703" s="735"/>
      <c r="D703" s="735"/>
      <c r="E703" s="734"/>
      <c r="F703" s="735"/>
      <c r="G703" s="810"/>
      <c r="H703" s="810"/>
      <c r="I703" s="797"/>
      <c r="J703" s="811"/>
      <c r="K703" s="765"/>
      <c r="L703" s="765"/>
      <c r="M703" s="765"/>
      <c r="N703" s="765"/>
      <c r="Q703" s="809"/>
      <c r="R703" s="809"/>
    </row>
    <row r="704" s="753" customFormat="1" ht="12.75" spans="2:18">
      <c r="B704" s="735"/>
      <c r="C704" s="735"/>
      <c r="D704" s="735"/>
      <c r="E704" s="734"/>
      <c r="F704" s="735"/>
      <c r="G704" s="810"/>
      <c r="H704" s="810"/>
      <c r="I704" s="797"/>
      <c r="J704" s="811"/>
      <c r="K704" s="765"/>
      <c r="L704" s="765"/>
      <c r="M704" s="765"/>
      <c r="N704" s="765"/>
      <c r="Q704" s="809"/>
      <c r="R704" s="809"/>
    </row>
    <row r="705" s="753" customFormat="1" ht="12.75" spans="2:18">
      <c r="B705" s="735"/>
      <c r="C705" s="735"/>
      <c r="D705" s="735"/>
      <c r="E705" s="734"/>
      <c r="F705" s="735"/>
      <c r="G705" s="810"/>
      <c r="H705" s="810"/>
      <c r="I705" s="797"/>
      <c r="J705" s="811"/>
      <c r="K705" s="765"/>
      <c r="L705" s="765"/>
      <c r="M705" s="765"/>
      <c r="N705" s="765"/>
      <c r="Q705" s="809"/>
      <c r="R705" s="809"/>
    </row>
    <row r="706" s="753" customFormat="1" ht="12.75" spans="2:18">
      <c r="B706" s="735"/>
      <c r="C706" s="735"/>
      <c r="D706" s="735"/>
      <c r="E706" s="734"/>
      <c r="F706" s="735"/>
      <c r="G706" s="810"/>
      <c r="H706" s="810"/>
      <c r="I706" s="797"/>
      <c r="J706" s="811"/>
      <c r="K706" s="765"/>
      <c r="L706" s="765"/>
      <c r="M706" s="765"/>
      <c r="N706" s="765"/>
      <c r="Q706" s="809"/>
      <c r="R706" s="809"/>
    </row>
    <row r="707" s="753" customFormat="1" ht="12.75" spans="2:18">
      <c r="B707" s="735"/>
      <c r="C707" s="735"/>
      <c r="D707" s="735"/>
      <c r="E707" s="734"/>
      <c r="F707" s="735"/>
      <c r="G707" s="810"/>
      <c r="H707" s="810"/>
      <c r="I707" s="797"/>
      <c r="J707" s="811"/>
      <c r="K707" s="765"/>
      <c r="L707" s="765"/>
      <c r="M707" s="765"/>
      <c r="N707" s="765"/>
      <c r="Q707" s="809"/>
      <c r="R707" s="809"/>
    </row>
    <row r="708" s="753" customFormat="1" ht="12.75" spans="2:18">
      <c r="B708" s="735"/>
      <c r="C708" s="735"/>
      <c r="D708" s="735"/>
      <c r="E708" s="734"/>
      <c r="F708" s="735"/>
      <c r="G708" s="810"/>
      <c r="H708" s="810"/>
      <c r="I708" s="797"/>
      <c r="J708" s="811"/>
      <c r="K708" s="765"/>
      <c r="L708" s="765"/>
      <c r="M708" s="765"/>
      <c r="N708" s="765"/>
      <c r="Q708" s="809"/>
      <c r="R708" s="809"/>
    </row>
    <row r="709" s="753" customFormat="1" ht="12.75" spans="2:18">
      <c r="B709" s="735"/>
      <c r="C709" s="735"/>
      <c r="D709" s="735"/>
      <c r="E709" s="734"/>
      <c r="F709" s="735"/>
      <c r="G709" s="810"/>
      <c r="H709" s="810"/>
      <c r="I709" s="797"/>
      <c r="J709" s="811"/>
      <c r="K709" s="765"/>
      <c r="L709" s="765"/>
      <c r="M709" s="765"/>
      <c r="N709" s="765"/>
      <c r="Q709" s="809"/>
      <c r="R709" s="809"/>
    </row>
    <row r="710" s="753" customFormat="1" ht="12.75" spans="2:18">
      <c r="B710" s="735"/>
      <c r="C710" s="735"/>
      <c r="D710" s="735"/>
      <c r="E710" s="734"/>
      <c r="F710" s="735"/>
      <c r="G710" s="810"/>
      <c r="H710" s="810"/>
      <c r="I710" s="797"/>
      <c r="J710" s="811"/>
      <c r="K710" s="765"/>
      <c r="L710" s="765"/>
      <c r="M710" s="765"/>
      <c r="N710" s="765"/>
      <c r="Q710" s="809"/>
      <c r="R710" s="809"/>
    </row>
    <row r="711" s="753" customFormat="1" ht="12.75" spans="2:18">
      <c r="B711" s="735"/>
      <c r="C711" s="735"/>
      <c r="D711" s="735"/>
      <c r="E711" s="734"/>
      <c r="F711" s="735"/>
      <c r="G711" s="810"/>
      <c r="H711" s="810"/>
      <c r="I711" s="797"/>
      <c r="J711" s="811"/>
      <c r="K711" s="765"/>
      <c r="L711" s="765"/>
      <c r="M711" s="765"/>
      <c r="N711" s="765"/>
      <c r="Q711" s="809"/>
      <c r="R711" s="809"/>
    </row>
    <row r="712" s="753" customFormat="1" ht="12.75" spans="2:18">
      <c r="B712" s="735"/>
      <c r="C712" s="735"/>
      <c r="D712" s="735"/>
      <c r="E712" s="734"/>
      <c r="F712" s="735"/>
      <c r="G712" s="810"/>
      <c r="H712" s="810"/>
      <c r="I712" s="797"/>
      <c r="J712" s="811"/>
      <c r="K712" s="765"/>
      <c r="L712" s="765"/>
      <c r="M712" s="765"/>
      <c r="N712" s="765"/>
      <c r="Q712" s="809"/>
      <c r="R712" s="809"/>
    </row>
    <row r="713" s="753" customFormat="1" ht="12.75" spans="2:18">
      <c r="B713" s="735"/>
      <c r="C713" s="735"/>
      <c r="D713" s="735"/>
      <c r="E713" s="734"/>
      <c r="F713" s="735"/>
      <c r="G713" s="810"/>
      <c r="H713" s="810"/>
      <c r="I713" s="797"/>
      <c r="J713" s="811"/>
      <c r="K713" s="765"/>
      <c r="L713" s="765"/>
      <c r="M713" s="765"/>
      <c r="N713" s="765"/>
      <c r="Q713" s="809"/>
      <c r="R713" s="809"/>
    </row>
    <row r="714" s="753" customFormat="1" ht="12.75" spans="2:18">
      <c r="B714" s="735"/>
      <c r="C714" s="735"/>
      <c r="D714" s="735"/>
      <c r="E714" s="734"/>
      <c r="F714" s="735"/>
      <c r="G714" s="810"/>
      <c r="H714" s="810"/>
      <c r="I714" s="797"/>
      <c r="J714" s="811"/>
      <c r="K714" s="765"/>
      <c r="L714" s="765"/>
      <c r="M714" s="765"/>
      <c r="N714" s="765"/>
      <c r="Q714" s="809"/>
      <c r="R714" s="809"/>
    </row>
    <row r="715" s="753" customFormat="1" ht="12.75" spans="2:18">
      <c r="B715" s="735"/>
      <c r="C715" s="735"/>
      <c r="D715" s="735"/>
      <c r="E715" s="734"/>
      <c r="F715" s="735"/>
      <c r="G715" s="810"/>
      <c r="H715" s="810"/>
      <c r="I715" s="797"/>
      <c r="J715" s="811"/>
      <c r="K715" s="765"/>
      <c r="L715" s="765"/>
      <c r="M715" s="765"/>
      <c r="N715" s="765"/>
      <c r="Q715" s="809"/>
      <c r="R715" s="809"/>
    </row>
    <row r="716" s="753" customFormat="1" ht="12.75" spans="2:18">
      <c r="B716" s="735"/>
      <c r="C716" s="735"/>
      <c r="D716" s="735"/>
      <c r="E716" s="734"/>
      <c r="F716" s="735"/>
      <c r="G716" s="810"/>
      <c r="H716" s="810"/>
      <c r="I716" s="797"/>
      <c r="J716" s="811"/>
      <c r="K716" s="765"/>
      <c r="L716" s="765"/>
      <c r="M716" s="765"/>
      <c r="N716" s="765"/>
      <c r="Q716" s="809"/>
      <c r="R716" s="809"/>
    </row>
    <row r="717" s="753" customFormat="1" ht="12.75" spans="2:18">
      <c r="B717" s="735"/>
      <c r="C717" s="735"/>
      <c r="D717" s="735"/>
      <c r="E717" s="734"/>
      <c r="F717" s="735"/>
      <c r="G717" s="810"/>
      <c r="H717" s="810"/>
      <c r="I717" s="797"/>
      <c r="J717" s="811"/>
      <c r="K717" s="765"/>
      <c r="L717" s="765"/>
      <c r="M717" s="765"/>
      <c r="N717" s="765"/>
      <c r="Q717" s="809"/>
      <c r="R717" s="809"/>
    </row>
    <row r="718" s="753" customFormat="1" ht="12.75" spans="2:18">
      <c r="B718" s="735"/>
      <c r="C718" s="735"/>
      <c r="D718" s="735"/>
      <c r="E718" s="734"/>
      <c r="F718" s="735"/>
      <c r="G718" s="810"/>
      <c r="H718" s="810"/>
      <c r="I718" s="797"/>
      <c r="J718" s="811"/>
      <c r="K718" s="765"/>
      <c r="L718" s="765"/>
      <c r="M718" s="765"/>
      <c r="N718" s="765"/>
      <c r="Q718" s="809"/>
      <c r="R718" s="809"/>
    </row>
    <row r="719" s="753" customFormat="1" ht="12.75" spans="2:18">
      <c r="B719" s="735"/>
      <c r="C719" s="735"/>
      <c r="D719" s="735"/>
      <c r="E719" s="734"/>
      <c r="F719" s="735"/>
      <c r="G719" s="810"/>
      <c r="H719" s="810"/>
      <c r="I719" s="797"/>
      <c r="J719" s="811"/>
      <c r="K719" s="765"/>
      <c r="L719" s="765"/>
      <c r="M719" s="765"/>
      <c r="N719" s="765"/>
      <c r="Q719" s="809"/>
      <c r="R719" s="809"/>
    </row>
    <row r="720" s="753" customFormat="1" ht="12.75" spans="2:18">
      <c r="B720" s="735"/>
      <c r="C720" s="735"/>
      <c r="D720" s="735"/>
      <c r="E720" s="734"/>
      <c r="F720" s="735"/>
      <c r="G720" s="810"/>
      <c r="H720" s="810"/>
      <c r="I720" s="797"/>
      <c r="J720" s="811"/>
      <c r="K720" s="765"/>
      <c r="L720" s="765"/>
      <c r="M720" s="765"/>
      <c r="N720" s="765"/>
      <c r="Q720" s="809"/>
      <c r="R720" s="809"/>
    </row>
    <row r="721" s="753" customFormat="1" ht="12.75" spans="2:18">
      <c r="B721" s="735"/>
      <c r="C721" s="735"/>
      <c r="D721" s="735"/>
      <c r="E721" s="734"/>
      <c r="F721" s="735"/>
      <c r="G721" s="810"/>
      <c r="H721" s="810"/>
      <c r="I721" s="797"/>
      <c r="J721" s="811"/>
      <c r="K721" s="765"/>
      <c r="L721" s="765"/>
      <c r="M721" s="765"/>
      <c r="N721" s="765"/>
      <c r="Q721" s="809"/>
      <c r="R721" s="809"/>
    </row>
    <row r="722" s="753" customFormat="1" ht="12.75" spans="2:18">
      <c r="B722" s="735"/>
      <c r="C722" s="735"/>
      <c r="D722" s="735"/>
      <c r="E722" s="734"/>
      <c r="F722" s="735"/>
      <c r="G722" s="810"/>
      <c r="H722" s="810"/>
      <c r="I722" s="797"/>
      <c r="J722" s="811"/>
      <c r="K722" s="765"/>
      <c r="L722" s="765"/>
      <c r="M722" s="765"/>
      <c r="N722" s="765"/>
      <c r="Q722" s="809"/>
      <c r="R722" s="809"/>
    </row>
    <row r="723" s="753" customFormat="1" ht="12.75" spans="2:18">
      <c r="B723" s="735"/>
      <c r="C723" s="735"/>
      <c r="D723" s="735"/>
      <c r="E723" s="734"/>
      <c r="F723" s="735"/>
      <c r="G723" s="810"/>
      <c r="H723" s="810"/>
      <c r="I723" s="797"/>
      <c r="J723" s="811"/>
      <c r="K723" s="765"/>
      <c r="L723" s="765"/>
      <c r="M723" s="765"/>
      <c r="N723" s="765"/>
      <c r="Q723" s="809"/>
      <c r="R723" s="809"/>
    </row>
    <row r="724" s="753" customFormat="1" ht="12.75" spans="2:18">
      <c r="B724" s="735"/>
      <c r="C724" s="735"/>
      <c r="D724" s="735"/>
      <c r="E724" s="734"/>
      <c r="F724" s="735"/>
      <c r="G724" s="810"/>
      <c r="H724" s="810"/>
      <c r="I724" s="797"/>
      <c r="J724" s="811"/>
      <c r="K724" s="765"/>
      <c r="L724" s="765"/>
      <c r="M724" s="765"/>
      <c r="N724" s="765"/>
      <c r="Q724" s="809"/>
      <c r="R724" s="809"/>
    </row>
    <row r="725" s="753" customFormat="1" ht="12.75" spans="2:18">
      <c r="B725" s="735"/>
      <c r="C725" s="735"/>
      <c r="D725" s="735"/>
      <c r="E725" s="734"/>
      <c r="F725" s="735"/>
      <c r="G725" s="810"/>
      <c r="H725" s="810"/>
      <c r="I725" s="797"/>
      <c r="J725" s="811"/>
      <c r="K725" s="765"/>
      <c r="L725" s="765"/>
      <c r="M725" s="765"/>
      <c r="N725" s="765"/>
      <c r="Q725" s="809"/>
      <c r="R725" s="809"/>
    </row>
    <row r="726" s="753" customFormat="1" ht="12.75" spans="2:18">
      <c r="B726" s="735"/>
      <c r="C726" s="735"/>
      <c r="D726" s="735"/>
      <c r="E726" s="734"/>
      <c r="F726" s="735"/>
      <c r="G726" s="810"/>
      <c r="H726" s="810"/>
      <c r="I726" s="797"/>
      <c r="J726" s="811"/>
      <c r="K726" s="765"/>
      <c r="L726" s="765"/>
      <c r="M726" s="765"/>
      <c r="N726" s="765"/>
      <c r="Q726" s="809"/>
      <c r="R726" s="809"/>
    </row>
    <row r="727" s="753" customFormat="1" ht="12.75" spans="2:18">
      <c r="B727" s="735"/>
      <c r="C727" s="735"/>
      <c r="D727" s="735"/>
      <c r="E727" s="734"/>
      <c r="F727" s="735"/>
      <c r="G727" s="810"/>
      <c r="H727" s="810"/>
      <c r="I727" s="797"/>
      <c r="J727" s="811"/>
      <c r="K727" s="765"/>
      <c r="L727" s="765"/>
      <c r="M727" s="765"/>
      <c r="N727" s="765"/>
      <c r="Q727" s="809"/>
      <c r="R727" s="809"/>
    </row>
    <row r="728" s="753" customFormat="1" ht="12.75" spans="2:18">
      <c r="B728" s="735"/>
      <c r="C728" s="735"/>
      <c r="D728" s="735"/>
      <c r="E728" s="734"/>
      <c r="F728" s="735"/>
      <c r="G728" s="810"/>
      <c r="H728" s="810"/>
      <c r="I728" s="797"/>
      <c r="J728" s="811"/>
      <c r="K728" s="765"/>
      <c r="L728" s="765"/>
      <c r="M728" s="765"/>
      <c r="N728" s="765"/>
      <c r="Q728" s="809"/>
      <c r="R728" s="809"/>
    </row>
    <row r="729" s="753" customFormat="1" ht="12.75" spans="2:18">
      <c r="B729" s="735"/>
      <c r="C729" s="735"/>
      <c r="D729" s="735"/>
      <c r="E729" s="734"/>
      <c r="F729" s="735"/>
      <c r="G729" s="810"/>
      <c r="H729" s="810"/>
      <c r="I729" s="797"/>
      <c r="J729" s="811"/>
      <c r="K729" s="765"/>
      <c r="L729" s="765"/>
      <c r="M729" s="765"/>
      <c r="N729" s="765"/>
      <c r="Q729" s="809"/>
      <c r="R729" s="809"/>
    </row>
    <row r="730" s="753" customFormat="1" ht="12.75" spans="2:18">
      <c r="B730" s="735"/>
      <c r="C730" s="735"/>
      <c r="D730" s="735"/>
      <c r="E730" s="734"/>
      <c r="F730" s="735"/>
      <c r="G730" s="810"/>
      <c r="H730" s="810"/>
      <c r="I730" s="797"/>
      <c r="J730" s="811"/>
      <c r="K730" s="765"/>
      <c r="L730" s="765"/>
      <c r="M730" s="765"/>
      <c r="N730" s="765"/>
      <c r="Q730" s="809"/>
      <c r="R730" s="809"/>
    </row>
    <row r="731" s="753" customFormat="1" ht="12.75" spans="2:18">
      <c r="B731" s="735"/>
      <c r="C731" s="735"/>
      <c r="D731" s="735"/>
      <c r="E731" s="734"/>
      <c r="F731" s="735"/>
      <c r="G731" s="810"/>
      <c r="H731" s="810"/>
      <c r="I731" s="797"/>
      <c r="J731" s="811"/>
      <c r="K731" s="765"/>
      <c r="L731" s="765"/>
      <c r="M731" s="765"/>
      <c r="N731" s="765"/>
      <c r="Q731" s="809"/>
      <c r="R731" s="809"/>
    </row>
    <row r="732" s="753" customFormat="1" ht="12.75" spans="2:18">
      <c r="B732" s="735"/>
      <c r="C732" s="735"/>
      <c r="D732" s="735"/>
      <c r="E732" s="734"/>
      <c r="F732" s="735"/>
      <c r="G732" s="810"/>
      <c r="H732" s="810"/>
      <c r="I732" s="797"/>
      <c r="J732" s="811"/>
      <c r="K732" s="765"/>
      <c r="L732" s="765"/>
      <c r="M732" s="765"/>
      <c r="N732" s="765"/>
      <c r="Q732" s="809"/>
      <c r="R732" s="809"/>
    </row>
    <row r="733" s="753" customFormat="1" ht="12.75" spans="2:18">
      <c r="B733" s="735"/>
      <c r="C733" s="735"/>
      <c r="D733" s="735"/>
      <c r="E733" s="734"/>
      <c r="F733" s="735"/>
      <c r="G733" s="810"/>
      <c r="H733" s="810"/>
      <c r="I733" s="797"/>
      <c r="J733" s="811"/>
      <c r="K733" s="765"/>
      <c r="L733" s="765"/>
      <c r="M733" s="765"/>
      <c r="N733" s="765"/>
      <c r="Q733" s="809"/>
      <c r="R733" s="809"/>
    </row>
    <row r="734" s="753" customFormat="1" ht="12.75" spans="2:18">
      <c r="B734" s="735"/>
      <c r="C734" s="735"/>
      <c r="D734" s="735"/>
      <c r="E734" s="734"/>
      <c r="F734" s="735"/>
      <c r="G734" s="810"/>
      <c r="H734" s="810"/>
      <c r="I734" s="797"/>
      <c r="J734" s="811"/>
      <c r="K734" s="765"/>
      <c r="L734" s="765"/>
      <c r="M734" s="765"/>
      <c r="N734" s="765"/>
      <c r="Q734" s="809"/>
      <c r="R734" s="809"/>
    </row>
    <row r="735" s="753" customFormat="1" ht="12.75" spans="2:18">
      <c r="B735" s="735"/>
      <c r="C735" s="735"/>
      <c r="D735" s="735"/>
      <c r="E735" s="734"/>
      <c r="F735" s="735"/>
      <c r="G735" s="810"/>
      <c r="H735" s="810"/>
      <c r="I735" s="797"/>
      <c r="J735" s="811"/>
      <c r="K735" s="765"/>
      <c r="L735" s="765"/>
      <c r="M735" s="765"/>
      <c r="N735" s="765"/>
      <c r="Q735" s="809"/>
      <c r="R735" s="809"/>
    </row>
    <row r="736" s="753" customFormat="1" ht="12.75" spans="2:18">
      <c r="B736" s="735"/>
      <c r="C736" s="735"/>
      <c r="D736" s="735"/>
      <c r="E736" s="734"/>
      <c r="F736" s="735"/>
      <c r="G736" s="810"/>
      <c r="H736" s="810"/>
      <c r="I736" s="797"/>
      <c r="J736" s="811"/>
      <c r="K736" s="765"/>
      <c r="L736" s="765"/>
      <c r="M736" s="765"/>
      <c r="N736" s="765"/>
      <c r="Q736" s="809"/>
      <c r="R736" s="809"/>
    </row>
    <row r="737" s="753" customFormat="1" ht="12.75" spans="2:18">
      <c r="B737" s="735"/>
      <c r="C737" s="735"/>
      <c r="D737" s="735"/>
      <c r="E737" s="734"/>
      <c r="F737" s="735"/>
      <c r="G737" s="810"/>
      <c r="H737" s="810"/>
      <c r="I737" s="797"/>
      <c r="J737" s="811"/>
      <c r="K737" s="765"/>
      <c r="L737" s="765"/>
      <c r="M737" s="765"/>
      <c r="N737" s="765"/>
      <c r="Q737" s="809"/>
      <c r="R737" s="809"/>
    </row>
    <row r="738" s="753" customFormat="1" ht="12.75" spans="2:18">
      <c r="B738" s="735"/>
      <c r="C738" s="735"/>
      <c r="D738" s="735"/>
      <c r="E738" s="734"/>
      <c r="F738" s="735"/>
      <c r="G738" s="810"/>
      <c r="H738" s="810"/>
      <c r="I738" s="797"/>
      <c r="J738" s="811"/>
      <c r="K738" s="765"/>
      <c r="L738" s="765"/>
      <c r="M738" s="765"/>
      <c r="N738" s="765"/>
      <c r="Q738" s="809"/>
      <c r="R738" s="809"/>
    </row>
    <row r="739" s="753" customFormat="1" ht="12.75" spans="2:18">
      <c r="B739" s="735"/>
      <c r="C739" s="735"/>
      <c r="D739" s="735"/>
      <c r="E739" s="734"/>
      <c r="F739" s="735"/>
      <c r="G739" s="810"/>
      <c r="H739" s="810"/>
      <c r="I739" s="797"/>
      <c r="J739" s="811"/>
      <c r="K739" s="765"/>
      <c r="L739" s="765"/>
      <c r="M739" s="765"/>
      <c r="N739" s="765"/>
      <c r="Q739" s="809"/>
      <c r="R739" s="809"/>
    </row>
    <row r="740" s="753" customFormat="1" ht="12.75" spans="2:18">
      <c r="B740" s="735"/>
      <c r="C740" s="735"/>
      <c r="D740" s="735"/>
      <c r="E740" s="734"/>
      <c r="F740" s="735"/>
      <c r="G740" s="810"/>
      <c r="H740" s="810"/>
      <c r="I740" s="797"/>
      <c r="J740" s="811"/>
      <c r="K740" s="765"/>
      <c r="L740" s="765"/>
      <c r="M740" s="765"/>
      <c r="N740" s="765"/>
      <c r="Q740" s="809"/>
      <c r="R740" s="809"/>
    </row>
    <row r="741" s="753" customFormat="1" ht="12.75" spans="2:18">
      <c r="B741" s="735"/>
      <c r="C741" s="735"/>
      <c r="D741" s="735"/>
      <c r="E741" s="734"/>
      <c r="F741" s="735"/>
      <c r="G741" s="810"/>
      <c r="H741" s="810"/>
      <c r="I741" s="797"/>
      <c r="J741" s="811"/>
      <c r="K741" s="765"/>
      <c r="L741" s="765"/>
      <c r="M741" s="765"/>
      <c r="N741" s="765"/>
      <c r="Q741" s="809"/>
      <c r="R741" s="809"/>
    </row>
    <row r="742" s="753" customFormat="1" ht="12.75" spans="2:18">
      <c r="B742" s="735"/>
      <c r="C742" s="735"/>
      <c r="D742" s="735"/>
      <c r="E742" s="734"/>
      <c r="F742" s="735"/>
      <c r="G742" s="810"/>
      <c r="H742" s="810"/>
      <c r="I742" s="797"/>
      <c r="J742" s="811"/>
      <c r="K742" s="765"/>
      <c r="L742" s="765"/>
      <c r="M742" s="765"/>
      <c r="N742" s="765"/>
      <c r="Q742" s="809"/>
      <c r="R742" s="809"/>
    </row>
    <row r="743" s="753" customFormat="1" ht="12.75" spans="2:18">
      <c r="B743" s="735"/>
      <c r="C743" s="735"/>
      <c r="D743" s="735"/>
      <c r="E743" s="734"/>
      <c r="F743" s="735"/>
      <c r="G743" s="810"/>
      <c r="H743" s="810"/>
      <c r="I743" s="797"/>
      <c r="J743" s="811"/>
      <c r="K743" s="765"/>
      <c r="L743" s="765"/>
      <c r="M743" s="765"/>
      <c r="N743" s="765"/>
      <c r="Q743" s="809"/>
      <c r="R743" s="809"/>
    </row>
    <row r="744" s="753" customFormat="1" ht="12.75" spans="2:18">
      <c r="B744" s="735"/>
      <c r="C744" s="735"/>
      <c r="D744" s="735"/>
      <c r="E744" s="734"/>
      <c r="F744" s="735"/>
      <c r="G744" s="810"/>
      <c r="H744" s="810"/>
      <c r="I744" s="797"/>
      <c r="J744" s="811"/>
      <c r="K744" s="765"/>
      <c r="L744" s="765"/>
      <c r="M744" s="765"/>
      <c r="N744" s="765"/>
      <c r="Q744" s="809"/>
      <c r="R744" s="809"/>
    </row>
    <row r="745" s="753" customFormat="1" ht="12.75" spans="2:18">
      <c r="B745" s="735"/>
      <c r="C745" s="735"/>
      <c r="D745" s="735"/>
      <c r="E745" s="734"/>
      <c r="F745" s="735"/>
      <c r="G745" s="810"/>
      <c r="H745" s="810"/>
      <c r="I745" s="797"/>
      <c r="J745" s="811"/>
      <c r="K745" s="765"/>
      <c r="L745" s="765"/>
      <c r="M745" s="765"/>
      <c r="N745" s="765"/>
      <c r="Q745" s="809"/>
      <c r="R745" s="809"/>
    </row>
    <row r="746" s="753" customFormat="1" ht="12.75" spans="2:18">
      <c r="B746" s="735"/>
      <c r="C746" s="735"/>
      <c r="D746" s="735"/>
      <c r="E746" s="734"/>
      <c r="F746" s="735"/>
      <c r="G746" s="810"/>
      <c r="H746" s="810"/>
      <c r="I746" s="797"/>
      <c r="J746" s="811"/>
      <c r="K746" s="765"/>
      <c r="L746" s="765"/>
      <c r="M746" s="765"/>
      <c r="N746" s="765"/>
      <c r="Q746" s="809"/>
      <c r="R746" s="809"/>
    </row>
    <row r="747" s="753" customFormat="1" ht="12.75" spans="2:18">
      <c r="B747" s="735"/>
      <c r="C747" s="735"/>
      <c r="D747" s="735"/>
      <c r="E747" s="734"/>
      <c r="F747" s="735"/>
      <c r="G747" s="810"/>
      <c r="H747" s="810"/>
      <c r="I747" s="797"/>
      <c r="J747" s="811"/>
      <c r="K747" s="765"/>
      <c r="L747" s="765"/>
      <c r="M747" s="765"/>
      <c r="N747" s="765"/>
      <c r="Q747" s="809"/>
      <c r="R747" s="809"/>
    </row>
    <row r="748" s="753" customFormat="1" ht="12.75" spans="2:18">
      <c r="B748" s="735"/>
      <c r="C748" s="735"/>
      <c r="D748" s="735"/>
      <c r="E748" s="734"/>
      <c r="F748" s="735"/>
      <c r="G748" s="810"/>
      <c r="H748" s="810"/>
      <c r="I748" s="797"/>
      <c r="J748" s="811"/>
      <c r="K748" s="765"/>
      <c r="L748" s="765"/>
      <c r="M748" s="765"/>
      <c r="N748" s="765"/>
      <c r="Q748" s="809"/>
      <c r="R748" s="809"/>
    </row>
    <row r="749" s="753" customFormat="1" ht="12.75" spans="2:18">
      <c r="B749" s="735"/>
      <c r="C749" s="735"/>
      <c r="D749" s="735"/>
      <c r="E749" s="734"/>
      <c r="F749" s="735"/>
      <c r="G749" s="810"/>
      <c r="H749" s="810"/>
      <c r="I749" s="797"/>
      <c r="J749" s="811"/>
      <c r="K749" s="765"/>
      <c r="L749" s="765"/>
      <c r="M749" s="765"/>
      <c r="N749" s="765"/>
      <c r="Q749" s="809"/>
      <c r="R749" s="809"/>
    </row>
    <row r="750" s="753" customFormat="1" ht="12.75" spans="2:18">
      <c r="B750" s="735"/>
      <c r="C750" s="735"/>
      <c r="D750" s="735"/>
      <c r="E750" s="734"/>
      <c r="F750" s="735"/>
      <c r="G750" s="810"/>
      <c r="H750" s="810"/>
      <c r="I750" s="797"/>
      <c r="J750" s="811"/>
      <c r="K750" s="765"/>
      <c r="L750" s="765"/>
      <c r="M750" s="765"/>
      <c r="N750" s="765"/>
      <c r="Q750" s="809"/>
      <c r="R750" s="809"/>
    </row>
    <row r="751" s="753" customFormat="1" ht="12.75" spans="2:18">
      <c r="B751" s="735"/>
      <c r="C751" s="735"/>
      <c r="D751" s="735"/>
      <c r="E751" s="734"/>
      <c r="F751" s="735"/>
      <c r="G751" s="810"/>
      <c r="H751" s="810"/>
      <c r="I751" s="797"/>
      <c r="J751" s="811"/>
      <c r="K751" s="765"/>
      <c r="L751" s="765"/>
      <c r="M751" s="765"/>
      <c r="N751" s="765"/>
      <c r="Q751" s="809"/>
      <c r="R751" s="809"/>
    </row>
    <row r="752" s="753" customFormat="1" ht="12.75" spans="2:18">
      <c r="B752" s="735"/>
      <c r="C752" s="735"/>
      <c r="D752" s="735"/>
      <c r="E752" s="734"/>
      <c r="F752" s="735"/>
      <c r="G752" s="810"/>
      <c r="H752" s="810"/>
      <c r="I752" s="797"/>
      <c r="J752" s="811"/>
      <c r="K752" s="765"/>
      <c r="L752" s="765"/>
      <c r="M752" s="765"/>
      <c r="N752" s="765"/>
      <c r="Q752" s="809"/>
      <c r="R752" s="809"/>
    </row>
    <row r="753" s="753" customFormat="1" ht="12.75" spans="2:18">
      <c r="B753" s="735"/>
      <c r="C753" s="735"/>
      <c r="D753" s="735"/>
      <c r="E753" s="734"/>
      <c r="F753" s="735"/>
      <c r="G753" s="810"/>
      <c r="H753" s="810"/>
      <c r="I753" s="797"/>
      <c r="J753" s="811"/>
      <c r="K753" s="765"/>
      <c r="L753" s="765"/>
      <c r="M753" s="765"/>
      <c r="N753" s="765"/>
      <c r="Q753" s="809"/>
      <c r="R753" s="809"/>
    </row>
    <row r="754" s="753" customFormat="1" ht="12.75" spans="2:18">
      <c r="B754" s="735"/>
      <c r="C754" s="735"/>
      <c r="D754" s="735"/>
      <c r="E754" s="734"/>
      <c r="F754" s="735"/>
      <c r="G754" s="810"/>
      <c r="H754" s="810"/>
      <c r="I754" s="797"/>
      <c r="J754" s="811"/>
      <c r="K754" s="765"/>
      <c r="L754" s="765"/>
      <c r="M754" s="765"/>
      <c r="N754" s="765"/>
      <c r="Q754" s="809"/>
      <c r="R754" s="809"/>
    </row>
    <row r="755" s="753" customFormat="1" ht="12.75" spans="2:18">
      <c r="B755" s="735"/>
      <c r="C755" s="735"/>
      <c r="D755" s="735"/>
      <c r="E755" s="734"/>
      <c r="F755" s="735"/>
      <c r="G755" s="810"/>
      <c r="H755" s="810"/>
      <c r="I755" s="797"/>
      <c r="J755" s="811"/>
      <c r="K755" s="765"/>
      <c r="L755" s="765"/>
      <c r="M755" s="765"/>
      <c r="N755" s="765"/>
      <c r="Q755" s="809"/>
      <c r="R755" s="809"/>
    </row>
    <row r="756" s="753" customFormat="1" ht="12.75" spans="2:18">
      <c r="B756" s="735"/>
      <c r="C756" s="735"/>
      <c r="D756" s="735"/>
      <c r="E756" s="734"/>
      <c r="F756" s="735"/>
      <c r="G756" s="810"/>
      <c r="H756" s="810"/>
      <c r="I756" s="797"/>
      <c r="J756" s="811"/>
      <c r="K756" s="765"/>
      <c r="L756" s="765"/>
      <c r="M756" s="765"/>
      <c r="N756" s="765"/>
      <c r="Q756" s="809"/>
      <c r="R756" s="809"/>
    </row>
    <row r="757" s="753" customFormat="1" ht="12.75" spans="2:18">
      <c r="B757" s="735"/>
      <c r="C757" s="735"/>
      <c r="D757" s="735"/>
      <c r="E757" s="734"/>
      <c r="F757" s="735"/>
      <c r="G757" s="810"/>
      <c r="H757" s="810"/>
      <c r="I757" s="797"/>
      <c r="J757" s="811"/>
      <c r="K757" s="765"/>
      <c r="L757" s="765"/>
      <c r="M757" s="765"/>
      <c r="N757" s="765"/>
      <c r="Q757" s="809"/>
      <c r="R757" s="809"/>
    </row>
    <row r="758" s="753" customFormat="1" ht="12.75" spans="2:18">
      <c r="B758" s="735"/>
      <c r="C758" s="735"/>
      <c r="D758" s="735"/>
      <c r="E758" s="734"/>
      <c r="F758" s="735"/>
      <c r="G758" s="810"/>
      <c r="H758" s="810"/>
      <c r="I758" s="797"/>
      <c r="J758" s="811"/>
      <c r="K758" s="765"/>
      <c r="L758" s="765"/>
      <c r="M758" s="765"/>
      <c r="N758" s="765"/>
      <c r="Q758" s="809"/>
      <c r="R758" s="809"/>
    </row>
    <row r="759" s="753" customFormat="1" ht="12.75" spans="2:18">
      <c r="B759" s="735"/>
      <c r="C759" s="735"/>
      <c r="D759" s="735"/>
      <c r="E759" s="734"/>
      <c r="F759" s="735"/>
      <c r="G759" s="810"/>
      <c r="H759" s="810"/>
      <c r="I759" s="797"/>
      <c r="J759" s="811"/>
      <c r="K759" s="765"/>
      <c r="L759" s="765"/>
      <c r="M759" s="765"/>
      <c r="N759" s="765"/>
      <c r="Q759" s="809"/>
      <c r="R759" s="809"/>
    </row>
    <row r="760" s="753" customFormat="1" ht="12.75" spans="2:18">
      <c r="B760" s="735"/>
      <c r="C760" s="735"/>
      <c r="D760" s="735"/>
      <c r="E760" s="734"/>
      <c r="F760" s="735"/>
      <c r="G760" s="810"/>
      <c r="H760" s="810"/>
      <c r="I760" s="797"/>
      <c r="J760" s="811"/>
      <c r="K760" s="765"/>
      <c r="L760" s="765"/>
      <c r="M760" s="765"/>
      <c r="N760" s="765"/>
      <c r="Q760" s="809"/>
      <c r="R760" s="809"/>
    </row>
    <row r="761" s="753" customFormat="1" ht="12.75" spans="2:18">
      <c r="B761" s="735"/>
      <c r="C761" s="735"/>
      <c r="D761" s="735"/>
      <c r="E761" s="734"/>
      <c r="F761" s="735"/>
      <c r="G761" s="810"/>
      <c r="H761" s="810"/>
      <c r="I761" s="797"/>
      <c r="J761" s="811"/>
      <c r="K761" s="765"/>
      <c r="L761" s="765"/>
      <c r="M761" s="765"/>
      <c r="N761" s="765"/>
      <c r="Q761" s="809"/>
      <c r="R761" s="809"/>
    </row>
    <row r="762" s="753" customFormat="1" ht="12.75" spans="2:18">
      <c r="B762" s="735"/>
      <c r="C762" s="735"/>
      <c r="D762" s="735"/>
      <c r="E762" s="734"/>
      <c r="F762" s="735"/>
      <c r="G762" s="810"/>
      <c r="H762" s="810"/>
      <c r="I762" s="797"/>
      <c r="J762" s="811"/>
      <c r="K762" s="765"/>
      <c r="L762" s="765"/>
      <c r="M762" s="765"/>
      <c r="N762" s="765"/>
      <c r="Q762" s="809"/>
      <c r="R762" s="809"/>
    </row>
    <row r="763" s="753" customFormat="1" ht="12.75" spans="2:18">
      <c r="B763" s="735"/>
      <c r="C763" s="735"/>
      <c r="D763" s="735"/>
      <c r="E763" s="734"/>
      <c r="F763" s="735"/>
      <c r="G763" s="810"/>
      <c r="H763" s="810"/>
      <c r="I763" s="797"/>
      <c r="J763" s="811"/>
      <c r="K763" s="765"/>
      <c r="L763" s="765"/>
      <c r="M763" s="765"/>
      <c r="N763" s="765"/>
      <c r="Q763" s="809"/>
      <c r="R763" s="809"/>
    </row>
    <row r="764" s="753" customFormat="1" ht="12.75" spans="2:18">
      <c r="B764" s="735"/>
      <c r="C764" s="735"/>
      <c r="D764" s="735"/>
      <c r="E764" s="734"/>
      <c r="F764" s="735"/>
      <c r="G764" s="810"/>
      <c r="H764" s="810"/>
      <c r="I764" s="797"/>
      <c r="J764" s="811"/>
      <c r="K764" s="765"/>
      <c r="L764" s="765"/>
      <c r="M764" s="765"/>
      <c r="N764" s="765"/>
      <c r="Q764" s="809"/>
      <c r="R764" s="809"/>
    </row>
    <row r="765" s="753" customFormat="1" ht="12.75" spans="2:18">
      <c r="B765" s="735"/>
      <c r="C765" s="735"/>
      <c r="D765" s="735"/>
      <c r="E765" s="734"/>
      <c r="F765" s="735"/>
      <c r="G765" s="810"/>
      <c r="H765" s="810"/>
      <c r="I765" s="797"/>
      <c r="J765" s="811"/>
      <c r="K765" s="765"/>
      <c r="L765" s="765"/>
      <c r="M765" s="765"/>
      <c r="N765" s="765"/>
      <c r="Q765" s="809"/>
      <c r="R765" s="809"/>
    </row>
    <row r="766" s="753" customFormat="1" ht="12.75" spans="2:18">
      <c r="B766" s="735"/>
      <c r="C766" s="735"/>
      <c r="D766" s="735"/>
      <c r="E766" s="734"/>
      <c r="F766" s="735"/>
      <c r="G766" s="810"/>
      <c r="H766" s="810"/>
      <c r="I766" s="797"/>
      <c r="J766" s="811"/>
      <c r="K766" s="765"/>
      <c r="L766" s="765"/>
      <c r="M766" s="765"/>
      <c r="N766" s="765"/>
      <c r="Q766" s="809"/>
      <c r="R766" s="809"/>
    </row>
    <row r="767" s="753" customFormat="1" ht="12.75" spans="2:18">
      <c r="B767" s="735"/>
      <c r="C767" s="735"/>
      <c r="D767" s="735"/>
      <c r="E767" s="734"/>
      <c r="F767" s="735"/>
      <c r="G767" s="810"/>
      <c r="H767" s="810"/>
      <c r="I767" s="797"/>
      <c r="J767" s="811"/>
      <c r="K767" s="765"/>
      <c r="L767" s="765"/>
      <c r="M767" s="765"/>
      <c r="N767" s="765"/>
      <c r="Q767" s="809"/>
      <c r="R767" s="809"/>
    </row>
    <row r="768" s="753" customFormat="1" ht="12.75" spans="2:18">
      <c r="B768" s="735"/>
      <c r="C768" s="735"/>
      <c r="D768" s="735"/>
      <c r="E768" s="734"/>
      <c r="F768" s="735"/>
      <c r="G768" s="810"/>
      <c r="H768" s="810"/>
      <c r="I768" s="797"/>
      <c r="J768" s="811"/>
      <c r="K768" s="765"/>
      <c r="L768" s="765"/>
      <c r="M768" s="765"/>
      <c r="N768" s="765"/>
      <c r="Q768" s="809"/>
      <c r="R768" s="809"/>
    </row>
    <row r="769" s="753" customFormat="1" ht="12.75" spans="2:18">
      <c r="B769" s="735"/>
      <c r="C769" s="735"/>
      <c r="D769" s="735"/>
      <c r="E769" s="734"/>
      <c r="F769" s="735"/>
      <c r="G769" s="810"/>
      <c r="H769" s="810"/>
      <c r="I769" s="797"/>
      <c r="J769" s="811"/>
      <c r="K769" s="765"/>
      <c r="L769" s="765"/>
      <c r="M769" s="765"/>
      <c r="N769" s="765"/>
      <c r="Q769" s="809"/>
      <c r="R769" s="809"/>
    </row>
    <row r="770" s="753" customFormat="1" ht="12.75" spans="2:18">
      <c r="B770" s="735"/>
      <c r="C770" s="735"/>
      <c r="D770" s="735"/>
      <c r="E770" s="734"/>
      <c r="F770" s="735"/>
      <c r="G770" s="810"/>
      <c r="H770" s="810"/>
      <c r="I770" s="797"/>
      <c r="J770" s="811"/>
      <c r="K770" s="765"/>
      <c r="L770" s="765"/>
      <c r="M770" s="765"/>
      <c r="N770" s="765"/>
      <c r="Q770" s="809"/>
      <c r="R770" s="809"/>
    </row>
    <row r="771" s="753" customFormat="1" ht="12.75" spans="2:18">
      <c r="B771" s="735"/>
      <c r="C771" s="735"/>
      <c r="D771" s="735"/>
      <c r="E771" s="734"/>
      <c r="F771" s="735"/>
      <c r="G771" s="810"/>
      <c r="H771" s="810"/>
      <c r="I771" s="797"/>
      <c r="J771" s="811"/>
      <c r="K771" s="765"/>
      <c r="L771" s="765"/>
      <c r="M771" s="765"/>
      <c r="N771" s="765"/>
      <c r="Q771" s="809"/>
      <c r="R771" s="809"/>
    </row>
    <row r="772" s="753" customFormat="1" ht="12.75" spans="2:18">
      <c r="B772" s="735"/>
      <c r="C772" s="735"/>
      <c r="D772" s="735"/>
      <c r="E772" s="734"/>
      <c r="F772" s="735"/>
      <c r="G772" s="810"/>
      <c r="H772" s="810"/>
      <c r="I772" s="797"/>
      <c r="J772" s="811"/>
      <c r="K772" s="765"/>
      <c r="L772" s="765"/>
      <c r="M772" s="765"/>
      <c r="N772" s="765"/>
      <c r="Q772" s="809"/>
      <c r="R772" s="809"/>
    </row>
    <row r="773" s="753" customFormat="1" ht="12.75" spans="2:18">
      <c r="B773" s="735"/>
      <c r="C773" s="735"/>
      <c r="D773" s="735"/>
      <c r="E773" s="734"/>
      <c r="F773" s="735"/>
      <c r="G773" s="810"/>
      <c r="H773" s="810"/>
      <c r="I773" s="797"/>
      <c r="J773" s="811"/>
      <c r="K773" s="765"/>
      <c r="L773" s="765"/>
      <c r="M773" s="765"/>
      <c r="N773" s="765"/>
      <c r="Q773" s="809"/>
      <c r="R773" s="809"/>
    </row>
    <row r="774" s="753" customFormat="1" ht="12.75" spans="2:18">
      <c r="B774" s="735"/>
      <c r="C774" s="735"/>
      <c r="D774" s="735"/>
      <c r="E774" s="734"/>
      <c r="F774" s="735"/>
      <c r="G774" s="810"/>
      <c r="H774" s="810"/>
      <c r="I774" s="797"/>
      <c r="J774" s="811"/>
      <c r="K774" s="765"/>
      <c r="L774" s="765"/>
      <c r="M774" s="765"/>
      <c r="N774" s="765"/>
      <c r="Q774" s="809"/>
      <c r="R774" s="809"/>
    </row>
    <row r="775" s="753" customFormat="1" ht="12.75" spans="2:18">
      <c r="B775" s="735"/>
      <c r="C775" s="735"/>
      <c r="D775" s="735"/>
      <c r="E775" s="734"/>
      <c r="F775" s="735"/>
      <c r="G775" s="810"/>
      <c r="H775" s="810"/>
      <c r="I775" s="797"/>
      <c r="J775" s="811"/>
      <c r="K775" s="765"/>
      <c r="L775" s="765"/>
      <c r="M775" s="765"/>
      <c r="N775" s="765"/>
      <c r="Q775" s="809"/>
      <c r="R775" s="809"/>
    </row>
    <row r="776" s="753" customFormat="1" ht="12.75" spans="2:18">
      <c r="B776" s="735"/>
      <c r="C776" s="735"/>
      <c r="D776" s="735"/>
      <c r="E776" s="734"/>
      <c r="F776" s="735"/>
      <c r="G776" s="810"/>
      <c r="H776" s="810"/>
      <c r="I776" s="797"/>
      <c r="J776" s="811"/>
      <c r="K776" s="765"/>
      <c r="L776" s="765"/>
      <c r="M776" s="765"/>
      <c r="N776" s="765"/>
      <c r="Q776" s="809"/>
      <c r="R776" s="809"/>
    </row>
    <row r="777" s="753" customFormat="1" ht="12.75" spans="2:18">
      <c r="B777" s="735"/>
      <c r="C777" s="735"/>
      <c r="D777" s="735"/>
      <c r="E777" s="734"/>
      <c r="F777" s="735"/>
      <c r="G777" s="810"/>
      <c r="H777" s="810"/>
      <c r="I777" s="797"/>
      <c r="J777" s="811"/>
      <c r="K777" s="765"/>
      <c r="L777" s="765"/>
      <c r="M777" s="765"/>
      <c r="N777" s="765"/>
      <c r="Q777" s="809"/>
      <c r="R777" s="809"/>
    </row>
    <row r="778" s="753" customFormat="1" ht="12.75" spans="2:18">
      <c r="B778" s="735"/>
      <c r="C778" s="735"/>
      <c r="D778" s="735"/>
      <c r="E778" s="734"/>
      <c r="F778" s="735"/>
      <c r="G778" s="810"/>
      <c r="H778" s="810"/>
      <c r="I778" s="797"/>
      <c r="J778" s="811"/>
      <c r="K778" s="765"/>
      <c r="L778" s="765"/>
      <c r="M778" s="765"/>
      <c r="N778" s="765"/>
      <c r="Q778" s="809"/>
      <c r="R778" s="809"/>
    </row>
    <row r="779" s="753" customFormat="1" ht="12.75" spans="2:18">
      <c r="B779" s="735"/>
      <c r="C779" s="735"/>
      <c r="D779" s="735"/>
      <c r="E779" s="734"/>
      <c r="F779" s="735"/>
      <c r="G779" s="810"/>
      <c r="H779" s="810"/>
      <c r="I779" s="797"/>
      <c r="J779" s="811"/>
      <c r="K779" s="765"/>
      <c r="L779" s="765"/>
      <c r="M779" s="765"/>
      <c r="N779" s="765"/>
      <c r="Q779" s="809"/>
      <c r="R779" s="809"/>
    </row>
    <row r="780" s="753" customFormat="1" ht="12.75" spans="2:18">
      <c r="B780" s="735"/>
      <c r="C780" s="735"/>
      <c r="D780" s="735"/>
      <c r="E780" s="734"/>
      <c r="F780" s="735"/>
      <c r="G780" s="810"/>
      <c r="H780" s="810"/>
      <c r="I780" s="797"/>
      <c r="J780" s="811"/>
      <c r="K780" s="765"/>
      <c r="L780" s="765"/>
      <c r="M780" s="765"/>
      <c r="N780" s="765"/>
      <c r="Q780" s="809"/>
      <c r="R780" s="809"/>
    </row>
    <row r="781" s="753" customFormat="1" ht="12.75" spans="2:18">
      <c r="B781" s="735"/>
      <c r="C781" s="735"/>
      <c r="D781" s="735"/>
      <c r="E781" s="734"/>
      <c r="F781" s="735"/>
      <c r="G781" s="810"/>
      <c r="H781" s="810"/>
      <c r="I781" s="797"/>
      <c r="J781" s="811"/>
      <c r="K781" s="765"/>
      <c r="L781" s="765"/>
      <c r="M781" s="765"/>
      <c r="N781" s="765"/>
      <c r="Q781" s="809"/>
      <c r="R781" s="809"/>
    </row>
    <row r="782" s="753" customFormat="1" ht="12.75" spans="2:18">
      <c r="B782" s="735"/>
      <c r="C782" s="735"/>
      <c r="D782" s="735"/>
      <c r="E782" s="734"/>
      <c r="F782" s="735"/>
      <c r="G782" s="810"/>
      <c r="H782" s="810"/>
      <c r="I782" s="797"/>
      <c r="J782" s="811"/>
      <c r="K782" s="765"/>
      <c r="L782" s="765"/>
      <c r="M782" s="765"/>
      <c r="N782" s="765"/>
      <c r="Q782" s="809"/>
      <c r="R782" s="809"/>
    </row>
    <row r="783" s="753" customFormat="1" ht="12.75" spans="2:18">
      <c r="B783" s="735"/>
      <c r="C783" s="735"/>
      <c r="D783" s="735"/>
      <c r="E783" s="734"/>
      <c r="F783" s="735"/>
      <c r="G783" s="810"/>
      <c r="H783" s="810"/>
      <c r="I783" s="797"/>
      <c r="J783" s="811"/>
      <c r="K783" s="765"/>
      <c r="L783" s="765"/>
      <c r="M783" s="765"/>
      <c r="N783" s="765"/>
      <c r="Q783" s="809"/>
      <c r="R783" s="809"/>
    </row>
    <row r="784" s="753" customFormat="1" ht="12.75" spans="2:18">
      <c r="B784" s="735"/>
      <c r="C784" s="735"/>
      <c r="D784" s="735"/>
      <c r="E784" s="734"/>
      <c r="F784" s="735"/>
      <c r="G784" s="810"/>
      <c r="H784" s="810"/>
      <c r="I784" s="797"/>
      <c r="J784" s="811"/>
      <c r="K784" s="765"/>
      <c r="L784" s="765"/>
      <c r="M784" s="765"/>
      <c r="N784" s="765"/>
      <c r="Q784" s="809"/>
      <c r="R784" s="809"/>
    </row>
    <row r="785" s="753" customFormat="1" ht="12.75" spans="2:18">
      <c r="B785" s="735"/>
      <c r="C785" s="735"/>
      <c r="D785" s="735"/>
      <c r="E785" s="734"/>
      <c r="F785" s="735"/>
      <c r="G785" s="810"/>
      <c r="H785" s="810"/>
      <c r="I785" s="797"/>
      <c r="J785" s="811"/>
      <c r="K785" s="765"/>
      <c r="L785" s="765"/>
      <c r="M785" s="765"/>
      <c r="N785" s="765"/>
      <c r="Q785" s="809"/>
      <c r="R785" s="809"/>
    </row>
    <row r="786" s="753" customFormat="1" ht="12.75" spans="2:18">
      <c r="B786" s="735"/>
      <c r="C786" s="735"/>
      <c r="D786" s="735"/>
      <c r="E786" s="734"/>
      <c r="F786" s="735"/>
      <c r="G786" s="810"/>
      <c r="H786" s="810"/>
      <c r="I786" s="797"/>
      <c r="J786" s="811"/>
      <c r="K786" s="765"/>
      <c r="L786" s="765"/>
      <c r="M786" s="765"/>
      <c r="N786" s="765"/>
      <c r="Q786" s="809"/>
      <c r="R786" s="809"/>
    </row>
    <row r="787" s="753" customFormat="1" ht="12.75" spans="2:18">
      <c r="B787" s="735"/>
      <c r="C787" s="735"/>
      <c r="D787" s="735"/>
      <c r="E787" s="734"/>
      <c r="F787" s="735"/>
      <c r="G787" s="810"/>
      <c r="H787" s="810"/>
      <c r="I787" s="797"/>
      <c r="J787" s="811"/>
      <c r="K787" s="765"/>
      <c r="L787" s="765"/>
      <c r="M787" s="765"/>
      <c r="N787" s="765"/>
      <c r="Q787" s="809"/>
      <c r="R787" s="809"/>
    </row>
    <row r="788" s="753" customFormat="1" ht="12.75" spans="2:18">
      <c r="B788" s="735"/>
      <c r="C788" s="735"/>
      <c r="D788" s="735"/>
      <c r="E788" s="734"/>
      <c r="F788" s="735"/>
      <c r="G788" s="810"/>
      <c r="H788" s="810"/>
      <c r="I788" s="797"/>
      <c r="J788" s="811"/>
      <c r="K788" s="765"/>
      <c r="L788" s="765"/>
      <c r="M788" s="765"/>
      <c r="N788" s="765"/>
      <c r="Q788" s="809"/>
      <c r="R788" s="809"/>
    </row>
    <row r="789" s="753" customFormat="1" ht="12.75" spans="2:18">
      <c r="B789" s="735"/>
      <c r="C789" s="735"/>
      <c r="D789" s="735"/>
      <c r="E789" s="734"/>
      <c r="F789" s="735"/>
      <c r="G789" s="810"/>
      <c r="H789" s="810"/>
      <c r="I789" s="797"/>
      <c r="J789" s="811"/>
      <c r="K789" s="765"/>
      <c r="L789" s="765"/>
      <c r="M789" s="765"/>
      <c r="N789" s="765"/>
      <c r="Q789" s="809"/>
      <c r="R789" s="809"/>
    </row>
    <row r="790" s="753" customFormat="1" ht="12.75" spans="2:18">
      <c r="B790" s="735"/>
      <c r="C790" s="735"/>
      <c r="D790" s="735"/>
      <c r="E790" s="734"/>
      <c r="F790" s="735"/>
      <c r="G790" s="810"/>
      <c r="H790" s="810"/>
      <c r="I790" s="797"/>
      <c r="J790" s="811"/>
      <c r="K790" s="765"/>
      <c r="L790" s="765"/>
      <c r="M790" s="765"/>
      <c r="N790" s="765"/>
      <c r="Q790" s="809"/>
      <c r="R790" s="809"/>
    </row>
    <row r="791" s="753" customFormat="1" ht="12.75" spans="2:18">
      <c r="B791" s="735"/>
      <c r="C791" s="735"/>
      <c r="D791" s="735"/>
      <c r="E791" s="734"/>
      <c r="F791" s="735"/>
      <c r="G791" s="810"/>
      <c r="H791" s="810"/>
      <c r="I791" s="797"/>
      <c r="J791" s="811"/>
      <c r="K791" s="765"/>
      <c r="L791" s="765"/>
      <c r="M791" s="765"/>
      <c r="N791" s="765"/>
      <c r="Q791" s="809"/>
      <c r="R791" s="809"/>
    </row>
    <row r="792" s="753" customFormat="1" ht="12.75" spans="2:18">
      <c r="B792" s="735"/>
      <c r="C792" s="735"/>
      <c r="D792" s="735"/>
      <c r="E792" s="734"/>
      <c r="F792" s="735"/>
      <c r="G792" s="810"/>
      <c r="H792" s="810"/>
      <c r="I792" s="797"/>
      <c r="J792" s="811"/>
      <c r="K792" s="765"/>
      <c r="L792" s="765"/>
      <c r="M792" s="765"/>
      <c r="N792" s="765"/>
      <c r="Q792" s="809"/>
      <c r="R792" s="809"/>
    </row>
    <row r="793" s="753" customFormat="1" ht="12.75" spans="2:18">
      <c r="B793" s="735"/>
      <c r="C793" s="735"/>
      <c r="D793" s="735"/>
      <c r="E793" s="734"/>
      <c r="F793" s="735"/>
      <c r="G793" s="810"/>
      <c r="H793" s="810"/>
      <c r="I793" s="797"/>
      <c r="J793" s="811"/>
      <c r="K793" s="765"/>
      <c r="L793" s="765"/>
      <c r="M793" s="765"/>
      <c r="N793" s="765"/>
      <c r="Q793" s="809"/>
      <c r="R793" s="809"/>
    </row>
    <row r="794" s="753" customFormat="1" ht="12.75" spans="2:18">
      <c r="B794" s="735"/>
      <c r="C794" s="735"/>
      <c r="D794" s="735"/>
      <c r="E794" s="734"/>
      <c r="F794" s="735"/>
      <c r="G794" s="810"/>
      <c r="H794" s="810"/>
      <c r="I794" s="797"/>
      <c r="J794" s="811"/>
      <c r="K794" s="765"/>
      <c r="L794" s="765"/>
      <c r="M794" s="765"/>
      <c r="N794" s="765"/>
      <c r="Q794" s="809"/>
      <c r="R794" s="809"/>
    </row>
    <row r="795" s="753" customFormat="1" ht="12.75" spans="2:18">
      <c r="B795" s="735"/>
      <c r="C795" s="735"/>
      <c r="D795" s="735"/>
      <c r="E795" s="734"/>
      <c r="F795" s="735"/>
      <c r="G795" s="810"/>
      <c r="H795" s="810"/>
      <c r="I795" s="797"/>
      <c r="J795" s="811"/>
      <c r="K795" s="765"/>
      <c r="L795" s="765"/>
      <c r="M795" s="765"/>
      <c r="N795" s="765"/>
      <c r="Q795" s="809"/>
      <c r="R795" s="809"/>
    </row>
    <row r="796" s="753" customFormat="1" ht="12.75" spans="2:18">
      <c r="B796" s="735"/>
      <c r="C796" s="735"/>
      <c r="D796" s="735"/>
      <c r="E796" s="734"/>
      <c r="F796" s="735"/>
      <c r="G796" s="810"/>
      <c r="H796" s="810"/>
      <c r="I796" s="797"/>
      <c r="J796" s="811"/>
      <c r="K796" s="765"/>
      <c r="L796" s="765"/>
      <c r="M796" s="765"/>
      <c r="N796" s="765"/>
      <c r="Q796" s="809"/>
      <c r="R796" s="809"/>
    </row>
    <row r="797" s="753" customFormat="1" ht="12.75" spans="2:18">
      <c r="B797" s="735"/>
      <c r="C797" s="735"/>
      <c r="D797" s="735"/>
      <c r="E797" s="734"/>
      <c r="F797" s="735"/>
      <c r="G797" s="810"/>
      <c r="H797" s="810"/>
      <c r="I797" s="797"/>
      <c r="J797" s="811"/>
      <c r="K797" s="765"/>
      <c r="L797" s="765"/>
      <c r="M797" s="765"/>
      <c r="N797" s="765"/>
      <c r="Q797" s="809"/>
      <c r="R797" s="809"/>
    </row>
    <row r="798" s="753" customFormat="1" ht="12.75" spans="2:18">
      <c r="B798" s="735"/>
      <c r="C798" s="735"/>
      <c r="D798" s="735"/>
      <c r="E798" s="734"/>
      <c r="F798" s="735"/>
      <c r="G798" s="810"/>
      <c r="H798" s="810"/>
      <c r="I798" s="797"/>
      <c r="J798" s="811"/>
      <c r="K798" s="765"/>
      <c r="L798" s="765"/>
      <c r="M798" s="765"/>
      <c r="N798" s="765"/>
      <c r="Q798" s="809"/>
      <c r="R798" s="809"/>
    </row>
    <row r="799" s="753" customFormat="1" ht="12.75" spans="2:18">
      <c r="B799" s="735"/>
      <c r="C799" s="735"/>
      <c r="D799" s="735"/>
      <c r="E799" s="734"/>
      <c r="F799" s="735"/>
      <c r="G799" s="810"/>
      <c r="H799" s="810"/>
      <c r="I799" s="797"/>
      <c r="J799" s="811"/>
      <c r="K799" s="765"/>
      <c r="L799" s="765"/>
      <c r="M799" s="765"/>
      <c r="N799" s="765"/>
      <c r="Q799" s="809"/>
      <c r="R799" s="809"/>
    </row>
    <row r="800" s="753" customFormat="1" ht="12.75" spans="2:18">
      <c r="B800" s="735"/>
      <c r="C800" s="735"/>
      <c r="D800" s="735"/>
      <c r="E800" s="734"/>
      <c r="F800" s="735"/>
      <c r="G800" s="810"/>
      <c r="H800" s="810"/>
      <c r="I800" s="797"/>
      <c r="J800" s="811"/>
      <c r="K800" s="765"/>
      <c r="L800" s="765"/>
      <c r="M800" s="765"/>
      <c r="N800" s="765"/>
      <c r="Q800" s="809"/>
      <c r="R800" s="809"/>
    </row>
    <row r="801" s="753" customFormat="1" ht="12.75" spans="2:18">
      <c r="B801" s="735"/>
      <c r="C801" s="735"/>
      <c r="D801" s="735"/>
      <c r="E801" s="734"/>
      <c r="F801" s="735"/>
      <c r="G801" s="810"/>
      <c r="H801" s="810"/>
      <c r="I801" s="797"/>
      <c r="J801" s="811"/>
      <c r="K801" s="765"/>
      <c r="L801" s="765"/>
      <c r="M801" s="765"/>
      <c r="N801" s="765"/>
      <c r="Q801" s="809"/>
      <c r="R801" s="809"/>
    </row>
    <row r="802" s="753" customFormat="1" ht="12.75" spans="2:18">
      <c r="B802" s="735"/>
      <c r="C802" s="735"/>
      <c r="D802" s="735"/>
      <c r="E802" s="734"/>
      <c r="F802" s="735"/>
      <c r="G802" s="810"/>
      <c r="H802" s="810"/>
      <c r="I802" s="797"/>
      <c r="J802" s="811"/>
      <c r="K802" s="765"/>
      <c r="L802" s="765"/>
      <c r="M802" s="765"/>
      <c r="N802" s="765"/>
      <c r="Q802" s="809"/>
      <c r="R802" s="809"/>
    </row>
    <row r="803" s="753" customFormat="1" ht="12.75" spans="2:18">
      <c r="B803" s="735"/>
      <c r="C803" s="735"/>
      <c r="D803" s="735"/>
      <c r="E803" s="734"/>
      <c r="F803" s="735"/>
      <c r="G803" s="810"/>
      <c r="H803" s="810"/>
      <c r="I803" s="797"/>
      <c r="J803" s="811"/>
      <c r="K803" s="765"/>
      <c r="L803" s="765"/>
      <c r="M803" s="765"/>
      <c r="N803" s="765"/>
      <c r="Q803" s="809"/>
      <c r="R803" s="809"/>
    </row>
    <row r="804" s="753" customFormat="1" ht="12.75" spans="2:18">
      <c r="B804" s="735"/>
      <c r="C804" s="735"/>
      <c r="D804" s="735"/>
      <c r="E804" s="734"/>
      <c r="F804" s="735"/>
      <c r="G804" s="810"/>
      <c r="H804" s="810"/>
      <c r="I804" s="797"/>
      <c r="J804" s="811"/>
      <c r="K804" s="765"/>
      <c r="L804" s="765"/>
      <c r="M804" s="765"/>
      <c r="N804" s="765"/>
      <c r="Q804" s="809"/>
      <c r="R804" s="809"/>
    </row>
    <row r="805" s="753" customFormat="1" ht="12.75" spans="2:18">
      <c r="B805" s="735"/>
      <c r="C805" s="735"/>
      <c r="D805" s="735"/>
      <c r="E805" s="734"/>
      <c r="F805" s="735"/>
      <c r="G805" s="810"/>
      <c r="H805" s="810"/>
      <c r="I805" s="797"/>
      <c r="J805" s="811"/>
      <c r="K805" s="765"/>
      <c r="L805" s="765"/>
      <c r="M805" s="765"/>
      <c r="N805" s="765"/>
      <c r="Q805" s="809"/>
      <c r="R805" s="809"/>
    </row>
    <row r="806" s="753" customFormat="1" ht="12.75" spans="2:18">
      <c r="B806" s="735"/>
      <c r="C806" s="735"/>
      <c r="D806" s="735"/>
      <c r="E806" s="734"/>
      <c r="F806" s="735"/>
      <c r="G806" s="810"/>
      <c r="H806" s="810"/>
      <c r="I806" s="797"/>
      <c r="J806" s="811"/>
      <c r="K806" s="765"/>
      <c r="L806" s="765"/>
      <c r="M806" s="765"/>
      <c r="N806" s="765"/>
      <c r="Q806" s="809"/>
      <c r="R806" s="809"/>
    </row>
    <row r="807" s="753" customFormat="1" ht="12.75" spans="2:18">
      <c r="B807" s="735"/>
      <c r="C807" s="735"/>
      <c r="D807" s="735"/>
      <c r="E807" s="734"/>
      <c r="F807" s="735"/>
      <c r="G807" s="810"/>
      <c r="H807" s="810"/>
      <c r="I807" s="797"/>
      <c r="J807" s="811"/>
      <c r="K807" s="765"/>
      <c r="L807" s="765"/>
      <c r="M807" s="765"/>
      <c r="N807" s="765"/>
      <c r="Q807" s="809"/>
      <c r="R807" s="809"/>
    </row>
    <row r="808" s="753" customFormat="1" ht="12.75" spans="2:18">
      <c r="B808" s="735"/>
      <c r="C808" s="735"/>
      <c r="D808" s="735"/>
      <c r="E808" s="734"/>
      <c r="F808" s="735"/>
      <c r="G808" s="810"/>
      <c r="H808" s="810"/>
      <c r="I808" s="797"/>
      <c r="J808" s="811"/>
      <c r="K808" s="765"/>
      <c r="L808" s="765"/>
      <c r="M808" s="765"/>
      <c r="N808" s="765"/>
      <c r="Q808" s="809"/>
      <c r="R808" s="809"/>
    </row>
    <row r="809" s="753" customFormat="1" ht="12.75" spans="2:18">
      <c r="B809" s="735"/>
      <c r="C809" s="735"/>
      <c r="D809" s="735"/>
      <c r="E809" s="734"/>
      <c r="F809" s="735"/>
      <c r="G809" s="810"/>
      <c r="H809" s="810"/>
      <c r="I809" s="797"/>
      <c r="J809" s="811"/>
      <c r="K809" s="765"/>
      <c r="L809" s="765"/>
      <c r="M809" s="765"/>
      <c r="N809" s="765"/>
      <c r="Q809" s="809"/>
      <c r="R809" s="809"/>
    </row>
    <row r="810" s="753" customFormat="1" ht="12.75" spans="2:18">
      <c r="B810" s="735"/>
      <c r="C810" s="735"/>
      <c r="D810" s="735"/>
      <c r="E810" s="734"/>
      <c r="F810" s="735"/>
      <c r="G810" s="810"/>
      <c r="H810" s="810"/>
      <c r="I810" s="797"/>
      <c r="J810" s="811"/>
      <c r="K810" s="765"/>
      <c r="L810" s="765"/>
      <c r="M810" s="765"/>
      <c r="N810" s="765"/>
      <c r="Q810" s="809"/>
      <c r="R810" s="809"/>
    </row>
    <row r="811" s="753" customFormat="1" ht="12.75" spans="2:18">
      <c r="B811" s="735"/>
      <c r="C811" s="735"/>
      <c r="D811" s="735"/>
      <c r="E811" s="734"/>
      <c r="F811" s="735"/>
      <c r="G811" s="810"/>
      <c r="H811" s="810"/>
      <c r="I811" s="797"/>
      <c r="J811" s="811"/>
      <c r="K811" s="765"/>
      <c r="L811" s="765"/>
      <c r="M811" s="765"/>
      <c r="N811" s="765"/>
      <c r="Q811" s="809"/>
      <c r="R811" s="809"/>
    </row>
    <row r="812" s="753" customFormat="1" ht="12.75" spans="2:18">
      <c r="B812" s="735"/>
      <c r="C812" s="735"/>
      <c r="D812" s="735"/>
      <c r="E812" s="734"/>
      <c r="F812" s="735"/>
      <c r="G812" s="810"/>
      <c r="H812" s="810"/>
      <c r="I812" s="797"/>
      <c r="J812" s="811"/>
      <c r="K812" s="765"/>
      <c r="L812" s="765"/>
      <c r="M812" s="765"/>
      <c r="N812" s="765"/>
      <c r="Q812" s="809"/>
      <c r="R812" s="809"/>
    </row>
    <row r="813" s="753" customFormat="1" ht="12.75" spans="2:18">
      <c r="B813" s="735"/>
      <c r="C813" s="735"/>
      <c r="D813" s="735"/>
      <c r="E813" s="734"/>
      <c r="F813" s="735"/>
      <c r="G813" s="810"/>
      <c r="H813" s="810"/>
      <c r="I813" s="797"/>
      <c r="J813" s="811"/>
      <c r="K813" s="765"/>
      <c r="L813" s="765"/>
      <c r="M813" s="765"/>
      <c r="N813" s="765"/>
      <c r="Q813" s="809"/>
      <c r="R813" s="809"/>
    </row>
    <row r="814" s="753" customFormat="1" ht="12.75" spans="2:18">
      <c r="B814" s="735"/>
      <c r="C814" s="735"/>
      <c r="D814" s="735"/>
      <c r="E814" s="734"/>
      <c r="F814" s="735"/>
      <c r="G814" s="810"/>
      <c r="H814" s="810"/>
      <c r="I814" s="797"/>
      <c r="J814" s="811"/>
      <c r="K814" s="765"/>
      <c r="L814" s="765"/>
      <c r="M814" s="765"/>
      <c r="N814" s="765"/>
      <c r="Q814" s="809"/>
      <c r="R814" s="809"/>
    </row>
    <row r="815" s="753" customFormat="1" ht="12.75" spans="2:18">
      <c r="B815" s="735"/>
      <c r="C815" s="735"/>
      <c r="D815" s="735"/>
      <c r="E815" s="734"/>
      <c r="F815" s="735"/>
      <c r="G815" s="810"/>
      <c r="H815" s="810"/>
      <c r="I815" s="797"/>
      <c r="J815" s="811"/>
      <c r="K815" s="765"/>
      <c r="L815" s="765"/>
      <c r="M815" s="765"/>
      <c r="N815" s="765"/>
      <c r="Q815" s="809"/>
      <c r="R815" s="809"/>
    </row>
    <row r="816" s="753" customFormat="1" ht="12.75" spans="2:18">
      <c r="B816" s="735"/>
      <c r="C816" s="735"/>
      <c r="D816" s="735"/>
      <c r="E816" s="734"/>
      <c r="F816" s="735"/>
      <c r="G816" s="810"/>
      <c r="H816" s="810"/>
      <c r="I816" s="797"/>
      <c r="J816" s="811"/>
      <c r="K816" s="765"/>
      <c r="L816" s="765"/>
      <c r="M816" s="765"/>
      <c r="N816" s="765"/>
      <c r="Q816" s="809"/>
      <c r="R816" s="809"/>
    </row>
    <row r="817" s="753" customFormat="1" ht="12.75" spans="2:18">
      <c r="B817" s="735"/>
      <c r="C817" s="735"/>
      <c r="D817" s="735"/>
      <c r="E817" s="734"/>
      <c r="F817" s="735"/>
      <c r="G817" s="810"/>
      <c r="H817" s="810"/>
      <c r="I817" s="797"/>
      <c r="J817" s="811"/>
      <c r="K817" s="765"/>
      <c r="L817" s="765"/>
      <c r="M817" s="765"/>
      <c r="N817" s="765"/>
      <c r="Q817" s="809"/>
      <c r="R817" s="809"/>
    </row>
    <row r="818" s="753" customFormat="1" ht="12.75" spans="2:18">
      <c r="B818" s="735"/>
      <c r="C818" s="735"/>
      <c r="D818" s="735"/>
      <c r="E818" s="734"/>
      <c r="F818" s="735"/>
      <c r="G818" s="810"/>
      <c r="H818" s="810"/>
      <c r="I818" s="797"/>
      <c r="J818" s="811"/>
      <c r="K818" s="765"/>
      <c r="L818" s="765"/>
      <c r="M818" s="765"/>
      <c r="N818" s="765"/>
      <c r="Q818" s="809"/>
      <c r="R818" s="809"/>
    </row>
    <row r="819" s="753" customFormat="1" ht="12.75" spans="2:18">
      <c r="B819" s="735"/>
      <c r="C819" s="735"/>
      <c r="D819" s="735"/>
      <c r="E819" s="734"/>
      <c r="F819" s="735"/>
      <c r="G819" s="810"/>
      <c r="H819" s="810"/>
      <c r="I819" s="797"/>
      <c r="J819" s="811"/>
      <c r="K819" s="765"/>
      <c r="L819" s="765"/>
      <c r="M819" s="765"/>
      <c r="N819" s="765"/>
      <c r="Q819" s="809"/>
      <c r="R819" s="809"/>
    </row>
    <row r="820" s="753" customFormat="1" ht="12.75" spans="2:18">
      <c r="B820" s="735"/>
      <c r="C820" s="735"/>
      <c r="D820" s="735"/>
      <c r="E820" s="734"/>
      <c r="F820" s="735"/>
      <c r="G820" s="810"/>
      <c r="H820" s="810"/>
      <c r="I820" s="797"/>
      <c r="J820" s="811"/>
      <c r="K820" s="765"/>
      <c r="L820" s="765"/>
      <c r="M820" s="765"/>
      <c r="N820" s="765"/>
      <c r="Q820" s="809"/>
      <c r="R820" s="809"/>
    </row>
    <row r="821" s="753" customFormat="1" ht="12.75" spans="2:18">
      <c r="B821" s="735"/>
      <c r="C821" s="735"/>
      <c r="D821" s="735"/>
      <c r="E821" s="734"/>
      <c r="F821" s="735"/>
      <c r="G821" s="810"/>
      <c r="H821" s="810"/>
      <c r="I821" s="797"/>
      <c r="J821" s="811"/>
      <c r="K821" s="765"/>
      <c r="L821" s="765"/>
      <c r="M821" s="765"/>
      <c r="N821" s="765"/>
      <c r="Q821" s="809"/>
      <c r="R821" s="809"/>
    </row>
    <row r="822" s="753" customFormat="1" ht="12.75" spans="2:18">
      <c r="B822" s="735"/>
      <c r="C822" s="735"/>
      <c r="D822" s="735"/>
      <c r="E822" s="734"/>
      <c r="F822" s="735"/>
      <c r="G822" s="810"/>
      <c r="H822" s="810"/>
      <c r="I822" s="797"/>
      <c r="J822" s="811"/>
      <c r="K822" s="765"/>
      <c r="L822" s="765"/>
      <c r="M822" s="765"/>
      <c r="N822" s="765"/>
      <c r="Q822" s="809"/>
      <c r="R822" s="809"/>
    </row>
    <row r="823" s="753" customFormat="1" ht="12.75" spans="2:18">
      <c r="B823" s="735"/>
      <c r="C823" s="735"/>
      <c r="D823" s="735"/>
      <c r="E823" s="734"/>
      <c r="F823" s="735"/>
      <c r="G823" s="810"/>
      <c r="H823" s="810"/>
      <c r="I823" s="797"/>
      <c r="J823" s="811"/>
      <c r="K823" s="765"/>
      <c r="L823" s="765"/>
      <c r="M823" s="765"/>
      <c r="N823" s="765"/>
      <c r="Q823" s="809"/>
      <c r="R823" s="809"/>
    </row>
    <row r="824" s="753" customFormat="1" ht="12.75" spans="2:18">
      <c r="B824" s="735"/>
      <c r="C824" s="735"/>
      <c r="D824" s="735"/>
      <c r="E824" s="734"/>
      <c r="F824" s="735"/>
      <c r="G824" s="810"/>
      <c r="H824" s="810"/>
      <c r="I824" s="797"/>
      <c r="J824" s="811"/>
      <c r="K824" s="765"/>
      <c r="L824" s="765"/>
      <c r="M824" s="765"/>
      <c r="N824" s="765"/>
      <c r="Q824" s="809"/>
      <c r="R824" s="809"/>
    </row>
    <row r="825" s="753" customFormat="1" ht="12.75" spans="2:18">
      <c r="B825" s="735"/>
      <c r="C825" s="735"/>
      <c r="D825" s="735"/>
      <c r="E825" s="734"/>
      <c r="F825" s="735"/>
      <c r="G825" s="810"/>
      <c r="H825" s="810"/>
      <c r="I825" s="797"/>
      <c r="J825" s="811"/>
      <c r="K825" s="765"/>
      <c r="L825" s="765"/>
      <c r="M825" s="765"/>
      <c r="N825" s="765"/>
      <c r="Q825" s="809"/>
      <c r="R825" s="809"/>
    </row>
    <row r="826" s="753" customFormat="1" ht="12.75" spans="2:18">
      <c r="B826" s="735"/>
      <c r="C826" s="735"/>
      <c r="D826" s="735"/>
      <c r="E826" s="734"/>
      <c r="F826" s="735"/>
      <c r="G826" s="810"/>
      <c r="H826" s="810"/>
      <c r="I826" s="797"/>
      <c r="J826" s="811"/>
      <c r="K826" s="765"/>
      <c r="L826" s="765"/>
      <c r="M826" s="765"/>
      <c r="N826" s="765"/>
      <c r="Q826" s="809"/>
      <c r="R826" s="809"/>
    </row>
    <row r="827" s="753" customFormat="1" ht="12.75" spans="2:18">
      <c r="B827" s="735"/>
      <c r="C827" s="735"/>
      <c r="D827" s="735"/>
      <c r="E827" s="734"/>
      <c r="F827" s="735"/>
      <c r="G827" s="810"/>
      <c r="H827" s="810"/>
      <c r="I827" s="797"/>
      <c r="J827" s="811"/>
      <c r="K827" s="765"/>
      <c r="L827" s="765"/>
      <c r="M827" s="765"/>
      <c r="N827" s="765"/>
      <c r="Q827" s="809"/>
      <c r="R827" s="809"/>
    </row>
    <row r="828" s="753" customFormat="1" ht="12.75" spans="2:18">
      <c r="B828" s="735"/>
      <c r="C828" s="735"/>
      <c r="D828" s="735"/>
      <c r="E828" s="734"/>
      <c r="F828" s="735"/>
      <c r="G828" s="810"/>
      <c r="H828" s="810"/>
      <c r="I828" s="797"/>
      <c r="J828" s="811"/>
      <c r="K828" s="765"/>
      <c r="L828" s="765"/>
      <c r="M828" s="765"/>
      <c r="N828" s="765"/>
      <c r="Q828" s="809"/>
      <c r="R828" s="809"/>
    </row>
    <row r="829" s="753" customFormat="1" ht="12.75" spans="2:18">
      <c r="B829" s="735"/>
      <c r="C829" s="735"/>
      <c r="D829" s="735"/>
      <c r="E829" s="734"/>
      <c r="F829" s="735"/>
      <c r="G829" s="810"/>
      <c r="H829" s="810"/>
      <c r="I829" s="797"/>
      <c r="J829" s="811"/>
      <c r="K829" s="765"/>
      <c r="L829" s="765"/>
      <c r="M829" s="765"/>
      <c r="N829" s="765"/>
      <c r="Q829" s="809"/>
      <c r="R829" s="809"/>
    </row>
    <row r="830" s="753" customFormat="1" ht="12.75" spans="2:18">
      <c r="B830" s="735"/>
      <c r="C830" s="735"/>
      <c r="D830" s="735"/>
      <c r="E830" s="734"/>
      <c r="F830" s="735"/>
      <c r="G830" s="810"/>
      <c r="H830" s="810"/>
      <c r="I830" s="797"/>
      <c r="J830" s="811"/>
      <c r="K830" s="765"/>
      <c r="L830" s="765"/>
      <c r="M830" s="765"/>
      <c r="N830" s="765"/>
      <c r="Q830" s="809"/>
      <c r="R830" s="809"/>
    </row>
    <row r="831" s="753" customFormat="1" ht="12.75" spans="2:18">
      <c r="B831" s="735"/>
      <c r="C831" s="735"/>
      <c r="D831" s="735"/>
      <c r="E831" s="734"/>
      <c r="F831" s="735"/>
      <c r="G831" s="810"/>
      <c r="H831" s="810"/>
      <c r="I831" s="797"/>
      <c r="J831" s="811"/>
      <c r="K831" s="765"/>
      <c r="L831" s="765"/>
      <c r="M831" s="765"/>
      <c r="N831" s="765"/>
      <c r="Q831" s="809"/>
      <c r="R831" s="809"/>
    </row>
    <row r="832" s="753" customFormat="1" ht="12.75" spans="2:18">
      <c r="B832" s="735"/>
      <c r="C832" s="735"/>
      <c r="D832" s="735"/>
      <c r="E832" s="734"/>
      <c r="F832" s="735"/>
      <c r="G832" s="810"/>
      <c r="H832" s="810"/>
      <c r="I832" s="797"/>
      <c r="J832" s="811"/>
      <c r="K832" s="765"/>
      <c r="L832" s="765"/>
      <c r="M832" s="765"/>
      <c r="N832" s="765"/>
      <c r="Q832" s="809"/>
      <c r="R832" s="809"/>
    </row>
    <row r="833" s="753" customFormat="1" ht="12.75" spans="2:18">
      <c r="B833" s="735"/>
      <c r="C833" s="735"/>
      <c r="D833" s="735"/>
      <c r="E833" s="734"/>
      <c r="F833" s="735"/>
      <c r="G833" s="810"/>
      <c r="H833" s="810"/>
      <c r="I833" s="797"/>
      <c r="J833" s="811"/>
      <c r="K833" s="765"/>
      <c r="L833" s="765"/>
      <c r="M833" s="765"/>
      <c r="N833" s="765"/>
      <c r="Q833" s="809"/>
      <c r="R833" s="809"/>
    </row>
    <row r="834" s="753" customFormat="1" ht="12.75" spans="2:18">
      <c r="B834" s="735"/>
      <c r="C834" s="735"/>
      <c r="D834" s="735"/>
      <c r="E834" s="734"/>
      <c r="F834" s="735"/>
      <c r="G834" s="810"/>
      <c r="H834" s="810"/>
      <c r="I834" s="797"/>
      <c r="J834" s="811"/>
      <c r="K834" s="765"/>
      <c r="L834" s="765"/>
      <c r="M834" s="765"/>
      <c r="N834" s="765"/>
      <c r="Q834" s="809"/>
      <c r="R834" s="809"/>
    </row>
    <row r="835" s="753" customFormat="1" ht="12.75" spans="2:18">
      <c r="B835" s="735"/>
      <c r="C835" s="735"/>
      <c r="D835" s="735"/>
      <c r="E835" s="734"/>
      <c r="F835" s="735"/>
      <c r="G835" s="810"/>
      <c r="H835" s="810"/>
      <c r="I835" s="797"/>
      <c r="J835" s="811"/>
      <c r="K835" s="765"/>
      <c r="L835" s="765"/>
      <c r="M835" s="765"/>
      <c r="N835" s="765"/>
      <c r="Q835" s="809"/>
      <c r="R835" s="809"/>
    </row>
    <row r="836" s="753" customFormat="1" ht="12.75" spans="2:18">
      <c r="B836" s="735"/>
      <c r="C836" s="735"/>
      <c r="D836" s="735"/>
      <c r="E836" s="734"/>
      <c r="F836" s="735"/>
      <c r="G836" s="810"/>
      <c r="H836" s="810"/>
      <c r="I836" s="797"/>
      <c r="J836" s="811"/>
      <c r="K836" s="765"/>
      <c r="L836" s="765"/>
      <c r="M836" s="765"/>
      <c r="N836" s="765"/>
      <c r="Q836" s="809"/>
      <c r="R836" s="809"/>
    </row>
    <row r="837" s="753" customFormat="1" ht="12.75" spans="2:18">
      <c r="B837" s="735"/>
      <c r="C837" s="735"/>
      <c r="D837" s="735"/>
      <c r="E837" s="734"/>
      <c r="F837" s="735"/>
      <c r="G837" s="810"/>
      <c r="H837" s="810"/>
      <c r="I837" s="797"/>
      <c r="J837" s="811"/>
      <c r="K837" s="765"/>
      <c r="L837" s="765"/>
      <c r="M837" s="765"/>
      <c r="N837" s="765"/>
      <c r="Q837" s="809"/>
      <c r="R837" s="809"/>
    </row>
    <row r="838" s="753" customFormat="1" ht="12.75" spans="2:18">
      <c r="B838" s="735"/>
      <c r="C838" s="735"/>
      <c r="D838" s="735"/>
      <c r="E838" s="734"/>
      <c r="F838" s="735"/>
      <c r="G838" s="810"/>
      <c r="H838" s="810"/>
      <c r="I838" s="797"/>
      <c r="J838" s="811"/>
      <c r="K838" s="765"/>
      <c r="L838" s="765"/>
      <c r="M838" s="765"/>
      <c r="N838" s="765"/>
      <c r="Q838" s="809"/>
      <c r="R838" s="809"/>
    </row>
    <row r="839" s="753" customFormat="1" ht="12.75" spans="2:18">
      <c r="B839" s="735"/>
      <c r="C839" s="735"/>
      <c r="D839" s="735"/>
      <c r="E839" s="734"/>
      <c r="F839" s="735"/>
      <c r="G839" s="810"/>
      <c r="H839" s="810"/>
      <c r="I839" s="797"/>
      <c r="J839" s="811"/>
      <c r="K839" s="765"/>
      <c r="L839" s="765"/>
      <c r="M839" s="765"/>
      <c r="N839" s="765"/>
      <c r="Q839" s="809"/>
      <c r="R839" s="809"/>
    </row>
    <row r="840" s="753" customFormat="1" ht="12.75" spans="2:18">
      <c r="B840" s="735"/>
      <c r="C840" s="735"/>
      <c r="D840" s="735"/>
      <c r="E840" s="734"/>
      <c r="F840" s="735"/>
      <c r="G840" s="810"/>
      <c r="H840" s="810"/>
      <c r="I840" s="797"/>
      <c r="J840" s="811"/>
      <c r="K840" s="765"/>
      <c r="L840" s="765"/>
      <c r="M840" s="765"/>
      <c r="N840" s="765"/>
      <c r="Q840" s="809"/>
      <c r="R840" s="809"/>
    </row>
    <row r="841" s="753" customFormat="1" ht="12.75" spans="2:18">
      <c r="B841" s="735"/>
      <c r="C841" s="735"/>
      <c r="D841" s="735"/>
      <c r="E841" s="734"/>
      <c r="F841" s="735"/>
      <c r="G841" s="810"/>
      <c r="H841" s="810"/>
      <c r="I841" s="797"/>
      <c r="J841" s="811"/>
      <c r="K841" s="765"/>
      <c r="L841" s="765"/>
      <c r="M841" s="765"/>
      <c r="N841" s="765"/>
      <c r="Q841" s="809"/>
      <c r="R841" s="809"/>
    </row>
    <row r="842" s="753" customFormat="1" ht="12.75" spans="2:18">
      <c r="B842" s="735"/>
      <c r="C842" s="735"/>
      <c r="D842" s="735"/>
      <c r="E842" s="734"/>
      <c r="F842" s="735"/>
      <c r="G842" s="810"/>
      <c r="H842" s="810"/>
      <c r="I842" s="797"/>
      <c r="J842" s="811"/>
      <c r="K842" s="765"/>
      <c r="L842" s="765"/>
      <c r="M842" s="765"/>
      <c r="N842" s="765"/>
      <c r="Q842" s="809"/>
      <c r="R842" s="809"/>
    </row>
    <row r="843" s="753" customFormat="1" ht="12.75" spans="2:18">
      <c r="B843" s="735"/>
      <c r="C843" s="735"/>
      <c r="D843" s="735"/>
      <c r="E843" s="734"/>
      <c r="F843" s="735"/>
      <c r="G843" s="810"/>
      <c r="H843" s="810"/>
      <c r="I843" s="797"/>
      <c r="J843" s="811"/>
      <c r="K843" s="765"/>
      <c r="L843" s="765"/>
      <c r="M843" s="765"/>
      <c r="N843" s="765"/>
      <c r="Q843" s="809"/>
      <c r="R843" s="809"/>
    </row>
    <row r="844" s="753" customFormat="1" ht="12.75" spans="2:18">
      <c r="B844" s="735"/>
      <c r="C844" s="735"/>
      <c r="D844" s="735"/>
      <c r="E844" s="734"/>
      <c r="F844" s="735"/>
      <c r="G844" s="810"/>
      <c r="H844" s="810"/>
      <c r="I844" s="797"/>
      <c r="J844" s="811"/>
      <c r="K844" s="765"/>
      <c r="L844" s="765"/>
      <c r="M844" s="765"/>
      <c r="N844" s="765"/>
      <c r="Q844" s="809"/>
      <c r="R844" s="809"/>
    </row>
    <row r="845" s="753" customFormat="1" ht="12.75" spans="2:18">
      <c r="B845" s="735"/>
      <c r="C845" s="735"/>
      <c r="D845" s="735"/>
      <c r="E845" s="734"/>
      <c r="F845" s="735"/>
      <c r="G845" s="810"/>
      <c r="H845" s="810"/>
      <c r="I845" s="797"/>
      <c r="J845" s="811"/>
      <c r="K845" s="765"/>
      <c r="L845" s="765"/>
      <c r="M845" s="765"/>
      <c r="N845" s="765"/>
      <c r="Q845" s="809"/>
      <c r="R845" s="809"/>
    </row>
    <row r="846" s="753" customFormat="1" ht="12.75" spans="2:18">
      <c r="B846" s="735"/>
      <c r="C846" s="735"/>
      <c r="D846" s="735"/>
      <c r="E846" s="734"/>
      <c r="F846" s="735"/>
      <c r="G846" s="810"/>
      <c r="H846" s="810"/>
      <c r="I846" s="797"/>
      <c r="J846" s="811"/>
      <c r="K846" s="765"/>
      <c r="L846" s="765"/>
      <c r="M846" s="765"/>
      <c r="N846" s="765"/>
      <c r="Q846" s="809"/>
      <c r="R846" s="809"/>
    </row>
    <row r="847" s="753" customFormat="1" ht="12.75" spans="2:18">
      <c r="B847" s="735"/>
      <c r="C847" s="735"/>
      <c r="D847" s="735"/>
      <c r="E847" s="734"/>
      <c r="F847" s="735"/>
      <c r="G847" s="810"/>
      <c r="H847" s="810"/>
      <c r="I847" s="797"/>
      <c r="J847" s="811"/>
      <c r="K847" s="765"/>
      <c r="L847" s="765"/>
      <c r="M847" s="765"/>
      <c r="N847" s="765"/>
      <c r="Q847" s="809"/>
      <c r="R847" s="809"/>
    </row>
    <row r="848" s="753" customFormat="1" ht="12.75" spans="2:18">
      <c r="B848" s="735"/>
      <c r="C848" s="735"/>
      <c r="D848" s="735"/>
      <c r="E848" s="734"/>
      <c r="F848" s="735"/>
      <c r="G848" s="810"/>
      <c r="H848" s="810"/>
      <c r="I848" s="797"/>
      <c r="J848" s="811"/>
      <c r="K848" s="765"/>
      <c r="L848" s="765"/>
      <c r="M848" s="765"/>
      <c r="N848" s="765"/>
      <c r="Q848" s="809"/>
      <c r="R848" s="809"/>
    </row>
    <row r="849" s="753" customFormat="1" ht="12.75" spans="2:18">
      <c r="B849" s="735"/>
      <c r="C849" s="735"/>
      <c r="D849" s="735"/>
      <c r="E849" s="734"/>
      <c r="F849" s="735"/>
      <c r="G849" s="810"/>
      <c r="H849" s="810"/>
      <c r="I849" s="797"/>
      <c r="J849" s="811"/>
      <c r="K849" s="765"/>
      <c r="L849" s="765"/>
      <c r="M849" s="765"/>
      <c r="N849" s="765"/>
      <c r="Q849" s="809"/>
      <c r="R849" s="809"/>
    </row>
    <row r="850" s="753" customFormat="1" ht="12.75" spans="2:18">
      <c r="B850" s="735"/>
      <c r="C850" s="735"/>
      <c r="D850" s="735"/>
      <c r="E850" s="734"/>
      <c r="F850" s="735"/>
      <c r="G850" s="810"/>
      <c r="H850" s="810"/>
      <c r="I850" s="797"/>
      <c r="J850" s="811"/>
      <c r="K850" s="765"/>
      <c r="L850" s="765"/>
      <c r="M850" s="765"/>
      <c r="N850" s="765"/>
      <c r="Q850" s="809"/>
      <c r="R850" s="809"/>
    </row>
    <row r="851" s="753" customFormat="1" ht="12.75" spans="2:18">
      <c r="B851" s="735"/>
      <c r="C851" s="735"/>
      <c r="D851" s="735"/>
      <c r="E851" s="734"/>
      <c r="F851" s="735"/>
      <c r="G851" s="810"/>
      <c r="H851" s="810"/>
      <c r="I851" s="797"/>
      <c r="J851" s="811"/>
      <c r="K851" s="765"/>
      <c r="L851" s="765"/>
      <c r="M851" s="765"/>
      <c r="N851" s="765"/>
      <c r="Q851" s="809"/>
      <c r="R851" s="809"/>
    </row>
    <row r="852" s="753" customFormat="1" ht="12.75" spans="2:18">
      <c r="B852" s="735"/>
      <c r="C852" s="735"/>
      <c r="D852" s="735"/>
      <c r="E852" s="734"/>
      <c r="F852" s="735"/>
      <c r="G852" s="810"/>
      <c r="H852" s="810"/>
      <c r="I852" s="797"/>
      <c r="J852" s="811"/>
      <c r="K852" s="765"/>
      <c r="L852" s="765"/>
      <c r="M852" s="765"/>
      <c r="N852" s="765"/>
      <c r="Q852" s="809"/>
      <c r="R852" s="809"/>
    </row>
    <row r="853" s="753" customFormat="1" ht="12.75" spans="2:18">
      <c r="B853" s="735"/>
      <c r="C853" s="735"/>
      <c r="D853" s="735"/>
      <c r="E853" s="734"/>
      <c r="F853" s="735"/>
      <c r="G853" s="810"/>
      <c r="H853" s="810"/>
      <c r="I853" s="797"/>
      <c r="J853" s="811"/>
      <c r="K853" s="765"/>
      <c r="L853" s="765"/>
      <c r="M853" s="765"/>
      <c r="N853" s="765"/>
      <c r="Q853" s="809"/>
      <c r="R853" s="809"/>
    </row>
    <row r="854" s="753" customFormat="1" ht="12.75" spans="2:18">
      <c r="B854" s="735"/>
      <c r="C854" s="735"/>
      <c r="D854" s="735"/>
      <c r="E854" s="734"/>
      <c r="F854" s="735"/>
      <c r="G854" s="810"/>
      <c r="H854" s="810"/>
      <c r="I854" s="797"/>
      <c r="J854" s="811"/>
      <c r="K854" s="765"/>
      <c r="L854" s="765"/>
      <c r="M854" s="765"/>
      <c r="N854" s="765"/>
      <c r="Q854" s="809"/>
      <c r="R854" s="809"/>
    </row>
    <row r="855" s="753" customFormat="1" ht="12.75" spans="2:18">
      <c r="B855" s="735"/>
      <c r="C855" s="735"/>
      <c r="D855" s="735"/>
      <c r="E855" s="734"/>
      <c r="F855" s="735"/>
      <c r="G855" s="810"/>
      <c r="H855" s="810"/>
      <c r="I855" s="797"/>
      <c r="J855" s="811"/>
      <c r="K855" s="765"/>
      <c r="L855" s="765"/>
      <c r="M855" s="765"/>
      <c r="N855" s="765"/>
      <c r="Q855" s="809"/>
      <c r="R855" s="809"/>
    </row>
    <row r="856" s="753" customFormat="1" ht="12.75" spans="2:18">
      <c r="B856" s="735"/>
      <c r="C856" s="735"/>
      <c r="D856" s="735"/>
      <c r="E856" s="734"/>
      <c r="F856" s="735"/>
      <c r="G856" s="810"/>
      <c r="H856" s="810"/>
      <c r="I856" s="797"/>
      <c r="J856" s="811"/>
      <c r="K856" s="765"/>
      <c r="L856" s="765"/>
      <c r="M856" s="765"/>
      <c r="N856" s="765"/>
      <c r="Q856" s="809"/>
      <c r="R856" s="809"/>
    </row>
    <row r="857" s="753" customFormat="1" ht="12.75" spans="2:18">
      <c r="B857" s="735"/>
      <c r="C857" s="735"/>
      <c r="D857" s="735"/>
      <c r="E857" s="734"/>
      <c r="F857" s="735"/>
      <c r="G857" s="810"/>
      <c r="H857" s="810"/>
      <c r="I857" s="797"/>
      <c r="J857" s="811"/>
      <c r="K857" s="765"/>
      <c r="L857" s="765"/>
      <c r="M857" s="765"/>
      <c r="N857" s="765"/>
      <c r="Q857" s="809"/>
      <c r="R857" s="809"/>
    </row>
    <row r="858" s="753" customFormat="1" ht="12.75" spans="2:18">
      <c r="B858" s="735"/>
      <c r="C858" s="735"/>
      <c r="D858" s="735"/>
      <c r="E858" s="734"/>
      <c r="F858" s="735"/>
      <c r="G858" s="810"/>
      <c r="H858" s="810"/>
      <c r="I858" s="797"/>
      <c r="J858" s="811"/>
      <c r="K858" s="765"/>
      <c r="L858" s="765"/>
      <c r="M858" s="765"/>
      <c r="N858" s="765"/>
      <c r="Q858" s="809"/>
      <c r="R858" s="809"/>
    </row>
    <row r="859" s="753" customFormat="1" ht="12.75" spans="2:18">
      <c r="B859" s="735"/>
      <c r="C859" s="735"/>
      <c r="D859" s="735"/>
      <c r="E859" s="734"/>
      <c r="F859" s="735"/>
      <c r="G859" s="810"/>
      <c r="H859" s="810"/>
      <c r="I859" s="797"/>
      <c r="J859" s="811"/>
      <c r="K859" s="765"/>
      <c r="L859" s="765"/>
      <c r="M859" s="765"/>
      <c r="N859" s="765"/>
      <c r="Q859" s="809"/>
      <c r="R859" s="809"/>
    </row>
    <row r="860" s="753" customFormat="1" ht="12.75" spans="2:18">
      <c r="B860" s="735"/>
      <c r="C860" s="735"/>
      <c r="D860" s="735"/>
      <c r="E860" s="734"/>
      <c r="F860" s="735"/>
      <c r="G860" s="810"/>
      <c r="H860" s="810"/>
      <c r="I860" s="797"/>
      <c r="J860" s="811"/>
      <c r="K860" s="765"/>
      <c r="L860" s="765"/>
      <c r="M860" s="765"/>
      <c r="N860" s="765"/>
      <c r="Q860" s="809"/>
      <c r="R860" s="809"/>
    </row>
    <row r="861" s="753" customFormat="1" ht="12.75" spans="2:18">
      <c r="B861" s="735"/>
      <c r="C861" s="735"/>
      <c r="D861" s="735"/>
      <c r="E861" s="734"/>
      <c r="F861" s="735"/>
      <c r="G861" s="810"/>
      <c r="H861" s="810"/>
      <c r="I861" s="797"/>
      <c r="J861" s="811"/>
      <c r="K861" s="765"/>
      <c r="L861" s="765"/>
      <c r="M861" s="765"/>
      <c r="N861" s="765"/>
      <c r="Q861" s="809"/>
      <c r="R861" s="809"/>
    </row>
    <row r="862" s="753" customFormat="1" ht="12.75" spans="2:18">
      <c r="B862" s="735"/>
      <c r="C862" s="735"/>
      <c r="D862" s="735"/>
      <c r="E862" s="734"/>
      <c r="F862" s="735"/>
      <c r="G862" s="810"/>
      <c r="H862" s="810"/>
      <c r="I862" s="797"/>
      <c r="J862" s="811"/>
      <c r="K862" s="765"/>
      <c r="L862" s="765"/>
      <c r="M862" s="765"/>
      <c r="N862" s="765"/>
      <c r="Q862" s="809"/>
      <c r="R862" s="809"/>
    </row>
    <row r="863" s="753" customFormat="1" ht="12.75" spans="2:18">
      <c r="B863" s="735"/>
      <c r="C863" s="735"/>
      <c r="D863" s="735"/>
      <c r="E863" s="734"/>
      <c r="F863" s="735"/>
      <c r="G863" s="810"/>
      <c r="H863" s="810"/>
      <c r="I863" s="797"/>
      <c r="J863" s="811"/>
      <c r="K863" s="765"/>
      <c r="L863" s="765"/>
      <c r="M863" s="765"/>
      <c r="N863" s="765"/>
      <c r="Q863" s="809"/>
      <c r="R863" s="809"/>
    </row>
    <row r="864" s="753" customFormat="1" ht="12.75" spans="2:18">
      <c r="B864" s="735"/>
      <c r="C864" s="735"/>
      <c r="D864" s="735"/>
      <c r="E864" s="734"/>
      <c r="F864" s="735"/>
      <c r="G864" s="810"/>
      <c r="H864" s="810"/>
      <c r="I864" s="797"/>
      <c r="J864" s="811"/>
      <c r="K864" s="765"/>
      <c r="L864" s="765"/>
      <c r="M864" s="765"/>
      <c r="N864" s="765"/>
      <c r="Q864" s="809"/>
      <c r="R864" s="809"/>
    </row>
    <row r="865" s="753" customFormat="1" ht="12.75" spans="2:18">
      <c r="B865" s="735"/>
      <c r="C865" s="735"/>
      <c r="D865" s="735"/>
      <c r="E865" s="734"/>
      <c r="F865" s="735"/>
      <c r="G865" s="810"/>
      <c r="H865" s="810"/>
      <c r="I865" s="797"/>
      <c r="J865" s="811"/>
      <c r="K865" s="765"/>
      <c r="L865" s="765"/>
      <c r="M865" s="765"/>
      <c r="N865" s="765"/>
      <c r="Q865" s="809"/>
      <c r="R865" s="809"/>
    </row>
    <row r="866" s="753" customFormat="1" ht="12.75" spans="2:18">
      <c r="B866" s="735"/>
      <c r="C866" s="735"/>
      <c r="D866" s="735"/>
      <c r="E866" s="734"/>
      <c r="F866" s="735"/>
      <c r="G866" s="810"/>
      <c r="H866" s="810"/>
      <c r="I866" s="797"/>
      <c r="J866" s="811"/>
      <c r="K866" s="765"/>
      <c r="L866" s="765"/>
      <c r="M866" s="765"/>
      <c r="N866" s="765"/>
      <c r="Q866" s="809"/>
      <c r="R866" s="809"/>
    </row>
    <row r="867" s="753" customFormat="1" ht="12.75" spans="2:18">
      <c r="B867" s="735"/>
      <c r="C867" s="735"/>
      <c r="D867" s="735"/>
      <c r="E867" s="734"/>
      <c r="F867" s="735"/>
      <c r="G867" s="810"/>
      <c r="H867" s="810"/>
      <c r="I867" s="797"/>
      <c r="J867" s="811"/>
      <c r="K867" s="765"/>
      <c r="L867" s="765"/>
      <c r="M867" s="765"/>
      <c r="N867" s="765"/>
      <c r="Q867" s="809"/>
      <c r="R867" s="809"/>
    </row>
    <row r="868" s="753" customFormat="1" ht="12.75" spans="2:18">
      <c r="B868" s="735"/>
      <c r="C868" s="735"/>
      <c r="D868" s="735"/>
      <c r="E868" s="734"/>
      <c r="F868" s="735"/>
      <c r="G868" s="810"/>
      <c r="H868" s="810"/>
      <c r="I868" s="797"/>
      <c r="J868" s="811"/>
      <c r="K868" s="765"/>
      <c r="L868" s="765"/>
      <c r="M868" s="765"/>
      <c r="N868" s="765"/>
      <c r="Q868" s="809"/>
      <c r="R868" s="809"/>
    </row>
    <row r="869" s="753" customFormat="1" ht="12.75" spans="2:18">
      <c r="B869" s="735"/>
      <c r="C869" s="735"/>
      <c r="D869" s="735"/>
      <c r="E869" s="734"/>
      <c r="F869" s="735"/>
      <c r="G869" s="810"/>
      <c r="H869" s="810"/>
      <c r="I869" s="797"/>
      <c r="J869" s="811"/>
      <c r="K869" s="765"/>
      <c r="L869" s="765"/>
      <c r="M869" s="765"/>
      <c r="N869" s="765"/>
      <c r="Q869" s="809"/>
      <c r="R869" s="809"/>
    </row>
    <row r="870" s="753" customFormat="1" ht="12.75" spans="2:18">
      <c r="B870" s="735"/>
      <c r="C870" s="735"/>
      <c r="D870" s="735"/>
      <c r="E870" s="734"/>
      <c r="F870" s="735"/>
      <c r="G870" s="810"/>
      <c r="H870" s="810"/>
      <c r="I870" s="797"/>
      <c r="J870" s="811"/>
      <c r="K870" s="765"/>
      <c r="L870" s="765"/>
      <c r="M870" s="765"/>
      <c r="N870" s="765"/>
      <c r="Q870" s="809"/>
      <c r="R870" s="809"/>
    </row>
    <row r="871" s="753" customFormat="1" ht="12.75" spans="2:18">
      <c r="B871" s="735"/>
      <c r="C871" s="735"/>
      <c r="D871" s="735"/>
      <c r="E871" s="734"/>
      <c r="F871" s="735"/>
      <c r="G871" s="810"/>
      <c r="H871" s="810"/>
      <c r="I871" s="797"/>
      <c r="J871" s="811"/>
      <c r="K871" s="765"/>
      <c r="L871" s="765"/>
      <c r="M871" s="765"/>
      <c r="N871" s="765"/>
      <c r="Q871" s="809"/>
      <c r="R871" s="809"/>
    </row>
    <row r="872" s="753" customFormat="1" ht="12.75" spans="2:18">
      <c r="B872" s="735"/>
      <c r="C872" s="735"/>
      <c r="D872" s="735"/>
      <c r="E872" s="734"/>
      <c r="F872" s="735"/>
      <c r="G872" s="810"/>
      <c r="H872" s="810"/>
      <c r="I872" s="797"/>
      <c r="J872" s="811"/>
      <c r="K872" s="765"/>
      <c r="L872" s="765"/>
      <c r="M872" s="765"/>
      <c r="N872" s="765"/>
      <c r="Q872" s="809"/>
      <c r="R872" s="809"/>
    </row>
    <row r="873" s="753" customFormat="1" ht="12.75" spans="2:18">
      <c r="B873" s="735"/>
      <c r="C873" s="735"/>
      <c r="D873" s="735"/>
      <c r="E873" s="734"/>
      <c r="F873" s="735"/>
      <c r="G873" s="810"/>
      <c r="H873" s="810"/>
      <c r="I873" s="797"/>
      <c r="J873" s="811"/>
      <c r="K873" s="765"/>
      <c r="L873" s="765"/>
      <c r="M873" s="765"/>
      <c r="N873" s="765"/>
      <c r="Q873" s="809"/>
      <c r="R873" s="809"/>
    </row>
    <row r="874" s="753" customFormat="1" ht="12.75" spans="2:18">
      <c r="B874" s="735"/>
      <c r="C874" s="735"/>
      <c r="D874" s="735"/>
      <c r="E874" s="734"/>
      <c r="F874" s="735"/>
      <c r="G874" s="810"/>
      <c r="H874" s="810"/>
      <c r="I874" s="797"/>
      <c r="J874" s="811"/>
      <c r="K874" s="765"/>
      <c r="L874" s="765"/>
      <c r="M874" s="765"/>
      <c r="N874" s="765"/>
      <c r="Q874" s="809"/>
      <c r="R874" s="809"/>
    </row>
    <row r="875" s="753" customFormat="1" ht="12.75" spans="2:18">
      <c r="B875" s="735"/>
      <c r="C875" s="735"/>
      <c r="D875" s="735"/>
      <c r="E875" s="734"/>
      <c r="F875" s="735"/>
      <c r="G875" s="810"/>
      <c r="H875" s="810"/>
      <c r="I875" s="797"/>
      <c r="J875" s="811"/>
      <c r="K875" s="765"/>
      <c r="L875" s="765"/>
      <c r="M875" s="765"/>
      <c r="N875" s="765"/>
      <c r="Q875" s="809"/>
      <c r="R875" s="809"/>
    </row>
    <row r="876" s="753" customFormat="1" ht="12.75" spans="2:18">
      <c r="B876" s="735"/>
      <c r="C876" s="735"/>
      <c r="D876" s="735"/>
      <c r="E876" s="734"/>
      <c r="F876" s="735"/>
      <c r="G876" s="810"/>
      <c r="H876" s="810"/>
      <c r="I876" s="797"/>
      <c r="J876" s="811"/>
      <c r="K876" s="765"/>
      <c r="L876" s="765"/>
      <c r="M876" s="765"/>
      <c r="N876" s="765"/>
      <c r="Q876" s="809"/>
      <c r="R876" s="809"/>
    </row>
    <row r="877" s="753" customFormat="1" ht="12.75" spans="2:18">
      <c r="B877" s="735"/>
      <c r="C877" s="735"/>
      <c r="D877" s="735"/>
      <c r="E877" s="734"/>
      <c r="F877" s="735"/>
      <c r="G877" s="810"/>
      <c r="H877" s="810"/>
      <c r="I877" s="797"/>
      <c r="J877" s="811"/>
      <c r="K877" s="765"/>
      <c r="L877" s="765"/>
      <c r="M877" s="765"/>
      <c r="N877" s="765"/>
      <c r="Q877" s="809"/>
      <c r="R877" s="809"/>
    </row>
    <row r="878" s="753" customFormat="1" ht="12.75" spans="2:18">
      <c r="B878" s="735"/>
      <c r="C878" s="735"/>
      <c r="D878" s="735"/>
      <c r="E878" s="734"/>
      <c r="F878" s="735"/>
      <c r="G878" s="810"/>
      <c r="H878" s="810"/>
      <c r="I878" s="797"/>
      <c r="J878" s="811"/>
      <c r="K878" s="765"/>
      <c r="L878" s="765"/>
      <c r="M878" s="765"/>
      <c r="N878" s="765"/>
      <c r="Q878" s="809"/>
      <c r="R878" s="809"/>
    </row>
    <row r="879" s="753" customFormat="1" ht="12.75" spans="2:18">
      <c r="B879" s="735"/>
      <c r="C879" s="735"/>
      <c r="D879" s="735"/>
      <c r="E879" s="734"/>
      <c r="F879" s="735"/>
      <c r="G879" s="810"/>
      <c r="H879" s="810"/>
      <c r="I879" s="797"/>
      <c r="J879" s="811"/>
      <c r="K879" s="765"/>
      <c r="L879" s="765"/>
      <c r="M879" s="765"/>
      <c r="N879" s="765"/>
      <c r="Q879" s="809"/>
      <c r="R879" s="809"/>
    </row>
    <row r="880" s="753" customFormat="1" ht="12.75" spans="2:18">
      <c r="B880" s="735"/>
      <c r="C880" s="735"/>
      <c r="D880" s="735"/>
      <c r="E880" s="734"/>
      <c r="F880" s="735"/>
      <c r="G880" s="810"/>
      <c r="H880" s="810"/>
      <c r="I880" s="797"/>
      <c r="J880" s="811"/>
      <c r="K880" s="765"/>
      <c r="L880" s="765"/>
      <c r="M880" s="765"/>
      <c r="N880" s="765"/>
      <c r="Q880" s="809"/>
      <c r="R880" s="809"/>
    </row>
    <row r="881" s="753" customFormat="1" ht="12.75" spans="2:18">
      <c r="B881" s="735"/>
      <c r="C881" s="735"/>
      <c r="D881" s="735"/>
      <c r="E881" s="734"/>
      <c r="F881" s="735"/>
      <c r="G881" s="810"/>
      <c r="H881" s="810"/>
      <c r="I881" s="797"/>
      <c r="J881" s="811"/>
      <c r="K881" s="765"/>
      <c r="L881" s="765"/>
      <c r="M881" s="765"/>
      <c r="N881" s="765"/>
      <c r="Q881" s="809"/>
      <c r="R881" s="809"/>
    </row>
    <row r="882" s="753" customFormat="1" ht="12.75" spans="2:18">
      <c r="B882" s="735"/>
      <c r="C882" s="735"/>
      <c r="D882" s="735"/>
      <c r="E882" s="734"/>
      <c r="F882" s="735"/>
      <c r="G882" s="810"/>
      <c r="H882" s="810"/>
      <c r="I882" s="797"/>
      <c r="J882" s="811"/>
      <c r="K882" s="765"/>
      <c r="L882" s="765"/>
      <c r="M882" s="765"/>
      <c r="N882" s="765"/>
      <c r="Q882" s="809"/>
      <c r="R882" s="809"/>
    </row>
    <row r="883" s="753" customFormat="1" ht="12.75" spans="2:18">
      <c r="B883" s="735"/>
      <c r="C883" s="735"/>
      <c r="D883" s="735"/>
      <c r="E883" s="734"/>
      <c r="F883" s="735"/>
      <c r="G883" s="810"/>
      <c r="H883" s="810"/>
      <c r="I883" s="797"/>
      <c r="J883" s="811"/>
      <c r="K883" s="765"/>
      <c r="L883" s="765"/>
      <c r="M883" s="765"/>
      <c r="N883" s="765"/>
      <c r="Q883" s="809"/>
      <c r="R883" s="809"/>
    </row>
    <row r="884" s="753" customFormat="1" ht="12.75" spans="2:18">
      <c r="B884" s="735"/>
      <c r="C884" s="735"/>
      <c r="D884" s="735"/>
      <c r="E884" s="734"/>
      <c r="F884" s="735"/>
      <c r="G884" s="810"/>
      <c r="H884" s="810"/>
      <c r="I884" s="797"/>
      <c r="J884" s="811"/>
      <c r="K884" s="765"/>
      <c r="L884" s="765"/>
      <c r="M884" s="765"/>
      <c r="N884" s="765"/>
      <c r="Q884" s="809"/>
      <c r="R884" s="809"/>
    </row>
    <row r="885" s="753" customFormat="1" ht="12.75" spans="2:18">
      <c r="B885" s="735"/>
      <c r="C885" s="735"/>
      <c r="D885" s="735"/>
      <c r="E885" s="734"/>
      <c r="F885" s="735"/>
      <c r="G885" s="810"/>
      <c r="H885" s="810"/>
      <c r="I885" s="797"/>
      <c r="J885" s="811"/>
      <c r="K885" s="765"/>
      <c r="L885" s="765"/>
      <c r="M885" s="765"/>
      <c r="N885" s="765"/>
      <c r="Q885" s="809"/>
      <c r="R885" s="809"/>
    </row>
    <row r="886" s="753" customFormat="1" ht="12.75" spans="2:18">
      <c r="B886" s="735"/>
      <c r="C886" s="735"/>
      <c r="D886" s="735"/>
      <c r="E886" s="734"/>
      <c r="F886" s="735"/>
      <c r="G886" s="810"/>
      <c r="H886" s="810"/>
      <c r="I886" s="797"/>
      <c r="J886" s="811"/>
      <c r="K886" s="765"/>
      <c r="L886" s="765"/>
      <c r="M886" s="765"/>
      <c r="N886" s="765"/>
      <c r="Q886" s="809"/>
      <c r="R886" s="809"/>
    </row>
    <row r="887" s="753" customFormat="1" ht="12.75" spans="2:18">
      <c r="B887" s="735"/>
      <c r="C887" s="735"/>
      <c r="D887" s="735"/>
      <c r="E887" s="734"/>
      <c r="F887" s="735"/>
      <c r="G887" s="810"/>
      <c r="H887" s="810"/>
      <c r="I887" s="797"/>
      <c r="J887" s="811"/>
      <c r="K887" s="765"/>
      <c r="L887" s="765"/>
      <c r="M887" s="765"/>
      <c r="N887" s="765"/>
      <c r="Q887" s="809"/>
      <c r="R887" s="809"/>
    </row>
    <row r="888" s="753" customFormat="1" ht="12.75" spans="2:18">
      <c r="B888" s="735"/>
      <c r="C888" s="735"/>
      <c r="D888" s="735"/>
      <c r="E888" s="734"/>
      <c r="F888" s="735"/>
      <c r="G888" s="810"/>
      <c r="H888" s="810"/>
      <c r="I888" s="797"/>
      <c r="J888" s="811"/>
      <c r="K888" s="765"/>
      <c r="L888" s="765"/>
      <c r="M888" s="765"/>
      <c r="N888" s="765"/>
      <c r="Q888" s="809"/>
      <c r="R888" s="809"/>
    </row>
    <row r="889" s="753" customFormat="1" ht="12.75" spans="2:18">
      <c r="B889" s="735"/>
      <c r="C889" s="735"/>
      <c r="D889" s="735"/>
      <c r="E889" s="734"/>
      <c r="F889" s="735"/>
      <c r="G889" s="810"/>
      <c r="H889" s="810"/>
      <c r="I889" s="797"/>
      <c r="J889" s="811"/>
      <c r="K889" s="765"/>
      <c r="L889" s="765"/>
      <c r="M889" s="765"/>
      <c r="N889" s="765"/>
      <c r="Q889" s="809"/>
      <c r="R889" s="809"/>
    </row>
    <row r="890" s="753" customFormat="1" ht="12.75" spans="2:18">
      <c r="B890" s="735"/>
      <c r="C890" s="735"/>
      <c r="D890" s="735"/>
      <c r="E890" s="734"/>
      <c r="F890" s="735"/>
      <c r="G890" s="810"/>
      <c r="H890" s="810"/>
      <c r="I890" s="797"/>
      <c r="J890" s="811"/>
      <c r="K890" s="765"/>
      <c r="L890" s="765"/>
      <c r="M890" s="765"/>
      <c r="N890" s="765"/>
      <c r="Q890" s="809"/>
      <c r="R890" s="809"/>
    </row>
    <row r="891" s="753" customFormat="1" ht="12.75" spans="2:18">
      <c r="B891" s="735"/>
      <c r="C891" s="735"/>
      <c r="D891" s="735"/>
      <c r="E891" s="734"/>
      <c r="F891" s="735"/>
      <c r="G891" s="810"/>
      <c r="H891" s="810"/>
      <c r="I891" s="797"/>
      <c r="J891" s="811"/>
      <c r="K891" s="765"/>
      <c r="L891" s="765"/>
      <c r="M891" s="765"/>
      <c r="N891" s="765"/>
      <c r="Q891" s="809"/>
      <c r="R891" s="809"/>
    </row>
    <row r="892" s="753" customFormat="1" ht="12.75" spans="2:18">
      <c r="B892" s="735"/>
      <c r="C892" s="735"/>
      <c r="D892" s="735"/>
      <c r="E892" s="734"/>
      <c r="F892" s="735"/>
      <c r="G892" s="810"/>
      <c r="H892" s="810"/>
      <c r="I892" s="797"/>
      <c r="J892" s="811"/>
      <c r="K892" s="765"/>
      <c r="L892" s="765"/>
      <c r="M892" s="765"/>
      <c r="N892" s="765"/>
      <c r="Q892" s="809"/>
      <c r="R892" s="809"/>
    </row>
    <row r="893" s="753" customFormat="1" ht="12.75" spans="2:18">
      <c r="B893" s="735"/>
      <c r="C893" s="735"/>
      <c r="D893" s="735"/>
      <c r="E893" s="734"/>
      <c r="F893" s="735"/>
      <c r="G893" s="810"/>
      <c r="H893" s="810"/>
      <c r="I893" s="797"/>
      <c r="J893" s="811"/>
      <c r="K893" s="765"/>
      <c r="L893" s="765"/>
      <c r="M893" s="765"/>
      <c r="N893" s="765"/>
      <c r="Q893" s="809"/>
      <c r="R893" s="809"/>
    </row>
    <row r="894" s="753" customFormat="1" ht="12.75" spans="2:18">
      <c r="B894" s="735"/>
      <c r="C894" s="735"/>
      <c r="D894" s="735"/>
      <c r="E894" s="734"/>
      <c r="F894" s="735"/>
      <c r="G894" s="810"/>
      <c r="H894" s="810"/>
      <c r="I894" s="797"/>
      <c r="J894" s="811"/>
      <c r="K894" s="765"/>
      <c r="L894" s="765"/>
      <c r="M894" s="765"/>
      <c r="N894" s="765"/>
      <c r="Q894" s="809"/>
      <c r="R894" s="809"/>
    </row>
    <row r="895" s="753" customFormat="1" ht="12.75" spans="2:18">
      <c r="B895" s="735"/>
      <c r="C895" s="735"/>
      <c r="D895" s="735"/>
      <c r="E895" s="734"/>
      <c r="F895" s="735"/>
      <c r="G895" s="810"/>
      <c r="H895" s="810"/>
      <c r="I895" s="797"/>
      <c r="J895" s="811"/>
      <c r="K895" s="765"/>
      <c r="L895" s="765"/>
      <c r="M895" s="765"/>
      <c r="N895" s="765"/>
      <c r="Q895" s="809"/>
      <c r="R895" s="809"/>
    </row>
    <row r="896" s="753" customFormat="1" ht="12.75" spans="2:18">
      <c r="B896" s="735"/>
      <c r="C896" s="735"/>
      <c r="D896" s="735"/>
      <c r="E896" s="734"/>
      <c r="F896" s="735"/>
      <c r="G896" s="810"/>
      <c r="H896" s="810"/>
      <c r="I896" s="797"/>
      <c r="J896" s="811"/>
      <c r="K896" s="765"/>
      <c r="L896" s="765"/>
      <c r="M896" s="765"/>
      <c r="N896" s="765"/>
      <c r="Q896" s="809"/>
      <c r="R896" s="809"/>
    </row>
    <row r="897" s="753" customFormat="1" ht="12.75" spans="2:18">
      <c r="B897" s="735"/>
      <c r="C897" s="735"/>
      <c r="D897" s="735"/>
      <c r="E897" s="734"/>
      <c r="F897" s="735"/>
      <c r="G897" s="810"/>
      <c r="H897" s="810"/>
      <c r="I897" s="797"/>
      <c r="J897" s="811"/>
      <c r="K897" s="765"/>
      <c r="L897" s="765"/>
      <c r="M897" s="765"/>
      <c r="N897" s="765"/>
      <c r="Q897" s="809"/>
      <c r="R897" s="809"/>
    </row>
    <row r="898" s="753" customFormat="1" ht="12.75" spans="2:18">
      <c r="B898" s="735"/>
      <c r="C898" s="735"/>
      <c r="D898" s="735"/>
      <c r="E898" s="734"/>
      <c r="F898" s="735"/>
      <c r="G898" s="810"/>
      <c r="H898" s="810"/>
      <c r="I898" s="797"/>
      <c r="J898" s="811"/>
      <c r="K898" s="765"/>
      <c r="L898" s="765"/>
      <c r="M898" s="765"/>
      <c r="N898" s="765"/>
      <c r="Q898" s="809"/>
      <c r="R898" s="809"/>
    </row>
    <row r="899" s="753" customFormat="1" ht="12.75" spans="2:18">
      <c r="B899" s="735"/>
      <c r="C899" s="735"/>
      <c r="D899" s="735"/>
      <c r="E899" s="734"/>
      <c r="F899" s="735"/>
      <c r="G899" s="810"/>
      <c r="H899" s="810"/>
      <c r="I899" s="797"/>
      <c r="J899" s="811"/>
      <c r="K899" s="765"/>
      <c r="L899" s="765"/>
      <c r="M899" s="765"/>
      <c r="N899" s="765"/>
      <c r="Q899" s="809"/>
      <c r="R899" s="809"/>
    </row>
    <row r="900" s="753" customFormat="1" ht="12.75" spans="2:18">
      <c r="B900" s="735"/>
      <c r="C900" s="735"/>
      <c r="D900" s="735"/>
      <c r="E900" s="734"/>
      <c r="F900" s="735"/>
      <c r="G900" s="810"/>
      <c r="H900" s="810"/>
      <c r="I900" s="797"/>
      <c r="J900" s="811"/>
      <c r="K900" s="765"/>
      <c r="L900" s="765"/>
      <c r="M900" s="765"/>
      <c r="N900" s="765"/>
      <c r="Q900" s="809"/>
      <c r="R900" s="809"/>
    </row>
    <row r="901" s="753" customFormat="1" ht="12.75" spans="2:18">
      <c r="B901" s="735"/>
      <c r="C901" s="735"/>
      <c r="D901" s="735"/>
      <c r="E901" s="734"/>
      <c r="F901" s="735"/>
      <c r="G901" s="810"/>
      <c r="H901" s="810"/>
      <c r="I901" s="797"/>
      <c r="J901" s="811"/>
      <c r="K901" s="765"/>
      <c r="L901" s="765"/>
      <c r="M901" s="765"/>
      <c r="N901" s="765"/>
      <c r="Q901" s="809"/>
      <c r="R901" s="809"/>
    </row>
    <row r="902" s="753" customFormat="1" ht="12.75" spans="2:18">
      <c r="B902" s="735"/>
      <c r="C902" s="735"/>
      <c r="D902" s="735"/>
      <c r="E902" s="734"/>
      <c r="F902" s="735"/>
      <c r="G902" s="810"/>
      <c r="H902" s="810"/>
      <c r="I902" s="797"/>
      <c r="J902" s="811"/>
      <c r="K902" s="765"/>
      <c r="L902" s="765"/>
      <c r="M902" s="765"/>
      <c r="N902" s="765"/>
      <c r="Q902" s="809"/>
      <c r="R902" s="809"/>
    </row>
    <row r="903" s="753" customFormat="1" ht="12.75" spans="2:18">
      <c r="B903" s="735"/>
      <c r="C903" s="735"/>
      <c r="D903" s="735"/>
      <c r="E903" s="734"/>
      <c r="F903" s="735"/>
      <c r="G903" s="810"/>
      <c r="H903" s="810"/>
      <c r="I903" s="797"/>
      <c r="J903" s="811"/>
      <c r="K903" s="765"/>
      <c r="L903" s="765"/>
      <c r="M903" s="765"/>
      <c r="N903" s="765"/>
      <c r="Q903" s="809"/>
      <c r="R903" s="809"/>
    </row>
    <row r="904" s="753" customFormat="1" ht="12.75" spans="2:18">
      <c r="B904" s="735"/>
      <c r="C904" s="735"/>
      <c r="D904" s="735"/>
      <c r="E904" s="734"/>
      <c r="F904" s="735"/>
      <c r="G904" s="810"/>
      <c r="H904" s="810"/>
      <c r="I904" s="797"/>
      <c r="J904" s="811"/>
      <c r="K904" s="765"/>
      <c r="L904" s="765"/>
      <c r="M904" s="765"/>
      <c r="N904" s="765"/>
      <c r="Q904" s="809"/>
      <c r="R904" s="809"/>
    </row>
    <row r="905" s="753" customFormat="1" ht="12.75" spans="2:18">
      <c r="B905" s="735"/>
      <c r="C905" s="735"/>
      <c r="D905" s="735"/>
      <c r="E905" s="734"/>
      <c r="F905" s="735"/>
      <c r="G905" s="810"/>
      <c r="H905" s="810"/>
      <c r="I905" s="797"/>
      <c r="J905" s="811"/>
      <c r="K905" s="765"/>
      <c r="L905" s="765"/>
      <c r="M905" s="765"/>
      <c r="N905" s="765"/>
      <c r="Q905" s="809"/>
      <c r="R905" s="809"/>
    </row>
    <row r="906" s="753" customFormat="1" ht="12.75" spans="2:18">
      <c r="B906" s="735"/>
      <c r="C906" s="735"/>
      <c r="D906" s="735"/>
      <c r="E906" s="734"/>
      <c r="F906" s="735"/>
      <c r="G906" s="810"/>
      <c r="H906" s="810"/>
      <c r="I906" s="797"/>
      <c r="J906" s="811"/>
      <c r="K906" s="765"/>
      <c r="L906" s="765"/>
      <c r="M906" s="765"/>
      <c r="N906" s="765"/>
      <c r="Q906" s="809"/>
      <c r="R906" s="809"/>
    </row>
    <row r="907" s="753" customFormat="1" ht="12.75" spans="2:18">
      <c r="B907" s="735"/>
      <c r="C907" s="735"/>
      <c r="D907" s="735"/>
      <c r="E907" s="734"/>
      <c r="F907" s="735"/>
      <c r="G907" s="810"/>
      <c r="H907" s="810"/>
      <c r="I907" s="797"/>
      <c r="J907" s="811"/>
      <c r="K907" s="765"/>
      <c r="L907" s="765"/>
      <c r="M907" s="765"/>
      <c r="N907" s="765"/>
      <c r="Q907" s="809"/>
      <c r="R907" s="809"/>
    </row>
    <row r="908" s="753" customFormat="1" ht="12.75" spans="2:18">
      <c r="B908" s="735"/>
      <c r="C908" s="735"/>
      <c r="D908" s="735"/>
      <c r="E908" s="734"/>
      <c r="F908" s="735"/>
      <c r="G908" s="810"/>
      <c r="H908" s="810"/>
      <c r="I908" s="797"/>
      <c r="J908" s="811"/>
      <c r="K908" s="765"/>
      <c r="L908" s="765"/>
      <c r="M908" s="765"/>
      <c r="N908" s="765"/>
      <c r="Q908" s="809"/>
      <c r="R908" s="809"/>
    </row>
    <row r="909" s="753" customFormat="1" ht="12.75" spans="2:18">
      <c r="B909" s="735"/>
      <c r="C909" s="735"/>
      <c r="D909" s="735"/>
      <c r="E909" s="734"/>
      <c r="F909" s="735"/>
      <c r="G909" s="810"/>
      <c r="H909" s="810"/>
      <c r="I909" s="797"/>
      <c r="J909" s="811"/>
      <c r="K909" s="765"/>
      <c r="L909" s="765"/>
      <c r="M909" s="765"/>
      <c r="N909" s="765"/>
      <c r="Q909" s="809"/>
      <c r="R909" s="809"/>
    </row>
    <row r="910" s="753" customFormat="1" ht="12.75" spans="2:18">
      <c r="B910" s="735"/>
      <c r="C910" s="735"/>
      <c r="D910" s="735"/>
      <c r="E910" s="734"/>
      <c r="F910" s="735"/>
      <c r="G910" s="810"/>
      <c r="H910" s="810"/>
      <c r="I910" s="797"/>
      <c r="J910" s="811"/>
      <c r="K910" s="765"/>
      <c r="L910" s="765"/>
      <c r="M910" s="765"/>
      <c r="N910" s="765"/>
      <c r="Q910" s="809"/>
      <c r="R910" s="809"/>
    </row>
    <row r="911" s="753" customFormat="1" ht="12.75" spans="2:18">
      <c r="B911" s="735"/>
      <c r="C911" s="735"/>
      <c r="D911" s="735"/>
      <c r="E911" s="734"/>
      <c r="F911" s="735"/>
      <c r="G911" s="810"/>
      <c r="H911" s="810"/>
      <c r="I911" s="797"/>
      <c r="J911" s="811"/>
      <c r="K911" s="765"/>
      <c r="L911" s="765"/>
      <c r="M911" s="765"/>
      <c r="N911" s="765"/>
      <c r="Q911" s="809"/>
      <c r="R911" s="809"/>
    </row>
    <row r="912" s="753" customFormat="1" ht="12.75" spans="2:18">
      <c r="B912" s="735"/>
      <c r="C912" s="735"/>
      <c r="D912" s="735"/>
      <c r="E912" s="734"/>
      <c r="F912" s="735"/>
      <c r="G912" s="810"/>
      <c r="H912" s="810"/>
      <c r="I912" s="797"/>
      <c r="J912" s="811"/>
      <c r="K912" s="765"/>
      <c r="L912" s="765"/>
      <c r="M912" s="765"/>
      <c r="N912" s="765"/>
      <c r="Q912" s="809"/>
      <c r="R912" s="809"/>
    </row>
    <row r="913" s="753" customFormat="1" ht="12.75" spans="2:18">
      <c r="B913" s="735"/>
      <c r="C913" s="735"/>
      <c r="D913" s="735"/>
      <c r="E913" s="734"/>
      <c r="F913" s="735"/>
      <c r="G913" s="810"/>
      <c r="H913" s="810"/>
      <c r="I913" s="797"/>
      <c r="J913" s="811"/>
      <c r="K913" s="765"/>
      <c r="L913" s="765"/>
      <c r="M913" s="765"/>
      <c r="N913" s="765"/>
      <c r="Q913" s="809"/>
      <c r="R913" s="809"/>
    </row>
    <row r="914" s="753" customFormat="1" ht="12.75" spans="2:18">
      <c r="B914" s="735"/>
      <c r="C914" s="735"/>
      <c r="D914" s="735"/>
      <c r="E914" s="734"/>
      <c r="F914" s="735"/>
      <c r="G914" s="810"/>
      <c r="H914" s="810"/>
      <c r="I914" s="797"/>
      <c r="J914" s="811"/>
      <c r="K914" s="765"/>
      <c r="L914" s="765"/>
      <c r="M914" s="765"/>
      <c r="N914" s="765"/>
      <c r="Q914" s="809"/>
      <c r="R914" s="809"/>
    </row>
    <row r="915" s="753" customFormat="1" ht="12.75" spans="2:18">
      <c r="B915" s="735"/>
      <c r="C915" s="735"/>
      <c r="D915" s="735"/>
      <c r="E915" s="734"/>
      <c r="F915" s="735"/>
      <c r="G915" s="810"/>
      <c r="H915" s="810"/>
      <c r="I915" s="797"/>
      <c r="J915" s="811"/>
      <c r="K915" s="765"/>
      <c r="L915" s="765"/>
      <c r="M915" s="765"/>
      <c r="N915" s="765"/>
      <c r="Q915" s="809"/>
      <c r="R915" s="809"/>
    </row>
    <row r="916" s="753" customFormat="1" ht="12.75" spans="2:18">
      <c r="B916" s="735"/>
      <c r="C916" s="735"/>
      <c r="D916" s="735"/>
      <c r="E916" s="734"/>
      <c r="F916" s="735"/>
      <c r="G916" s="810"/>
      <c r="H916" s="810"/>
      <c r="I916" s="797"/>
      <c r="J916" s="811"/>
      <c r="K916" s="765"/>
      <c r="L916" s="765"/>
      <c r="M916" s="765"/>
      <c r="N916" s="765"/>
      <c r="Q916" s="809"/>
      <c r="R916" s="809"/>
    </row>
    <row r="917" s="753" customFormat="1" ht="12.75" spans="2:18">
      <c r="B917" s="735"/>
      <c r="C917" s="735"/>
      <c r="D917" s="735"/>
      <c r="E917" s="734"/>
      <c r="F917" s="735"/>
      <c r="G917" s="810"/>
      <c r="H917" s="810"/>
      <c r="I917" s="797"/>
      <c r="J917" s="811"/>
      <c r="K917" s="765"/>
      <c r="L917" s="765"/>
      <c r="M917" s="765"/>
      <c r="N917" s="765"/>
      <c r="Q917" s="809"/>
      <c r="R917" s="809"/>
    </row>
    <row r="918" s="753" customFormat="1" ht="12.75" spans="2:18">
      <c r="B918" s="735"/>
      <c r="C918" s="735"/>
      <c r="D918" s="735"/>
      <c r="E918" s="734"/>
      <c r="F918" s="735"/>
      <c r="G918" s="810"/>
      <c r="H918" s="810"/>
      <c r="I918" s="797"/>
      <c r="J918" s="811"/>
      <c r="K918" s="765"/>
      <c r="L918" s="765"/>
      <c r="M918" s="765"/>
      <c r="N918" s="765"/>
      <c r="Q918" s="809"/>
      <c r="R918" s="809"/>
    </row>
    <row r="919" s="753" customFormat="1" ht="12.75" spans="2:18">
      <c r="B919" s="735"/>
      <c r="C919" s="735"/>
      <c r="D919" s="735"/>
      <c r="E919" s="734"/>
      <c r="F919" s="735"/>
      <c r="G919" s="810"/>
      <c r="H919" s="810"/>
      <c r="I919" s="797"/>
      <c r="J919" s="811"/>
      <c r="K919" s="765"/>
      <c r="L919" s="765"/>
      <c r="M919" s="765"/>
      <c r="N919" s="765"/>
      <c r="Q919" s="809"/>
      <c r="R919" s="809"/>
    </row>
    <row r="920" s="753" customFormat="1" ht="12.75" spans="2:18">
      <c r="B920" s="735"/>
      <c r="C920" s="735"/>
      <c r="D920" s="735"/>
      <c r="E920" s="734"/>
      <c r="F920" s="735"/>
      <c r="G920" s="810"/>
      <c r="H920" s="810"/>
      <c r="I920" s="797"/>
      <c r="J920" s="811"/>
      <c r="K920" s="765"/>
      <c r="L920" s="765"/>
      <c r="M920" s="765"/>
      <c r="N920" s="765"/>
      <c r="Q920" s="809"/>
      <c r="R920" s="809"/>
    </row>
    <row r="921" s="753" customFormat="1" ht="12.75" spans="2:18">
      <c r="B921" s="735"/>
      <c r="C921" s="735"/>
      <c r="D921" s="735"/>
      <c r="E921" s="734"/>
      <c r="F921" s="735"/>
      <c r="G921" s="810"/>
      <c r="H921" s="810"/>
      <c r="I921" s="797"/>
      <c r="J921" s="811"/>
      <c r="K921" s="765"/>
      <c r="L921" s="765"/>
      <c r="M921" s="765"/>
      <c r="N921" s="765"/>
      <c r="Q921" s="809"/>
      <c r="R921" s="809"/>
    </row>
    <row r="922" s="753" customFormat="1" ht="12.75" spans="2:18">
      <c r="B922" s="735"/>
      <c r="C922" s="735"/>
      <c r="D922" s="735"/>
      <c r="E922" s="734"/>
      <c r="F922" s="735"/>
      <c r="G922" s="810"/>
      <c r="H922" s="810"/>
      <c r="I922" s="797"/>
      <c r="J922" s="811"/>
      <c r="K922" s="765"/>
      <c r="L922" s="765"/>
      <c r="M922" s="765"/>
      <c r="N922" s="765"/>
      <c r="Q922" s="809"/>
      <c r="R922" s="809"/>
    </row>
    <row r="923" s="753" customFormat="1" ht="12.75" spans="2:18">
      <c r="B923" s="735"/>
      <c r="C923" s="735"/>
      <c r="D923" s="735"/>
      <c r="E923" s="734"/>
      <c r="F923" s="735"/>
      <c r="G923" s="810"/>
      <c r="H923" s="810"/>
      <c r="I923" s="797"/>
      <c r="J923" s="811"/>
      <c r="K923" s="765"/>
      <c r="L923" s="765"/>
      <c r="M923" s="765"/>
      <c r="N923" s="765"/>
      <c r="Q923" s="809"/>
      <c r="R923" s="809"/>
    </row>
    <row r="924" s="753" customFormat="1" ht="12.75" spans="2:18">
      <c r="B924" s="735"/>
      <c r="C924" s="735"/>
      <c r="D924" s="735"/>
      <c r="E924" s="734"/>
      <c r="F924" s="735"/>
      <c r="G924" s="810"/>
      <c r="H924" s="810"/>
      <c r="I924" s="797"/>
      <c r="J924" s="811"/>
      <c r="K924" s="765"/>
      <c r="L924" s="765"/>
      <c r="M924" s="765"/>
      <c r="N924" s="765"/>
      <c r="Q924" s="809"/>
      <c r="R924" s="809"/>
    </row>
    <row r="925" s="753" customFormat="1" ht="12.75" spans="2:18">
      <c r="B925" s="735"/>
      <c r="C925" s="735"/>
      <c r="D925" s="735"/>
      <c r="E925" s="734"/>
      <c r="F925" s="735"/>
      <c r="G925" s="810"/>
      <c r="H925" s="810"/>
      <c r="I925" s="797"/>
      <c r="J925" s="811"/>
      <c r="K925" s="765"/>
      <c r="L925" s="765"/>
      <c r="M925" s="765"/>
      <c r="N925" s="765"/>
      <c r="Q925" s="809"/>
      <c r="R925" s="809"/>
    </row>
    <row r="926" s="753" customFormat="1" ht="12.75" spans="2:18">
      <c r="B926" s="735"/>
      <c r="C926" s="735"/>
      <c r="D926" s="735"/>
      <c r="E926" s="734"/>
      <c r="F926" s="735"/>
      <c r="G926" s="810"/>
      <c r="H926" s="810"/>
      <c r="I926" s="797"/>
      <c r="J926" s="811"/>
      <c r="K926" s="765"/>
      <c r="L926" s="765"/>
      <c r="M926" s="765"/>
      <c r="N926" s="765"/>
      <c r="Q926" s="809"/>
      <c r="R926" s="809"/>
    </row>
    <row r="927" s="753" customFormat="1" ht="12.75" spans="2:18">
      <c r="B927" s="735"/>
      <c r="C927" s="735"/>
      <c r="D927" s="735"/>
      <c r="E927" s="734"/>
      <c r="F927" s="735"/>
      <c r="G927" s="810"/>
      <c r="H927" s="810"/>
      <c r="I927" s="797"/>
      <c r="J927" s="811"/>
      <c r="K927" s="765"/>
      <c r="L927" s="765"/>
      <c r="M927" s="765"/>
      <c r="N927" s="765"/>
      <c r="Q927" s="809"/>
      <c r="R927" s="809"/>
    </row>
    <row r="928" s="753" customFormat="1" ht="12.75" spans="2:18">
      <c r="B928" s="735"/>
      <c r="C928" s="735"/>
      <c r="D928" s="735"/>
      <c r="E928" s="734"/>
      <c r="F928" s="735"/>
      <c r="G928" s="810"/>
      <c r="H928" s="810"/>
      <c r="I928" s="797"/>
      <c r="J928" s="811"/>
      <c r="K928" s="765"/>
      <c r="L928" s="765"/>
      <c r="M928" s="765"/>
      <c r="N928" s="765"/>
      <c r="Q928" s="809"/>
      <c r="R928" s="809"/>
    </row>
    <row r="929" s="753" customFormat="1" ht="12.75" spans="2:18">
      <c r="B929" s="735"/>
      <c r="C929" s="735"/>
      <c r="D929" s="735"/>
      <c r="E929" s="734"/>
      <c r="F929" s="735"/>
      <c r="G929" s="810"/>
      <c r="H929" s="810"/>
      <c r="I929" s="797"/>
      <c r="J929" s="811"/>
      <c r="K929" s="765"/>
      <c r="L929" s="765"/>
      <c r="M929" s="765"/>
      <c r="N929" s="765"/>
      <c r="Q929" s="809"/>
      <c r="R929" s="809"/>
    </row>
    <row r="930" s="753" customFormat="1" ht="12.75" spans="2:18">
      <c r="B930" s="735"/>
      <c r="C930" s="735"/>
      <c r="D930" s="735"/>
      <c r="E930" s="734"/>
      <c r="F930" s="735"/>
      <c r="G930" s="810"/>
      <c r="H930" s="810"/>
      <c r="I930" s="797"/>
      <c r="J930" s="811"/>
      <c r="K930" s="765"/>
      <c r="L930" s="765"/>
      <c r="M930" s="765"/>
      <c r="N930" s="765"/>
      <c r="Q930" s="809"/>
      <c r="R930" s="809"/>
    </row>
    <row r="931" s="753" customFormat="1" ht="12.75" spans="2:18">
      <c r="B931" s="735"/>
      <c r="C931" s="735"/>
      <c r="D931" s="735"/>
      <c r="E931" s="734"/>
      <c r="F931" s="735"/>
      <c r="G931" s="810"/>
      <c r="H931" s="810"/>
      <c r="I931" s="797"/>
      <c r="J931" s="811"/>
      <c r="K931" s="765"/>
      <c r="L931" s="765"/>
      <c r="M931" s="765"/>
      <c r="N931" s="765"/>
      <c r="Q931" s="809"/>
      <c r="R931" s="809"/>
    </row>
    <row r="932" s="753" customFormat="1" ht="12.75" spans="2:18">
      <c r="B932" s="735"/>
      <c r="C932" s="735"/>
      <c r="D932" s="735"/>
      <c r="E932" s="734"/>
      <c r="F932" s="735"/>
      <c r="G932" s="810"/>
      <c r="H932" s="810"/>
      <c r="I932" s="797"/>
      <c r="J932" s="811"/>
      <c r="K932" s="765"/>
      <c r="L932" s="765"/>
      <c r="M932" s="765"/>
      <c r="N932" s="765"/>
      <c r="Q932" s="809"/>
      <c r="R932" s="809"/>
    </row>
    <row r="933" s="753" customFormat="1" ht="12.75" spans="2:18">
      <c r="B933" s="735"/>
      <c r="C933" s="735"/>
      <c r="D933" s="735"/>
      <c r="E933" s="734"/>
      <c r="F933" s="735"/>
      <c r="G933" s="810"/>
      <c r="H933" s="810"/>
      <c r="I933" s="797"/>
      <c r="J933" s="811"/>
      <c r="K933" s="765"/>
      <c r="L933" s="765"/>
      <c r="M933" s="765"/>
      <c r="N933" s="765"/>
      <c r="Q933" s="809"/>
      <c r="R933" s="809"/>
    </row>
    <row r="934" s="753" customFormat="1" ht="12.75" spans="2:18">
      <c r="B934" s="735"/>
      <c r="C934" s="735"/>
      <c r="D934" s="735"/>
      <c r="E934" s="734"/>
      <c r="F934" s="735"/>
      <c r="G934" s="810"/>
      <c r="H934" s="810"/>
      <c r="I934" s="797"/>
      <c r="J934" s="811"/>
      <c r="K934" s="765"/>
      <c r="L934" s="765"/>
      <c r="M934" s="765"/>
      <c r="N934" s="765"/>
      <c r="Q934" s="809"/>
      <c r="R934" s="809"/>
    </row>
    <row r="935" s="753" customFormat="1" ht="12.75" spans="2:18">
      <c r="B935" s="735"/>
      <c r="C935" s="735"/>
      <c r="D935" s="735"/>
      <c r="E935" s="734"/>
      <c r="F935" s="735"/>
      <c r="G935" s="810"/>
      <c r="H935" s="810"/>
      <c r="I935" s="797"/>
      <c r="J935" s="811"/>
      <c r="K935" s="765"/>
      <c r="L935" s="765"/>
      <c r="M935" s="765"/>
      <c r="N935" s="765"/>
      <c r="Q935" s="809"/>
      <c r="R935" s="809"/>
    </row>
    <row r="936" s="753" customFormat="1" ht="12.75" spans="2:18">
      <c r="B936" s="735"/>
      <c r="C936" s="735"/>
      <c r="D936" s="735"/>
      <c r="E936" s="734"/>
      <c r="F936" s="735"/>
      <c r="G936" s="810"/>
      <c r="H936" s="810"/>
      <c r="I936" s="797"/>
      <c r="J936" s="811"/>
      <c r="K936" s="765"/>
      <c r="L936" s="765"/>
      <c r="M936" s="765"/>
      <c r="N936" s="765"/>
      <c r="Q936" s="809"/>
      <c r="R936" s="809"/>
    </row>
    <row r="937" s="753" customFormat="1" ht="12.75" spans="2:18">
      <c r="B937" s="735"/>
      <c r="C937" s="735"/>
      <c r="D937" s="735"/>
      <c r="E937" s="734"/>
      <c r="F937" s="735"/>
      <c r="G937" s="810"/>
      <c r="H937" s="810"/>
      <c r="I937" s="797"/>
      <c r="J937" s="811"/>
      <c r="K937" s="765"/>
      <c r="L937" s="765"/>
      <c r="M937" s="765"/>
      <c r="N937" s="765"/>
      <c r="Q937" s="809"/>
      <c r="R937" s="809"/>
    </row>
    <row r="938" s="753" customFormat="1" ht="12.75" spans="2:18">
      <c r="B938" s="735"/>
      <c r="C938" s="735"/>
      <c r="D938" s="735"/>
      <c r="E938" s="734"/>
      <c r="F938" s="735"/>
      <c r="G938" s="810"/>
      <c r="H938" s="810"/>
      <c r="I938" s="797"/>
      <c r="J938" s="811"/>
      <c r="K938" s="765"/>
      <c r="L938" s="765"/>
      <c r="M938" s="765"/>
      <c r="N938" s="765"/>
      <c r="Q938" s="809"/>
      <c r="R938" s="809"/>
    </row>
    <row r="939" s="753" customFormat="1" ht="12.75" spans="2:18">
      <c r="B939" s="735"/>
      <c r="C939" s="735"/>
      <c r="D939" s="735"/>
      <c r="E939" s="734"/>
      <c r="F939" s="735"/>
      <c r="G939" s="810"/>
      <c r="H939" s="810"/>
      <c r="I939" s="797"/>
      <c r="J939" s="811"/>
      <c r="K939" s="765"/>
      <c r="L939" s="765"/>
      <c r="M939" s="765"/>
      <c r="N939" s="765"/>
      <c r="Q939" s="809"/>
      <c r="R939" s="809"/>
    </row>
    <row r="940" s="753" customFormat="1" ht="12.75" spans="2:18">
      <c r="B940" s="735"/>
      <c r="C940" s="735"/>
      <c r="D940" s="735"/>
      <c r="E940" s="734"/>
      <c r="F940" s="735"/>
      <c r="G940" s="810"/>
      <c r="H940" s="810"/>
      <c r="I940" s="797"/>
      <c r="J940" s="811"/>
      <c r="K940" s="765"/>
      <c r="L940" s="765"/>
      <c r="M940" s="765"/>
      <c r="N940" s="765"/>
      <c r="Q940" s="809"/>
      <c r="R940" s="809"/>
    </row>
    <row r="941" s="753" customFormat="1" ht="12.75" spans="2:18">
      <c r="B941" s="735"/>
      <c r="C941" s="735"/>
      <c r="D941" s="735"/>
      <c r="E941" s="734"/>
      <c r="F941" s="735"/>
      <c r="G941" s="810"/>
      <c r="H941" s="810"/>
      <c r="I941" s="797"/>
      <c r="J941" s="811"/>
      <c r="K941" s="765"/>
      <c r="L941" s="765"/>
      <c r="M941" s="765"/>
      <c r="N941" s="765"/>
      <c r="Q941" s="809"/>
      <c r="R941" s="809"/>
    </row>
    <row r="942" s="753" customFormat="1" ht="12.75" spans="2:18">
      <c r="B942" s="735"/>
      <c r="C942" s="735"/>
      <c r="D942" s="735"/>
      <c r="E942" s="734"/>
      <c r="F942" s="735"/>
      <c r="G942" s="810"/>
      <c r="H942" s="810"/>
      <c r="I942" s="797"/>
      <c r="J942" s="811"/>
      <c r="K942" s="765"/>
      <c r="L942" s="765"/>
      <c r="M942" s="765"/>
      <c r="N942" s="765"/>
      <c r="Q942" s="809"/>
      <c r="R942" s="809"/>
    </row>
    <row r="943" s="753" customFormat="1" ht="12.75" spans="2:18">
      <c r="B943" s="735"/>
      <c r="C943" s="735"/>
      <c r="D943" s="735"/>
      <c r="E943" s="734"/>
      <c r="F943" s="735"/>
      <c r="G943" s="810"/>
      <c r="H943" s="810"/>
      <c r="I943" s="797"/>
      <c r="J943" s="811"/>
      <c r="K943" s="765"/>
      <c r="L943" s="765"/>
      <c r="M943" s="765"/>
      <c r="N943" s="765"/>
      <c r="Q943" s="809"/>
      <c r="R943" s="809"/>
    </row>
    <row r="944" s="753" customFormat="1" ht="12.75" spans="2:18">
      <c r="B944" s="735"/>
      <c r="C944" s="735"/>
      <c r="D944" s="735"/>
      <c r="E944" s="734"/>
      <c r="F944" s="735"/>
      <c r="G944" s="810"/>
      <c r="H944" s="810"/>
      <c r="I944" s="797"/>
      <c r="J944" s="811"/>
      <c r="K944" s="765"/>
      <c r="L944" s="765"/>
      <c r="M944" s="765"/>
      <c r="N944" s="765"/>
      <c r="Q944" s="809"/>
      <c r="R944" s="809"/>
    </row>
    <row r="945" s="753" customFormat="1" ht="12.75" spans="2:18">
      <c r="B945" s="735"/>
      <c r="C945" s="735"/>
      <c r="D945" s="735"/>
      <c r="E945" s="734"/>
      <c r="F945" s="735"/>
      <c r="G945" s="810"/>
      <c r="H945" s="810"/>
      <c r="I945" s="797"/>
      <c r="J945" s="811"/>
      <c r="K945" s="765"/>
      <c r="L945" s="765"/>
      <c r="M945" s="765"/>
      <c r="N945" s="765"/>
      <c r="Q945" s="809"/>
      <c r="R945" s="809"/>
    </row>
    <row r="946" s="753" customFormat="1" ht="12.75" spans="2:18">
      <c r="B946" s="735"/>
      <c r="C946" s="735"/>
      <c r="D946" s="735"/>
      <c r="E946" s="734"/>
      <c r="F946" s="735"/>
      <c r="G946" s="810"/>
      <c r="H946" s="810"/>
      <c r="I946" s="797"/>
      <c r="J946" s="811"/>
      <c r="K946" s="765"/>
      <c r="L946" s="765"/>
      <c r="M946" s="765"/>
      <c r="N946" s="765"/>
      <c r="Q946" s="809"/>
      <c r="R946" s="809"/>
    </row>
    <row r="947" s="753" customFormat="1" ht="12.75" spans="2:18">
      <c r="B947" s="735"/>
      <c r="C947" s="735"/>
      <c r="D947" s="735"/>
      <c r="E947" s="734"/>
      <c r="F947" s="735"/>
      <c r="G947" s="810"/>
      <c r="H947" s="810"/>
      <c r="I947" s="797"/>
      <c r="J947" s="811"/>
      <c r="K947" s="765"/>
      <c r="L947" s="765"/>
      <c r="M947" s="765"/>
      <c r="N947" s="765"/>
      <c r="Q947" s="809"/>
      <c r="R947" s="809"/>
    </row>
    <row r="948" s="753" customFormat="1" ht="12.75" spans="2:18">
      <c r="B948" s="735"/>
      <c r="C948" s="735"/>
      <c r="D948" s="735"/>
      <c r="E948" s="734"/>
      <c r="F948" s="735"/>
      <c r="G948" s="810"/>
      <c r="H948" s="810"/>
      <c r="I948" s="797"/>
      <c r="J948" s="811"/>
      <c r="K948" s="765"/>
      <c r="L948" s="765"/>
      <c r="M948" s="765"/>
      <c r="N948" s="765"/>
      <c r="Q948" s="809"/>
      <c r="R948" s="809"/>
    </row>
    <row r="949" s="753" customFormat="1" ht="12.75" spans="2:18">
      <c r="B949" s="735"/>
      <c r="C949" s="735"/>
      <c r="D949" s="735"/>
      <c r="E949" s="734"/>
      <c r="F949" s="735"/>
      <c r="G949" s="810"/>
      <c r="H949" s="810"/>
      <c r="I949" s="797"/>
      <c r="J949" s="811"/>
      <c r="K949" s="765"/>
      <c r="L949" s="765"/>
      <c r="M949" s="765"/>
      <c r="N949" s="765"/>
      <c r="Q949" s="809"/>
      <c r="R949" s="809"/>
    </row>
    <row r="950" s="753" customFormat="1" ht="12.75" spans="2:18">
      <c r="B950" s="735"/>
      <c r="C950" s="735"/>
      <c r="D950" s="735"/>
      <c r="E950" s="734"/>
      <c r="F950" s="735"/>
      <c r="G950" s="810"/>
      <c r="H950" s="810"/>
      <c r="I950" s="797"/>
      <c r="J950" s="811"/>
      <c r="K950" s="765"/>
      <c r="L950" s="765"/>
      <c r="M950" s="765"/>
      <c r="N950" s="765"/>
      <c r="Q950" s="809"/>
      <c r="R950" s="809"/>
    </row>
    <row r="951" s="753" customFormat="1" ht="12.75" spans="2:18">
      <c r="B951" s="735"/>
      <c r="C951" s="735"/>
      <c r="D951" s="735"/>
      <c r="E951" s="734"/>
      <c r="F951" s="735"/>
      <c r="G951" s="810"/>
      <c r="H951" s="810"/>
      <c r="I951" s="797"/>
      <c r="J951" s="811"/>
      <c r="K951" s="765"/>
      <c r="L951" s="765"/>
      <c r="M951" s="765"/>
      <c r="N951" s="765"/>
      <c r="Q951" s="809"/>
      <c r="R951" s="809"/>
    </row>
    <row r="952" s="753" customFormat="1" ht="12.75" spans="2:18">
      <c r="B952" s="735"/>
      <c r="C952" s="735"/>
      <c r="D952" s="735"/>
      <c r="E952" s="734"/>
      <c r="F952" s="735"/>
      <c r="G952" s="810"/>
      <c r="H952" s="810"/>
      <c r="I952" s="797"/>
      <c r="J952" s="811"/>
      <c r="K952" s="765"/>
      <c r="L952" s="765"/>
      <c r="M952" s="765"/>
      <c r="N952" s="765"/>
      <c r="Q952" s="809"/>
      <c r="R952" s="809"/>
    </row>
    <row r="953" s="753" customFormat="1" ht="12.75" spans="2:18">
      <c r="B953" s="735"/>
      <c r="C953" s="735"/>
      <c r="D953" s="735"/>
      <c r="E953" s="734"/>
      <c r="F953" s="735"/>
      <c r="G953" s="810"/>
      <c r="H953" s="810"/>
      <c r="I953" s="797"/>
      <c r="J953" s="811"/>
      <c r="K953" s="765"/>
      <c r="L953" s="765"/>
      <c r="M953" s="765"/>
      <c r="N953" s="765"/>
      <c r="Q953" s="809"/>
      <c r="R953" s="809"/>
    </row>
    <row r="954" s="753" customFormat="1" ht="12.75" spans="2:18">
      <c r="B954" s="735"/>
      <c r="C954" s="735"/>
      <c r="D954" s="735"/>
      <c r="E954" s="734"/>
      <c r="F954" s="735"/>
      <c r="G954" s="810"/>
      <c r="H954" s="810"/>
      <c r="I954" s="797"/>
      <c r="J954" s="811"/>
      <c r="K954" s="765"/>
      <c r="L954" s="765"/>
      <c r="M954" s="765"/>
      <c r="N954" s="765"/>
      <c r="Q954" s="809"/>
      <c r="R954" s="809"/>
    </row>
    <row r="955" s="753" customFormat="1" ht="12.75" spans="2:18">
      <c r="B955" s="735"/>
      <c r="C955" s="735"/>
      <c r="D955" s="735"/>
      <c r="E955" s="734"/>
      <c r="F955" s="735"/>
      <c r="G955" s="810"/>
      <c r="H955" s="810"/>
      <c r="I955" s="797"/>
      <c r="J955" s="811"/>
      <c r="K955" s="765"/>
      <c r="L955" s="765"/>
      <c r="M955" s="765"/>
      <c r="N955" s="765"/>
      <c r="Q955" s="809"/>
      <c r="R955" s="809"/>
    </row>
    <row r="956" s="753" customFormat="1" ht="12.75" spans="2:18">
      <c r="B956" s="735"/>
      <c r="C956" s="735"/>
      <c r="D956" s="735"/>
      <c r="E956" s="734"/>
      <c r="F956" s="735"/>
      <c r="G956" s="810"/>
      <c r="H956" s="810"/>
      <c r="I956" s="797"/>
      <c r="J956" s="811"/>
      <c r="K956" s="765"/>
      <c r="L956" s="765"/>
      <c r="M956" s="765"/>
      <c r="N956" s="765"/>
      <c r="Q956" s="809"/>
      <c r="R956" s="809"/>
    </row>
    <row r="957" s="753" customFormat="1" ht="12.75" spans="2:18">
      <c r="B957" s="735"/>
      <c r="C957" s="735"/>
      <c r="D957" s="735"/>
      <c r="E957" s="734"/>
      <c r="F957" s="735"/>
      <c r="G957" s="810"/>
      <c r="H957" s="810"/>
      <c r="I957" s="797"/>
      <c r="J957" s="811"/>
      <c r="K957" s="765"/>
      <c r="L957" s="765"/>
      <c r="M957" s="765"/>
      <c r="N957" s="765"/>
      <c r="Q957" s="809"/>
      <c r="R957" s="809"/>
    </row>
    <row r="958" s="753" customFormat="1" ht="12.75" spans="2:18">
      <c r="B958" s="735"/>
      <c r="C958" s="735"/>
      <c r="D958" s="735"/>
      <c r="E958" s="734"/>
      <c r="F958" s="735"/>
      <c r="G958" s="810"/>
      <c r="H958" s="810"/>
      <c r="I958" s="797"/>
      <c r="J958" s="811"/>
      <c r="K958" s="765"/>
      <c r="L958" s="765"/>
      <c r="M958" s="765"/>
      <c r="N958" s="765"/>
      <c r="Q958" s="809"/>
      <c r="R958" s="809"/>
    </row>
    <row r="959" s="753" customFormat="1" ht="12.75" spans="2:18">
      <c r="B959" s="735"/>
      <c r="C959" s="735"/>
      <c r="D959" s="735"/>
      <c r="E959" s="734"/>
      <c r="F959" s="735"/>
      <c r="G959" s="810"/>
      <c r="H959" s="810"/>
      <c r="I959" s="797"/>
      <c r="J959" s="811"/>
      <c r="K959" s="765"/>
      <c r="L959" s="765"/>
      <c r="M959" s="765"/>
      <c r="N959" s="765"/>
      <c r="Q959" s="809"/>
      <c r="R959" s="809"/>
    </row>
    <row r="960" s="753" customFormat="1" ht="12.75" spans="2:18">
      <c r="B960" s="735"/>
      <c r="C960" s="735"/>
      <c r="D960" s="735"/>
      <c r="E960" s="734"/>
      <c r="F960" s="735"/>
      <c r="G960" s="810"/>
      <c r="H960" s="810"/>
      <c r="I960" s="797"/>
      <c r="J960" s="811"/>
      <c r="K960" s="765"/>
      <c r="L960" s="765"/>
      <c r="M960" s="765"/>
      <c r="N960" s="765"/>
      <c r="Q960" s="809"/>
      <c r="R960" s="809"/>
    </row>
    <row r="961" s="753" customFormat="1" ht="12.75" spans="2:18">
      <c r="B961" s="735"/>
      <c r="C961" s="735"/>
      <c r="D961" s="735"/>
      <c r="E961" s="734"/>
      <c r="F961" s="735"/>
      <c r="G961" s="810"/>
      <c r="H961" s="810"/>
      <c r="I961" s="797"/>
      <c r="J961" s="811"/>
      <c r="K961" s="765"/>
      <c r="L961" s="765"/>
      <c r="M961" s="765"/>
      <c r="N961" s="765"/>
      <c r="Q961" s="809"/>
      <c r="R961" s="809"/>
    </row>
    <row r="962" s="753" customFormat="1" ht="12.75" spans="2:18">
      <c r="B962" s="735"/>
      <c r="C962" s="735"/>
      <c r="D962" s="735"/>
      <c r="E962" s="734"/>
      <c r="F962" s="735"/>
      <c r="G962" s="810"/>
      <c r="H962" s="810"/>
      <c r="I962" s="797"/>
      <c r="J962" s="811"/>
      <c r="K962" s="765"/>
      <c r="L962" s="765"/>
      <c r="M962" s="765"/>
      <c r="N962" s="765"/>
      <c r="Q962" s="809"/>
      <c r="R962" s="809"/>
    </row>
    <row r="963" s="753" customFormat="1" ht="12.75" spans="2:18">
      <c r="B963" s="735"/>
      <c r="C963" s="735"/>
      <c r="D963" s="735"/>
      <c r="E963" s="734"/>
      <c r="F963" s="735"/>
      <c r="G963" s="810"/>
      <c r="H963" s="810"/>
      <c r="I963" s="797"/>
      <c r="J963" s="811"/>
      <c r="K963" s="765"/>
      <c r="L963" s="765"/>
      <c r="M963" s="765"/>
      <c r="N963" s="765"/>
      <c r="Q963" s="809"/>
      <c r="R963" s="809"/>
    </row>
    <row r="964" s="753" customFormat="1" ht="12.75" spans="2:18">
      <c r="B964" s="735"/>
      <c r="C964" s="735"/>
      <c r="D964" s="735"/>
      <c r="E964" s="734"/>
      <c r="F964" s="735"/>
      <c r="G964" s="810"/>
      <c r="H964" s="810"/>
      <c r="I964" s="797"/>
      <c r="J964" s="811"/>
      <c r="K964" s="765"/>
      <c r="L964" s="765"/>
      <c r="M964" s="765"/>
      <c r="N964" s="765"/>
      <c r="Q964" s="809"/>
      <c r="R964" s="809"/>
    </row>
    <row r="965" s="753" customFormat="1" ht="12.75" spans="2:18">
      <c r="B965" s="735"/>
      <c r="C965" s="735"/>
      <c r="D965" s="735"/>
      <c r="E965" s="734"/>
      <c r="F965" s="735"/>
      <c r="G965" s="810"/>
      <c r="H965" s="810"/>
      <c r="I965" s="797"/>
      <c r="J965" s="811"/>
      <c r="K965" s="765"/>
      <c r="L965" s="765"/>
      <c r="M965" s="765"/>
      <c r="N965" s="765"/>
      <c r="Q965" s="809"/>
      <c r="R965" s="809"/>
    </row>
    <row r="966" s="753" customFormat="1" ht="12.75" spans="2:18">
      <c r="B966" s="735"/>
      <c r="C966" s="735"/>
      <c r="D966" s="735"/>
      <c r="E966" s="734"/>
      <c r="F966" s="735"/>
      <c r="G966" s="810"/>
      <c r="H966" s="810"/>
      <c r="I966" s="797"/>
      <c r="J966" s="811"/>
      <c r="K966" s="765"/>
      <c r="L966" s="765"/>
      <c r="M966" s="765"/>
      <c r="N966" s="765"/>
      <c r="Q966" s="809"/>
      <c r="R966" s="809"/>
    </row>
    <row r="967" s="753" customFormat="1" ht="12.75" spans="2:18">
      <c r="B967" s="735"/>
      <c r="C967" s="735"/>
      <c r="D967" s="735"/>
      <c r="E967" s="734"/>
      <c r="F967" s="735"/>
      <c r="G967" s="810"/>
      <c r="H967" s="810"/>
      <c r="I967" s="797"/>
      <c r="J967" s="811"/>
      <c r="K967" s="765"/>
      <c r="L967" s="765"/>
      <c r="M967" s="765"/>
      <c r="N967" s="765"/>
      <c r="Q967" s="809"/>
      <c r="R967" s="809"/>
    </row>
    <row r="968" s="753" customFormat="1" ht="12.75" spans="2:18">
      <c r="B968" s="735"/>
      <c r="C968" s="735"/>
      <c r="D968" s="735"/>
      <c r="E968" s="734"/>
      <c r="F968" s="735"/>
      <c r="G968" s="810"/>
      <c r="H968" s="810"/>
      <c r="I968" s="797"/>
      <c r="J968" s="811"/>
      <c r="K968" s="765"/>
      <c r="L968" s="765"/>
      <c r="M968" s="765"/>
      <c r="N968" s="765"/>
      <c r="Q968" s="809"/>
      <c r="R968" s="809"/>
    </row>
    <row r="969" s="753" customFormat="1" ht="12.75" spans="2:18">
      <c r="B969" s="735"/>
      <c r="C969" s="735"/>
      <c r="D969" s="735"/>
      <c r="E969" s="734"/>
      <c r="F969" s="735"/>
      <c r="G969" s="810"/>
      <c r="H969" s="810"/>
      <c r="I969" s="797"/>
      <c r="J969" s="811"/>
      <c r="K969" s="765"/>
      <c r="L969" s="765"/>
      <c r="M969" s="765"/>
      <c r="N969" s="765"/>
      <c r="Q969" s="809"/>
      <c r="R969" s="809"/>
    </row>
    <row r="970" s="753" customFormat="1" ht="12.75" spans="2:18">
      <c r="B970" s="735"/>
      <c r="C970" s="735"/>
      <c r="D970" s="735"/>
      <c r="E970" s="734"/>
      <c r="F970" s="735"/>
      <c r="G970" s="810"/>
      <c r="H970" s="810"/>
      <c r="I970" s="797"/>
      <c r="J970" s="811"/>
      <c r="K970" s="765"/>
      <c r="L970" s="765"/>
      <c r="M970" s="765"/>
      <c r="N970" s="765"/>
      <c r="Q970" s="809"/>
      <c r="R970" s="809"/>
    </row>
    <row r="971" s="753" customFormat="1" ht="12.75" spans="2:18">
      <c r="B971" s="735"/>
      <c r="C971" s="735"/>
      <c r="D971" s="735"/>
      <c r="E971" s="734"/>
      <c r="F971" s="735"/>
      <c r="G971" s="810"/>
      <c r="H971" s="810"/>
      <c r="I971" s="797"/>
      <c r="J971" s="811"/>
      <c r="K971" s="765"/>
      <c r="L971" s="765"/>
      <c r="M971" s="765"/>
      <c r="N971" s="765"/>
      <c r="Q971" s="809"/>
      <c r="R971" s="809"/>
    </row>
    <row r="972" s="753" customFormat="1" ht="12.75" spans="2:18">
      <c r="B972" s="735"/>
      <c r="C972" s="735"/>
      <c r="D972" s="735"/>
      <c r="E972" s="734"/>
      <c r="F972" s="735"/>
      <c r="G972" s="810"/>
      <c r="H972" s="810"/>
      <c r="I972" s="797"/>
      <c r="J972" s="811"/>
      <c r="K972" s="765"/>
      <c r="L972" s="765"/>
      <c r="M972" s="765"/>
      <c r="N972" s="765"/>
      <c r="Q972" s="809"/>
      <c r="R972" s="809"/>
    </row>
    <row r="973" s="753" customFormat="1" ht="12.75" spans="2:18">
      <c r="B973" s="735"/>
      <c r="C973" s="735"/>
      <c r="D973" s="735"/>
      <c r="E973" s="734"/>
      <c r="F973" s="735"/>
      <c r="G973" s="810"/>
      <c r="H973" s="810"/>
      <c r="I973" s="797"/>
      <c r="J973" s="811"/>
      <c r="K973" s="765"/>
      <c r="L973" s="765"/>
      <c r="M973" s="765"/>
      <c r="N973" s="765"/>
      <c r="Q973" s="809"/>
      <c r="R973" s="809"/>
    </row>
    <row r="974" s="753" customFormat="1" ht="12.75" spans="2:18">
      <c r="B974" s="735"/>
      <c r="C974" s="735"/>
      <c r="D974" s="735"/>
      <c r="E974" s="734"/>
      <c r="F974" s="735"/>
      <c r="G974" s="810"/>
      <c r="H974" s="810"/>
      <c r="I974" s="797"/>
      <c r="J974" s="811"/>
      <c r="K974" s="765"/>
      <c r="L974" s="765"/>
      <c r="M974" s="765"/>
      <c r="N974" s="765"/>
      <c r="Q974" s="809"/>
      <c r="R974" s="809"/>
    </row>
    <row r="975" s="753" customFormat="1" ht="12.75" spans="2:18">
      <c r="B975" s="735"/>
      <c r="C975" s="735"/>
      <c r="D975" s="735"/>
      <c r="E975" s="734"/>
      <c r="F975" s="735"/>
      <c r="G975" s="810"/>
      <c r="H975" s="810"/>
      <c r="I975" s="797"/>
      <c r="J975" s="811"/>
      <c r="K975" s="765"/>
      <c r="L975" s="765"/>
      <c r="M975" s="765"/>
      <c r="N975" s="765"/>
      <c r="Q975" s="809"/>
      <c r="R975" s="809"/>
    </row>
    <row r="976" s="753" customFormat="1" ht="12.75" spans="2:18">
      <c r="B976" s="735"/>
      <c r="C976" s="735"/>
      <c r="D976" s="735"/>
      <c r="E976" s="734"/>
      <c r="F976" s="735"/>
      <c r="G976" s="810"/>
      <c r="H976" s="810"/>
      <c r="I976" s="797"/>
      <c r="J976" s="811"/>
      <c r="K976" s="765"/>
      <c r="L976" s="765"/>
      <c r="M976" s="765"/>
      <c r="N976" s="765"/>
      <c r="Q976" s="809"/>
      <c r="R976" s="809"/>
    </row>
    <row r="977" s="753" customFormat="1" ht="12.75" spans="2:18">
      <c r="B977" s="735"/>
      <c r="C977" s="735"/>
      <c r="D977" s="735"/>
      <c r="E977" s="734"/>
      <c r="F977" s="735"/>
      <c r="G977" s="810"/>
      <c r="H977" s="810"/>
      <c r="I977" s="797"/>
      <c r="J977" s="811"/>
      <c r="K977" s="765"/>
      <c r="L977" s="765"/>
      <c r="M977" s="765"/>
      <c r="N977" s="765"/>
      <c r="Q977" s="809"/>
      <c r="R977" s="809"/>
    </row>
    <row r="978" s="753" customFormat="1" ht="12.75" spans="2:18">
      <c r="B978" s="735"/>
      <c r="C978" s="735"/>
      <c r="D978" s="735"/>
      <c r="E978" s="734"/>
      <c r="F978" s="735"/>
      <c r="G978" s="810"/>
      <c r="H978" s="810"/>
      <c r="I978" s="797"/>
      <c r="J978" s="811"/>
      <c r="K978" s="765"/>
      <c r="L978" s="765"/>
      <c r="M978" s="765"/>
      <c r="N978" s="765"/>
      <c r="Q978" s="809"/>
      <c r="R978" s="809"/>
    </row>
    <row r="979" s="753" customFormat="1" ht="12.75" spans="2:18">
      <c r="B979" s="735"/>
      <c r="C979" s="735"/>
      <c r="D979" s="735"/>
      <c r="E979" s="734"/>
      <c r="F979" s="735"/>
      <c r="G979" s="810"/>
      <c r="H979" s="810"/>
      <c r="I979" s="797"/>
      <c r="J979" s="811"/>
      <c r="K979" s="765"/>
      <c r="L979" s="765"/>
      <c r="M979" s="765"/>
      <c r="N979" s="765"/>
      <c r="Q979" s="809"/>
      <c r="R979" s="809"/>
    </row>
    <row r="980" s="753" customFormat="1" ht="12.75" spans="2:18">
      <c r="B980" s="735"/>
      <c r="C980" s="735"/>
      <c r="D980" s="735"/>
      <c r="E980" s="734"/>
      <c r="F980" s="735"/>
      <c r="G980" s="810"/>
      <c r="H980" s="810"/>
      <c r="I980" s="797"/>
      <c r="J980" s="811"/>
      <c r="K980" s="765"/>
      <c r="L980" s="765"/>
      <c r="M980" s="765"/>
      <c r="N980" s="765"/>
      <c r="Q980" s="809"/>
      <c r="R980" s="809"/>
    </row>
    <row r="981" s="753" customFormat="1" ht="12.75" spans="2:18">
      <c r="B981" s="735"/>
      <c r="C981" s="735"/>
      <c r="D981" s="735"/>
      <c r="E981" s="734"/>
      <c r="F981" s="735"/>
      <c r="G981" s="810"/>
      <c r="H981" s="810"/>
      <c r="I981" s="797"/>
      <c r="J981" s="811"/>
      <c r="K981" s="765"/>
      <c r="L981" s="765"/>
      <c r="M981" s="765"/>
      <c r="N981" s="765"/>
      <c r="Q981" s="809"/>
      <c r="R981" s="809"/>
    </row>
    <row r="982" s="753" customFormat="1" ht="12.75" spans="2:18">
      <c r="B982" s="735"/>
      <c r="C982" s="735"/>
      <c r="D982" s="735"/>
      <c r="E982" s="734"/>
      <c r="F982" s="735"/>
      <c r="G982" s="810"/>
      <c r="H982" s="810"/>
      <c r="I982" s="797"/>
      <c r="J982" s="811"/>
      <c r="K982" s="765"/>
      <c r="L982" s="765"/>
      <c r="M982" s="765"/>
      <c r="N982" s="765"/>
      <c r="Q982" s="809"/>
      <c r="R982" s="809"/>
    </row>
    <row r="983" s="753" customFormat="1" ht="12.75" spans="2:18">
      <c r="B983" s="735"/>
      <c r="C983" s="735"/>
      <c r="D983" s="735"/>
      <c r="E983" s="734"/>
      <c r="F983" s="735"/>
      <c r="G983" s="810"/>
      <c r="H983" s="810"/>
      <c r="I983" s="797"/>
      <c r="J983" s="811"/>
      <c r="K983" s="765"/>
      <c r="L983" s="765"/>
      <c r="M983" s="765"/>
      <c r="N983" s="765"/>
      <c r="Q983" s="809"/>
      <c r="R983" s="809"/>
    </row>
    <row r="984" s="753" customFormat="1" ht="12.75" spans="2:18">
      <c r="B984" s="735"/>
      <c r="C984" s="735"/>
      <c r="D984" s="735"/>
      <c r="E984" s="734"/>
      <c r="F984" s="735"/>
      <c r="G984" s="810"/>
      <c r="H984" s="810"/>
      <c r="I984" s="797"/>
      <c r="J984" s="811"/>
      <c r="K984" s="765"/>
      <c r="L984" s="765"/>
      <c r="M984" s="765"/>
      <c r="N984" s="765"/>
      <c r="Q984" s="809"/>
      <c r="R984" s="809"/>
    </row>
    <row r="985" s="753" customFormat="1" ht="12.75" spans="2:18">
      <c r="B985" s="735"/>
      <c r="C985" s="735"/>
      <c r="D985" s="735"/>
      <c r="E985" s="734"/>
      <c r="F985" s="735"/>
      <c r="G985" s="810"/>
      <c r="H985" s="810"/>
      <c r="I985" s="797"/>
      <c r="J985" s="811"/>
      <c r="K985" s="765"/>
      <c r="L985" s="765"/>
      <c r="M985" s="765"/>
      <c r="N985" s="765"/>
      <c r="Q985" s="809"/>
      <c r="R985" s="809"/>
    </row>
    <row r="986" s="753" customFormat="1" ht="12.75" spans="2:18">
      <c r="B986" s="735"/>
      <c r="C986" s="735"/>
      <c r="D986" s="735"/>
      <c r="E986" s="734"/>
      <c r="F986" s="735"/>
      <c r="G986" s="810"/>
      <c r="H986" s="810"/>
      <c r="I986" s="797"/>
      <c r="J986" s="811"/>
      <c r="K986" s="765"/>
      <c r="L986" s="765"/>
      <c r="M986" s="765"/>
      <c r="N986" s="765"/>
      <c r="Q986" s="809"/>
      <c r="R986" s="809"/>
    </row>
    <row r="987" s="753" customFormat="1" ht="12.75" spans="2:18">
      <c r="B987" s="735"/>
      <c r="C987" s="735"/>
      <c r="D987" s="735"/>
      <c r="E987" s="734"/>
      <c r="F987" s="735"/>
      <c r="G987" s="810"/>
      <c r="H987" s="810"/>
      <c r="I987" s="797"/>
      <c r="J987" s="811"/>
      <c r="K987" s="765"/>
      <c r="L987" s="765"/>
      <c r="M987" s="765"/>
      <c r="N987" s="765"/>
      <c r="Q987" s="809"/>
      <c r="R987" s="809"/>
    </row>
    <row r="988" s="753" customFormat="1" ht="12.75" spans="2:18">
      <c r="B988" s="735"/>
      <c r="C988" s="735"/>
      <c r="D988" s="735"/>
      <c r="E988" s="734"/>
      <c r="F988" s="735"/>
      <c r="G988" s="810"/>
      <c r="H988" s="810"/>
      <c r="I988" s="797"/>
      <c r="J988" s="811"/>
      <c r="K988" s="765"/>
      <c r="L988" s="765"/>
      <c r="M988" s="765"/>
      <c r="N988" s="765"/>
      <c r="Q988" s="809"/>
      <c r="R988" s="809"/>
    </row>
    <row r="989" s="753" customFormat="1" ht="12.75" spans="2:18">
      <c r="B989" s="735"/>
      <c r="C989" s="735"/>
      <c r="D989" s="735"/>
      <c r="E989" s="734"/>
      <c r="F989" s="735"/>
      <c r="G989" s="810"/>
      <c r="H989" s="810"/>
      <c r="I989" s="797"/>
      <c r="J989" s="811"/>
      <c r="K989" s="765"/>
      <c r="L989" s="765"/>
      <c r="M989" s="765"/>
      <c r="N989" s="765"/>
      <c r="Q989" s="809"/>
      <c r="R989" s="809"/>
    </row>
    <row r="990" s="753" customFormat="1" ht="12.75" spans="2:18">
      <c r="B990" s="735"/>
      <c r="C990" s="735"/>
      <c r="D990" s="735"/>
      <c r="E990" s="734"/>
      <c r="F990" s="735"/>
      <c r="G990" s="810"/>
      <c r="H990" s="810"/>
      <c r="I990" s="797"/>
      <c r="J990" s="811"/>
      <c r="K990" s="765"/>
      <c r="L990" s="765"/>
      <c r="M990" s="765"/>
      <c r="N990" s="765"/>
      <c r="Q990" s="809"/>
      <c r="R990" s="809"/>
    </row>
    <row r="991" s="753" customFormat="1" ht="12.75" spans="2:18">
      <c r="B991" s="735"/>
      <c r="C991" s="735"/>
      <c r="D991" s="735"/>
      <c r="E991" s="734"/>
      <c r="F991" s="735"/>
      <c r="G991" s="810"/>
      <c r="H991" s="810"/>
      <c r="I991" s="797"/>
      <c r="J991" s="811"/>
      <c r="K991" s="765"/>
      <c r="L991" s="765"/>
      <c r="M991" s="765"/>
      <c r="N991" s="765"/>
      <c r="Q991" s="809"/>
      <c r="R991" s="809"/>
    </row>
    <row r="992" s="753" customFormat="1" ht="12.75" spans="2:18">
      <c r="B992" s="735"/>
      <c r="C992" s="735"/>
      <c r="D992" s="735"/>
      <c r="E992" s="734"/>
      <c r="F992" s="735"/>
      <c r="G992" s="810"/>
      <c r="H992" s="810"/>
      <c r="I992" s="797"/>
      <c r="J992" s="811"/>
      <c r="K992" s="765"/>
      <c r="L992" s="765"/>
      <c r="M992" s="765"/>
      <c r="N992" s="765"/>
      <c r="Q992" s="809"/>
      <c r="R992" s="809"/>
    </row>
    <row r="993" s="753" customFormat="1" ht="12.75" spans="2:18">
      <c r="B993" s="735"/>
      <c r="C993" s="735"/>
      <c r="D993" s="735"/>
      <c r="E993" s="734"/>
      <c r="F993" s="735"/>
      <c r="G993" s="810"/>
      <c r="H993" s="810"/>
      <c r="I993" s="797"/>
      <c r="J993" s="811"/>
      <c r="K993" s="765"/>
      <c r="L993" s="765"/>
      <c r="M993" s="765"/>
      <c r="N993" s="765"/>
      <c r="Q993" s="809"/>
      <c r="R993" s="809"/>
    </row>
    <row r="994" s="753" customFormat="1" ht="12.75" spans="2:18">
      <c r="B994" s="735"/>
      <c r="C994" s="735"/>
      <c r="D994" s="735"/>
      <c r="E994" s="734"/>
      <c r="F994" s="735"/>
      <c r="G994" s="810"/>
      <c r="H994" s="810"/>
      <c r="I994" s="797"/>
      <c r="J994" s="811"/>
      <c r="K994" s="765"/>
      <c r="L994" s="765"/>
      <c r="M994" s="765"/>
      <c r="N994" s="765"/>
      <c r="Q994" s="809"/>
      <c r="R994" s="809"/>
    </row>
    <row r="995" s="753" customFormat="1" ht="12.75" spans="2:18">
      <c r="B995" s="735"/>
      <c r="C995" s="735"/>
      <c r="D995" s="735"/>
      <c r="E995" s="734"/>
      <c r="F995" s="735"/>
      <c r="G995" s="810"/>
      <c r="H995" s="810"/>
      <c r="I995" s="797"/>
      <c r="J995" s="811"/>
      <c r="K995" s="765"/>
      <c r="L995" s="765"/>
      <c r="M995" s="765"/>
      <c r="N995" s="765"/>
      <c r="Q995" s="809"/>
      <c r="R995" s="809"/>
    </row>
    <row r="996" s="753" customFormat="1" ht="12.75" spans="2:18">
      <c r="B996" s="735"/>
      <c r="C996" s="735"/>
      <c r="D996" s="735"/>
      <c r="E996" s="734"/>
      <c r="F996" s="735"/>
      <c r="G996" s="810"/>
      <c r="H996" s="810"/>
      <c r="I996" s="797"/>
      <c r="J996" s="811"/>
      <c r="K996" s="765"/>
      <c r="L996" s="765"/>
      <c r="M996" s="765"/>
      <c r="N996" s="765"/>
      <c r="Q996" s="809"/>
      <c r="R996" s="809"/>
    </row>
    <row r="997" s="753" customFormat="1" ht="12.75" spans="2:18">
      <c r="B997" s="735"/>
      <c r="C997" s="735"/>
      <c r="D997" s="735"/>
      <c r="E997" s="734"/>
      <c r="F997" s="735"/>
      <c r="G997" s="810"/>
      <c r="H997" s="810"/>
      <c r="I997" s="797"/>
      <c r="J997" s="811"/>
      <c r="K997" s="765"/>
      <c r="L997" s="765"/>
      <c r="M997" s="765"/>
      <c r="N997" s="765"/>
      <c r="Q997" s="809"/>
      <c r="R997" s="809"/>
    </row>
    <row r="998" s="753" customFormat="1" ht="12.75" spans="2:18">
      <c r="B998" s="735"/>
      <c r="C998" s="735"/>
      <c r="D998" s="735"/>
      <c r="E998" s="734"/>
      <c r="F998" s="735"/>
      <c r="G998" s="810"/>
      <c r="H998" s="810"/>
      <c r="I998" s="797"/>
      <c r="J998" s="811"/>
      <c r="K998" s="765"/>
      <c r="L998" s="765"/>
      <c r="M998" s="765"/>
      <c r="N998" s="765"/>
      <c r="Q998" s="809"/>
      <c r="R998" s="809"/>
    </row>
    <row r="999" s="753" customFormat="1" ht="12.75" spans="2:18">
      <c r="B999" s="735"/>
      <c r="C999" s="735"/>
      <c r="D999" s="735"/>
      <c r="E999" s="734"/>
      <c r="F999" s="735"/>
      <c r="G999" s="810"/>
      <c r="H999" s="810"/>
      <c r="I999" s="797"/>
      <c r="J999" s="811"/>
      <c r="K999" s="765"/>
      <c r="L999" s="765"/>
      <c r="M999" s="765"/>
      <c r="N999" s="765"/>
      <c r="Q999" s="809"/>
      <c r="R999" s="809"/>
    </row>
    <row r="1000" s="753" customFormat="1" ht="12.75" spans="2:18">
      <c r="B1000" s="735"/>
      <c r="C1000" s="735"/>
      <c r="D1000" s="735"/>
      <c r="E1000" s="734"/>
      <c r="F1000" s="735"/>
      <c r="G1000" s="810"/>
      <c r="H1000" s="810"/>
      <c r="I1000" s="797"/>
      <c r="J1000" s="811"/>
      <c r="K1000" s="765"/>
      <c r="L1000" s="765"/>
      <c r="M1000" s="765"/>
      <c r="N1000" s="765"/>
      <c r="Q1000" s="809"/>
      <c r="R1000" s="809"/>
    </row>
    <row r="1001" s="753" customFormat="1" ht="12.75" spans="2:18">
      <c r="B1001" s="735"/>
      <c r="C1001" s="735"/>
      <c r="D1001" s="735"/>
      <c r="E1001" s="734"/>
      <c r="F1001" s="735"/>
      <c r="G1001" s="810"/>
      <c r="H1001" s="810"/>
      <c r="I1001" s="797"/>
      <c r="J1001" s="811"/>
      <c r="K1001" s="765"/>
      <c r="L1001" s="765"/>
      <c r="M1001" s="765"/>
      <c r="N1001" s="765"/>
      <c r="Q1001" s="809"/>
      <c r="R1001" s="809"/>
    </row>
    <row r="1002" s="753" customFormat="1" ht="12.75" spans="2:18">
      <c r="B1002" s="735"/>
      <c r="C1002" s="735"/>
      <c r="D1002" s="735"/>
      <c r="E1002" s="734"/>
      <c r="F1002" s="735"/>
      <c r="G1002" s="810"/>
      <c r="H1002" s="810"/>
      <c r="I1002" s="797"/>
      <c r="J1002" s="811"/>
      <c r="K1002" s="765"/>
      <c r="L1002" s="765"/>
      <c r="M1002" s="765"/>
      <c r="N1002" s="765"/>
      <c r="Q1002" s="809"/>
      <c r="R1002" s="809"/>
    </row>
    <row r="1003" s="753" customFormat="1" ht="12.75" spans="2:18">
      <c r="B1003" s="735"/>
      <c r="C1003" s="735"/>
      <c r="D1003" s="735"/>
      <c r="E1003" s="734"/>
      <c r="F1003" s="735"/>
      <c r="G1003" s="810"/>
      <c r="H1003" s="810"/>
      <c r="I1003" s="797"/>
      <c r="J1003" s="811"/>
      <c r="K1003" s="765"/>
      <c r="L1003" s="765"/>
      <c r="M1003" s="765"/>
      <c r="N1003" s="765"/>
      <c r="Q1003" s="809"/>
      <c r="R1003" s="809"/>
    </row>
    <row r="1004" s="753" customFormat="1" ht="12.75" spans="2:18">
      <c r="B1004" s="735"/>
      <c r="C1004" s="735"/>
      <c r="D1004" s="735"/>
      <c r="E1004" s="734"/>
      <c r="F1004" s="735"/>
      <c r="G1004" s="810"/>
      <c r="H1004" s="810"/>
      <c r="I1004" s="797"/>
      <c r="J1004" s="811"/>
      <c r="K1004" s="765"/>
      <c r="L1004" s="765"/>
      <c r="M1004" s="765"/>
      <c r="N1004" s="765"/>
      <c r="Q1004" s="809"/>
      <c r="R1004" s="809"/>
    </row>
    <row r="1005" s="753" customFormat="1" ht="12.75" spans="2:18">
      <c r="B1005" s="735"/>
      <c r="C1005" s="735"/>
      <c r="D1005" s="735"/>
      <c r="E1005" s="734"/>
      <c r="F1005" s="735"/>
      <c r="G1005" s="810"/>
      <c r="H1005" s="810"/>
      <c r="I1005" s="797"/>
      <c r="J1005" s="811"/>
      <c r="K1005" s="765"/>
      <c r="L1005" s="765"/>
      <c r="M1005" s="765"/>
      <c r="N1005" s="765"/>
      <c r="Q1005" s="809"/>
      <c r="R1005" s="809"/>
    </row>
    <row r="1006" s="753" customFormat="1" ht="12.75" spans="2:18">
      <c r="B1006" s="735"/>
      <c r="C1006" s="735"/>
      <c r="D1006" s="735"/>
      <c r="E1006" s="734"/>
      <c r="F1006" s="735"/>
      <c r="G1006" s="810"/>
      <c r="H1006" s="810"/>
      <c r="I1006" s="797"/>
      <c r="J1006" s="811"/>
      <c r="K1006" s="765"/>
      <c r="L1006" s="765"/>
      <c r="M1006" s="765"/>
      <c r="N1006" s="765"/>
      <c r="Q1006" s="809"/>
      <c r="R1006" s="809"/>
    </row>
    <row r="1007" s="753" customFormat="1" ht="12.75" spans="2:18">
      <c r="B1007" s="735"/>
      <c r="C1007" s="735"/>
      <c r="D1007" s="735"/>
      <c r="E1007" s="734"/>
      <c r="F1007" s="735"/>
      <c r="G1007" s="810"/>
      <c r="H1007" s="810"/>
      <c r="I1007" s="797"/>
      <c r="J1007" s="811"/>
      <c r="K1007" s="765"/>
      <c r="L1007" s="765"/>
      <c r="M1007" s="765"/>
      <c r="N1007" s="765"/>
      <c r="Q1007" s="809"/>
      <c r="R1007" s="809"/>
    </row>
    <row r="1008" s="753" customFormat="1" ht="12.75" spans="2:18">
      <c r="B1008" s="735"/>
      <c r="C1008" s="735"/>
      <c r="D1008" s="735"/>
      <c r="E1008" s="734"/>
      <c r="F1008" s="735"/>
      <c r="G1008" s="810"/>
      <c r="H1008" s="810"/>
      <c r="I1008" s="797"/>
      <c r="J1008" s="811"/>
      <c r="K1008" s="765"/>
      <c r="L1008" s="765"/>
      <c r="M1008" s="765"/>
      <c r="N1008" s="765"/>
      <c r="Q1008" s="809"/>
      <c r="R1008" s="809"/>
    </row>
    <row r="1009" s="753" customFormat="1" ht="12.75" spans="2:18">
      <c r="B1009" s="735"/>
      <c r="C1009" s="735"/>
      <c r="D1009" s="735"/>
      <c r="E1009" s="734"/>
      <c r="F1009" s="735"/>
      <c r="G1009" s="810"/>
      <c r="H1009" s="810"/>
      <c r="I1009" s="797"/>
      <c r="J1009" s="811"/>
      <c r="K1009" s="765"/>
      <c r="L1009" s="765"/>
      <c r="M1009" s="765"/>
      <c r="N1009" s="765"/>
      <c r="Q1009" s="809"/>
      <c r="R1009" s="809"/>
    </row>
    <row r="1010" s="753" customFormat="1" ht="12.75" spans="2:18">
      <c r="B1010" s="735"/>
      <c r="C1010" s="735"/>
      <c r="D1010" s="735"/>
      <c r="E1010" s="734"/>
      <c r="F1010" s="735"/>
      <c r="G1010" s="810"/>
      <c r="H1010" s="810"/>
      <c r="I1010" s="797"/>
      <c r="J1010" s="811"/>
      <c r="K1010" s="765"/>
      <c r="L1010" s="765"/>
      <c r="M1010" s="765"/>
      <c r="N1010" s="765"/>
      <c r="Q1010" s="809"/>
      <c r="R1010" s="809"/>
    </row>
    <row r="1011" s="753" customFormat="1" ht="12.75" spans="2:18">
      <c r="B1011" s="735"/>
      <c r="C1011" s="735"/>
      <c r="D1011" s="735"/>
      <c r="E1011" s="734"/>
      <c r="F1011" s="735"/>
      <c r="G1011" s="810"/>
      <c r="H1011" s="810"/>
      <c r="I1011" s="797"/>
      <c r="J1011" s="811"/>
      <c r="K1011" s="765"/>
      <c r="L1011" s="765"/>
      <c r="M1011" s="765"/>
      <c r="N1011" s="765"/>
      <c r="Q1011" s="809"/>
      <c r="R1011" s="809"/>
    </row>
    <row r="1012" s="753" customFormat="1" ht="12.75" spans="2:18">
      <c r="B1012" s="735"/>
      <c r="C1012" s="735"/>
      <c r="D1012" s="735"/>
      <c r="E1012" s="734"/>
      <c r="F1012" s="735"/>
      <c r="G1012" s="810"/>
      <c r="H1012" s="810"/>
      <c r="I1012" s="797"/>
      <c r="J1012" s="811"/>
      <c r="K1012" s="765"/>
      <c r="L1012" s="765"/>
      <c r="M1012" s="765"/>
      <c r="N1012" s="765"/>
      <c r="Q1012" s="809"/>
      <c r="R1012" s="809"/>
    </row>
    <row r="1013" s="753" customFormat="1" ht="12.75" spans="2:18">
      <c r="B1013" s="735"/>
      <c r="C1013" s="735"/>
      <c r="D1013" s="735"/>
      <c r="E1013" s="734"/>
      <c r="F1013" s="735"/>
      <c r="G1013" s="810"/>
      <c r="H1013" s="810"/>
      <c r="I1013" s="797"/>
      <c r="J1013" s="811"/>
      <c r="K1013" s="765"/>
      <c r="L1013" s="765"/>
      <c r="M1013" s="765"/>
      <c r="N1013" s="765"/>
      <c r="Q1013" s="809"/>
      <c r="R1013" s="809"/>
    </row>
    <row r="1014" s="753" customFormat="1" ht="12.75" spans="2:18">
      <c r="B1014" s="735"/>
      <c r="C1014" s="735"/>
      <c r="D1014" s="735"/>
      <c r="E1014" s="734"/>
      <c r="F1014" s="735"/>
      <c r="G1014" s="810"/>
      <c r="H1014" s="810"/>
      <c r="I1014" s="797"/>
      <c r="J1014" s="811"/>
      <c r="K1014" s="765"/>
      <c r="L1014" s="765"/>
      <c r="M1014" s="765"/>
      <c r="N1014" s="765"/>
      <c r="Q1014" s="809"/>
      <c r="R1014" s="809"/>
    </row>
    <row r="1015" s="753" customFormat="1" ht="12.75" spans="2:18">
      <c r="B1015" s="735"/>
      <c r="C1015" s="735"/>
      <c r="D1015" s="735"/>
      <c r="E1015" s="734"/>
      <c r="F1015" s="735"/>
      <c r="G1015" s="810"/>
      <c r="H1015" s="810"/>
      <c r="I1015" s="797"/>
      <c r="J1015" s="811"/>
      <c r="K1015" s="765"/>
      <c r="L1015" s="765"/>
      <c r="M1015" s="765"/>
      <c r="N1015" s="765"/>
      <c r="Q1015" s="809"/>
      <c r="R1015" s="809"/>
    </row>
    <row r="1016" s="753" customFormat="1" ht="12.75" spans="2:18">
      <c r="B1016" s="735"/>
      <c r="C1016" s="735"/>
      <c r="D1016" s="735"/>
      <c r="E1016" s="734"/>
      <c r="F1016" s="735"/>
      <c r="G1016" s="810"/>
      <c r="H1016" s="810"/>
      <c r="I1016" s="797"/>
      <c r="J1016" s="811"/>
      <c r="K1016" s="765"/>
      <c r="L1016" s="765"/>
      <c r="M1016" s="765"/>
      <c r="N1016" s="765"/>
      <c r="Q1016" s="809"/>
      <c r="R1016" s="809"/>
    </row>
    <row r="1017" s="753" customFormat="1" ht="12.75" spans="2:18">
      <c r="B1017" s="735"/>
      <c r="C1017" s="735"/>
      <c r="D1017" s="735"/>
      <c r="E1017" s="734"/>
      <c r="F1017" s="735"/>
      <c r="G1017" s="810"/>
      <c r="H1017" s="810"/>
      <c r="I1017" s="797"/>
      <c r="J1017" s="811"/>
      <c r="K1017" s="765"/>
      <c r="L1017" s="765"/>
      <c r="M1017" s="765"/>
      <c r="N1017" s="765"/>
      <c r="Q1017" s="809"/>
      <c r="R1017" s="809"/>
    </row>
    <row r="1018" s="753" customFormat="1" ht="12.75" spans="2:18">
      <c r="B1018" s="735"/>
      <c r="C1018" s="735"/>
      <c r="D1018" s="735"/>
      <c r="E1018" s="734"/>
      <c r="F1018" s="735"/>
      <c r="G1018" s="810"/>
      <c r="H1018" s="810"/>
      <c r="I1018" s="797"/>
      <c r="J1018" s="811"/>
      <c r="K1018" s="765"/>
      <c r="L1018" s="765"/>
      <c r="M1018" s="765"/>
      <c r="N1018" s="765"/>
      <c r="Q1018" s="809"/>
      <c r="R1018" s="809"/>
    </row>
    <row r="1019" s="753" customFormat="1" ht="12.75" spans="2:18">
      <c r="B1019" s="735"/>
      <c r="C1019" s="735"/>
      <c r="D1019" s="735"/>
      <c r="E1019" s="734"/>
      <c r="F1019" s="735"/>
      <c r="G1019" s="810"/>
      <c r="H1019" s="810"/>
      <c r="I1019" s="797"/>
      <c r="J1019" s="811"/>
      <c r="K1019" s="765"/>
      <c r="L1019" s="765"/>
      <c r="M1019" s="765"/>
      <c r="N1019" s="765"/>
      <c r="Q1019" s="809"/>
      <c r="R1019" s="809"/>
    </row>
    <row r="1020" s="753" customFormat="1" ht="12.75" spans="2:18">
      <c r="B1020" s="735"/>
      <c r="C1020" s="735"/>
      <c r="D1020" s="735"/>
      <c r="E1020" s="734"/>
      <c r="F1020" s="735"/>
      <c r="G1020" s="810"/>
      <c r="H1020" s="810"/>
      <c r="I1020" s="797"/>
      <c r="J1020" s="811"/>
      <c r="K1020" s="765"/>
      <c r="L1020" s="765"/>
      <c r="M1020" s="765"/>
      <c r="N1020" s="765"/>
      <c r="Q1020" s="809"/>
      <c r="R1020" s="809"/>
    </row>
    <row r="1021" s="753" customFormat="1" ht="12.75" spans="2:18">
      <c r="B1021" s="735"/>
      <c r="C1021" s="735"/>
      <c r="D1021" s="735"/>
      <c r="E1021" s="734"/>
      <c r="F1021" s="735"/>
      <c r="G1021" s="810"/>
      <c r="H1021" s="810"/>
      <c r="I1021" s="797"/>
      <c r="J1021" s="811"/>
      <c r="K1021" s="765"/>
      <c r="L1021" s="765"/>
      <c r="M1021" s="765"/>
      <c r="N1021" s="765"/>
      <c r="Q1021" s="809"/>
      <c r="R1021" s="809"/>
    </row>
    <row r="1022" s="753" customFormat="1" ht="12.75" spans="2:18">
      <c r="B1022" s="735"/>
      <c r="C1022" s="735"/>
      <c r="D1022" s="735"/>
      <c r="E1022" s="734"/>
      <c r="F1022" s="735"/>
      <c r="G1022" s="810"/>
      <c r="H1022" s="810"/>
      <c r="I1022" s="797"/>
      <c r="J1022" s="811"/>
      <c r="K1022" s="765"/>
      <c r="L1022" s="765"/>
      <c r="M1022" s="765"/>
      <c r="N1022" s="765"/>
      <c r="Q1022" s="809"/>
      <c r="R1022" s="809"/>
    </row>
  </sheetData>
  <mergeCells count="28">
    <mergeCell ref="G1:J1"/>
    <mergeCell ref="G2:J2"/>
    <mergeCell ref="G3:J3"/>
    <mergeCell ref="G4:J4"/>
    <mergeCell ref="G5:J5"/>
    <mergeCell ref="B7:R7"/>
    <mergeCell ref="B8:R8"/>
    <mergeCell ref="B9:J9"/>
    <mergeCell ref="K9:M9"/>
    <mergeCell ref="O9:R9"/>
    <mergeCell ref="B15:I15"/>
    <mergeCell ref="K15:R15"/>
    <mergeCell ref="B16:I16"/>
    <mergeCell ref="K16:R16"/>
    <mergeCell ref="B17:I17"/>
    <mergeCell ref="K17:R17"/>
    <mergeCell ref="B24:I24"/>
    <mergeCell ref="K24:R24"/>
    <mergeCell ref="B25:I25"/>
    <mergeCell ref="K25:R25"/>
    <mergeCell ref="B26:I26"/>
    <mergeCell ref="K26:R26"/>
    <mergeCell ref="B32:G32"/>
    <mergeCell ref="C11:C14"/>
    <mergeCell ref="C19:C23"/>
    <mergeCell ref="D11:D14"/>
    <mergeCell ref="D19:D23"/>
    <mergeCell ref="C28:J30"/>
  </mergeCells>
  <pageMargins left="0.511805555555555" right="0.511805555555555" top="0.7875" bottom="0.7875" header="0.511805555555555" footer="0.511805555555555"/>
  <pageSetup paperSize="9" scale="56" firstPageNumber="0" orientation="landscape" useFirstPageNumber="1" horizontalDpi="300" verticalDpi="300"/>
  <headerFooter/>
  <rowBreaks count="1" manualBreakCount="1">
    <brk id="18"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8"/>
  <sheetViews>
    <sheetView view="pageBreakPreview" zoomScale="75" zoomScalePageLayoutView="75" zoomScaleNormal="70" workbookViewId="0">
      <selection activeCell="L103" sqref="L103"/>
    </sheetView>
  </sheetViews>
  <sheetFormatPr defaultColWidth="8.86666666666667" defaultRowHeight="15"/>
  <cols>
    <col min="1" max="1" width="5.57142857142857" style="634" customWidth="1"/>
    <col min="2" max="2" width="12.7142857142857" style="634" customWidth="1"/>
    <col min="3" max="3" width="14.2761904761905" style="634" customWidth="1"/>
    <col min="4" max="4" width="13.6952380952381" style="634" customWidth="1"/>
    <col min="5" max="5" width="28.4190476190476" style="634" customWidth="1"/>
    <col min="6" max="6" width="12.1428571428571" style="634" customWidth="1"/>
    <col min="7" max="7" width="12.8571428571429" style="634" customWidth="1"/>
    <col min="8" max="8" width="15.8571428571429" style="634" customWidth="1"/>
    <col min="9" max="9" width="14.6952380952381" style="634" customWidth="1"/>
    <col min="10" max="10" width="13.0095238095238" style="634" customWidth="1"/>
    <col min="11" max="12" width="12.1428571428571" style="634" customWidth="1"/>
    <col min="13" max="13" width="13.0095238095238" style="634" customWidth="1"/>
    <col min="14" max="14" width="13.2857142857143" style="634" customWidth="1"/>
    <col min="15" max="15" width="11.4190476190476" style="634" customWidth="1"/>
    <col min="16" max="16" width="15.5714285714286" style="634" customWidth="1"/>
    <col min="17" max="17" width="12.5714285714286" style="634" customWidth="1"/>
    <col min="18" max="18" width="19.1428571428571" style="634" customWidth="1"/>
    <col min="19" max="1023" width="8.85714285714286" style="634"/>
    <col min="1024" max="1024" width="11.5714285714286" style="634" customWidth="1"/>
  </cols>
  <sheetData>
    <row r="1" customHeight="1" spans="2:18">
      <c r="B1" s="733"/>
      <c r="C1" s="734"/>
      <c r="D1" s="735"/>
      <c r="E1" s="736"/>
      <c r="F1" s="736"/>
      <c r="G1" s="736"/>
      <c r="H1" s="736"/>
      <c r="I1" s="764"/>
      <c r="J1" s="764"/>
      <c r="K1" s="764"/>
      <c r="L1" s="764"/>
      <c r="M1" s="765"/>
      <c r="N1" s="765"/>
      <c r="O1" s="766"/>
      <c r="P1" s="766"/>
      <c r="Q1" s="765"/>
      <c r="R1" s="765"/>
    </row>
    <row r="2" customHeight="1" spans="2:18">
      <c r="B2" s="733"/>
      <c r="C2" s="734"/>
      <c r="D2" s="735"/>
      <c r="E2" s="736"/>
      <c r="F2" s="736"/>
      <c r="G2" s="736"/>
      <c r="H2" s="736"/>
      <c r="I2" s="764"/>
      <c r="J2" s="764"/>
      <c r="K2" s="764"/>
      <c r="L2" s="764"/>
      <c r="M2" s="765"/>
      <c r="N2" s="765"/>
      <c r="O2" s="766"/>
      <c r="P2" s="766"/>
      <c r="Q2" s="765"/>
      <c r="R2" s="765"/>
    </row>
    <row r="3" customHeight="1" spans="2:18">
      <c r="B3" s="733"/>
      <c r="C3" s="734"/>
      <c r="D3" s="735"/>
      <c r="E3" s="736"/>
      <c r="F3" s="736"/>
      <c r="G3" s="736"/>
      <c r="H3" s="736"/>
      <c r="I3" s="767"/>
      <c r="J3" s="764"/>
      <c r="K3" s="764"/>
      <c r="L3" s="764"/>
      <c r="M3" s="765"/>
      <c r="N3" s="765"/>
      <c r="O3" s="766"/>
      <c r="P3" s="766"/>
      <c r="Q3" s="765"/>
      <c r="R3" s="765"/>
    </row>
    <row r="4" customHeight="1" spans="2:18">
      <c r="B4" s="733"/>
      <c r="C4" s="734"/>
      <c r="D4" s="735"/>
      <c r="E4" s="736"/>
      <c r="F4" s="736"/>
      <c r="G4" s="736"/>
      <c r="H4" s="736"/>
      <c r="I4" s="764"/>
      <c r="J4" s="764"/>
      <c r="K4" s="764"/>
      <c r="L4" s="764"/>
      <c r="M4" s="765"/>
      <c r="N4" s="765"/>
      <c r="O4" s="766"/>
      <c r="P4" s="766"/>
      <c r="Q4" s="765"/>
      <c r="R4" s="765"/>
    </row>
    <row r="5" customHeight="1" spans="2:18">
      <c r="B5" s="734"/>
      <c r="C5" s="734"/>
      <c r="D5" s="735"/>
      <c r="E5" s="736"/>
      <c r="F5" s="736"/>
      <c r="G5" s="736"/>
      <c r="H5" s="736"/>
      <c r="I5" s="765"/>
      <c r="K5" s="765"/>
      <c r="L5" s="765"/>
      <c r="M5" s="765"/>
      <c r="N5" s="765"/>
      <c r="O5" s="766"/>
      <c r="P5" s="766"/>
      <c r="Q5" s="765"/>
      <c r="R5" s="765"/>
    </row>
    <row r="6" spans="2:18">
      <c r="B6" s="734"/>
      <c r="C6" s="737"/>
      <c r="D6" s="735"/>
      <c r="E6" s="738"/>
      <c r="F6" s="738"/>
      <c r="G6" s="735"/>
      <c r="H6" s="739"/>
      <c r="I6" s="765"/>
      <c r="J6" s="765"/>
      <c r="K6" s="765"/>
      <c r="L6" s="765"/>
      <c r="M6" s="765"/>
      <c r="N6" s="765"/>
      <c r="O6" s="766"/>
      <c r="P6" s="766"/>
      <c r="Q6" s="765"/>
      <c r="R6" s="765"/>
    </row>
    <row r="7" spans="2:18">
      <c r="B7" s="740" t="s">
        <v>0</v>
      </c>
      <c r="C7" s="740"/>
      <c r="D7" s="740"/>
      <c r="E7" s="740"/>
      <c r="F7" s="740"/>
      <c r="G7" s="740"/>
      <c r="H7" s="740"/>
      <c r="I7" s="740"/>
      <c r="J7" s="740"/>
      <c r="K7" s="740"/>
      <c r="L7" s="740"/>
      <c r="M7" s="740"/>
      <c r="N7" s="740"/>
      <c r="O7" s="740"/>
      <c r="P7" s="740"/>
      <c r="Q7" s="740"/>
      <c r="R7" s="740"/>
    </row>
    <row r="8" spans="2:18">
      <c r="B8" s="741"/>
      <c r="C8" s="741"/>
      <c r="D8" s="741"/>
      <c r="E8" s="741"/>
      <c r="F8" s="741"/>
      <c r="G8" s="741"/>
      <c r="H8" s="741"/>
      <c r="I8" s="741"/>
      <c r="J8" s="741"/>
      <c r="K8" s="741"/>
      <c r="L8" s="741"/>
      <c r="M8" s="741"/>
      <c r="N8" s="741"/>
      <c r="O8" s="741"/>
      <c r="P8" s="741"/>
      <c r="Q8" s="741"/>
      <c r="R8" s="741"/>
    </row>
    <row r="9" customHeight="1" spans="2:18">
      <c r="B9" s="742" t="s">
        <v>2</v>
      </c>
      <c r="C9" s="742"/>
      <c r="D9" s="742"/>
      <c r="E9" s="742"/>
      <c r="F9" s="742"/>
      <c r="G9" s="742"/>
      <c r="H9" s="742"/>
      <c r="I9" s="742" t="s">
        <v>52</v>
      </c>
      <c r="J9" s="742"/>
      <c r="K9" s="742"/>
      <c r="L9" s="768"/>
      <c r="M9" s="769"/>
      <c r="N9" s="769"/>
      <c r="O9" s="769"/>
      <c r="P9" s="769"/>
      <c r="Q9" s="787" t="s">
        <v>53</v>
      </c>
      <c r="R9" s="787"/>
    </row>
    <row r="10" ht="63.75" spans="1:18">
      <c r="A10" s="743"/>
      <c r="B10" s="744" t="s">
        <v>4</v>
      </c>
      <c r="C10" s="744" t="s">
        <v>5</v>
      </c>
      <c r="D10" s="744" t="s">
        <v>6</v>
      </c>
      <c r="E10" s="744" t="s">
        <v>7</v>
      </c>
      <c r="F10" s="744" t="s">
        <v>32</v>
      </c>
      <c r="G10" s="745" t="s">
        <v>8</v>
      </c>
      <c r="H10" s="746" t="s">
        <v>9</v>
      </c>
      <c r="I10" s="770" t="s">
        <v>54</v>
      </c>
      <c r="J10" s="770" t="s">
        <v>55</v>
      </c>
      <c r="K10" s="770" t="s">
        <v>56</v>
      </c>
      <c r="L10" s="770" t="s">
        <v>37</v>
      </c>
      <c r="M10" s="770" t="s">
        <v>10</v>
      </c>
      <c r="N10" s="770" t="s">
        <v>11</v>
      </c>
      <c r="O10" s="770" t="s">
        <v>12</v>
      </c>
      <c r="P10" s="770" t="s">
        <v>13</v>
      </c>
      <c r="Q10" s="744" t="s">
        <v>57</v>
      </c>
      <c r="R10" s="744" t="s">
        <v>58</v>
      </c>
    </row>
    <row r="11" spans="1:18">
      <c r="A11" s="743"/>
      <c r="B11" s="747" t="s">
        <v>59</v>
      </c>
      <c r="C11" s="747"/>
      <c r="D11" s="747"/>
      <c r="E11" s="747"/>
      <c r="F11" s="747"/>
      <c r="G11" s="747"/>
      <c r="H11" s="747"/>
      <c r="I11" s="747"/>
      <c r="J11" s="747"/>
      <c r="K11" s="747"/>
      <c r="L11" s="747"/>
      <c r="M11" s="747"/>
      <c r="N11" s="747"/>
      <c r="O11" s="747"/>
      <c r="P11" s="747"/>
      <c r="Q11" s="747"/>
      <c r="R11" s="747"/>
    </row>
    <row r="12" ht="108" customHeight="1" spans="1:18">
      <c r="A12" s="748"/>
      <c r="B12" s="749">
        <v>1</v>
      </c>
      <c r="C12" s="749">
        <v>500</v>
      </c>
      <c r="D12" s="750" t="s">
        <v>60</v>
      </c>
      <c r="E12" s="689" t="s">
        <v>61</v>
      </c>
      <c r="F12" s="749">
        <v>269943</v>
      </c>
      <c r="G12" s="751" t="str">
        <f t="shared" ref="G12:G29" si="0">IF(P12="média",N12,O12)</f>
        <v/>
      </c>
      <c r="H12" s="752" t="e">
        <f t="shared" ref="H12:H29" si="1">C12*G12</f>
        <v>#VALUE!</v>
      </c>
      <c r="I12" s="771"/>
      <c r="J12" s="771"/>
      <c r="K12" s="771"/>
      <c r="L12" s="759" t="str">
        <f t="shared" ref="L12:L29" si="2">IFERROR(_xlfn.STDEV.S(I12:K12),"")</f>
        <v/>
      </c>
      <c r="M12" s="772" t="str">
        <f t="shared" ref="M12:M29" si="3">IFERROR(_xlfn.STDEV.S(I12:K12)/AVERAGE(I12:K12),"")</f>
        <v/>
      </c>
      <c r="N12" s="759" t="str">
        <f t="shared" ref="N12:N29" si="4">IFERROR(TRUNC(IF(M12&lt;=25%,AVERAGE(I12:K12),""),2),"")</f>
        <v/>
      </c>
      <c r="O12" s="759" t="str">
        <f t="shared" ref="O12:O29" si="5">IFERROR(TRUNC(IF(M12&gt;25%,MEDIAN(I12:K12),""),2),"")</f>
        <v/>
      </c>
      <c r="P12" s="773" t="str">
        <f t="shared" ref="P12:P29" si="6">IF(M12&gt;25%,"Mediana","Média")</f>
        <v>Mediana</v>
      </c>
      <c r="Q12" s="662" t="s">
        <v>3</v>
      </c>
      <c r="R12" s="662"/>
    </row>
    <row r="13" ht="99" customHeight="1" spans="1:18">
      <c r="A13" s="753"/>
      <c r="B13" s="749">
        <v>2</v>
      </c>
      <c r="C13" s="749">
        <v>144</v>
      </c>
      <c r="D13" s="750" t="s">
        <v>62</v>
      </c>
      <c r="E13" s="689" t="s">
        <v>63</v>
      </c>
      <c r="F13" s="749">
        <v>444849</v>
      </c>
      <c r="G13" s="751" t="str">
        <f t="shared" si="0"/>
        <v/>
      </c>
      <c r="H13" s="752" t="e">
        <f t="shared" si="1"/>
        <v>#VALUE!</v>
      </c>
      <c r="I13" s="771"/>
      <c r="J13" s="771"/>
      <c r="K13" s="771"/>
      <c r="L13" s="759" t="str">
        <f t="shared" si="2"/>
        <v/>
      </c>
      <c r="M13" s="772" t="str">
        <f t="shared" si="3"/>
        <v/>
      </c>
      <c r="N13" s="759" t="str">
        <f t="shared" si="4"/>
        <v/>
      </c>
      <c r="O13" s="759" t="str">
        <f t="shared" si="5"/>
        <v/>
      </c>
      <c r="P13" s="773" t="str">
        <f t="shared" si="6"/>
        <v>Mediana</v>
      </c>
      <c r="Q13" s="662" t="s">
        <v>3</v>
      </c>
      <c r="R13" s="662"/>
    </row>
    <row r="14" ht="125.25" customHeight="1" spans="1:18">
      <c r="A14" s="753"/>
      <c r="B14" s="749">
        <v>3</v>
      </c>
      <c r="C14" s="749">
        <v>560</v>
      </c>
      <c r="D14" s="749" t="s">
        <v>64</v>
      </c>
      <c r="E14" s="689" t="s">
        <v>65</v>
      </c>
      <c r="F14" s="749">
        <v>458768</v>
      </c>
      <c r="G14" s="751" t="str">
        <f t="shared" si="0"/>
        <v/>
      </c>
      <c r="H14" s="752" t="e">
        <f t="shared" si="1"/>
        <v>#VALUE!</v>
      </c>
      <c r="I14" s="774"/>
      <c r="J14" s="774"/>
      <c r="K14" s="775"/>
      <c r="L14" s="759" t="str">
        <f t="shared" si="2"/>
        <v/>
      </c>
      <c r="M14" s="772" t="str">
        <f t="shared" si="3"/>
        <v/>
      </c>
      <c r="N14" s="759" t="str">
        <f t="shared" si="4"/>
        <v/>
      </c>
      <c r="O14" s="759" t="str">
        <f t="shared" si="5"/>
        <v/>
      </c>
      <c r="P14" s="773" t="str">
        <f t="shared" si="6"/>
        <v>Mediana</v>
      </c>
      <c r="Q14" s="662" t="s">
        <v>3</v>
      </c>
      <c r="R14" s="662"/>
    </row>
    <row r="15" ht="102" customHeight="1" spans="1:18">
      <c r="A15" s="753"/>
      <c r="B15" s="749">
        <v>4</v>
      </c>
      <c r="C15" s="749">
        <v>360</v>
      </c>
      <c r="D15" s="750" t="s">
        <v>66</v>
      </c>
      <c r="E15" s="689" t="s">
        <v>67</v>
      </c>
      <c r="F15" s="749">
        <v>453374</v>
      </c>
      <c r="G15" s="751" t="str">
        <f t="shared" si="0"/>
        <v/>
      </c>
      <c r="H15" s="752" t="e">
        <f t="shared" si="1"/>
        <v>#VALUE!</v>
      </c>
      <c r="I15" s="776"/>
      <c r="J15" s="776"/>
      <c r="K15" s="776"/>
      <c r="L15" s="759" t="str">
        <f t="shared" si="2"/>
        <v/>
      </c>
      <c r="M15" s="772" t="str">
        <f t="shared" si="3"/>
        <v/>
      </c>
      <c r="N15" s="759" t="str">
        <f t="shared" si="4"/>
        <v/>
      </c>
      <c r="O15" s="759" t="str">
        <f t="shared" si="5"/>
        <v/>
      </c>
      <c r="P15" s="773" t="str">
        <f t="shared" si="6"/>
        <v>Mediana</v>
      </c>
      <c r="Q15" s="662" t="s">
        <v>3</v>
      </c>
      <c r="R15" s="662"/>
    </row>
    <row r="16" ht="65.25" customHeight="1" spans="1:18">
      <c r="A16" s="753"/>
      <c r="B16" s="749">
        <v>5</v>
      </c>
      <c r="C16" s="749">
        <v>288</v>
      </c>
      <c r="D16" s="750" t="s">
        <v>68</v>
      </c>
      <c r="E16" s="689" t="s">
        <v>69</v>
      </c>
      <c r="F16" s="749">
        <v>298839</v>
      </c>
      <c r="G16" s="751" t="str">
        <f t="shared" si="0"/>
        <v/>
      </c>
      <c r="H16" s="752" t="e">
        <f t="shared" si="1"/>
        <v>#VALUE!</v>
      </c>
      <c r="I16" s="777"/>
      <c r="J16" s="777"/>
      <c r="K16" s="777"/>
      <c r="L16" s="759" t="str">
        <f t="shared" si="2"/>
        <v/>
      </c>
      <c r="M16" s="772" t="str">
        <f t="shared" si="3"/>
        <v/>
      </c>
      <c r="N16" s="759" t="str">
        <f t="shared" si="4"/>
        <v/>
      </c>
      <c r="O16" s="759" t="str">
        <f t="shared" si="5"/>
        <v/>
      </c>
      <c r="P16" s="773" t="str">
        <f t="shared" si="6"/>
        <v>Mediana</v>
      </c>
      <c r="Q16" s="662" t="s">
        <v>3</v>
      </c>
      <c r="R16" s="662"/>
    </row>
    <row r="17" ht="76.5" customHeight="1" spans="1:18">
      <c r="A17" s="753"/>
      <c r="B17" s="749">
        <v>6</v>
      </c>
      <c r="C17" s="749">
        <v>576</v>
      </c>
      <c r="D17" s="750" t="s">
        <v>70</v>
      </c>
      <c r="E17" s="689" t="s">
        <v>71</v>
      </c>
      <c r="F17" s="750" t="s">
        <v>72</v>
      </c>
      <c r="G17" s="751" t="str">
        <f t="shared" si="0"/>
        <v/>
      </c>
      <c r="H17" s="754" t="e">
        <f t="shared" si="1"/>
        <v>#VALUE!</v>
      </c>
      <c r="I17" s="778"/>
      <c r="J17" s="779"/>
      <c r="K17" s="779"/>
      <c r="L17" s="759" t="str">
        <f t="shared" si="2"/>
        <v/>
      </c>
      <c r="M17" s="772" t="str">
        <f t="shared" si="3"/>
        <v/>
      </c>
      <c r="N17" s="759" t="str">
        <f t="shared" si="4"/>
        <v/>
      </c>
      <c r="O17" s="759" t="str">
        <f t="shared" si="5"/>
        <v/>
      </c>
      <c r="P17" s="773" t="str">
        <f t="shared" si="6"/>
        <v>Mediana</v>
      </c>
      <c r="Q17" s="662" t="s">
        <v>3</v>
      </c>
      <c r="R17" s="662"/>
    </row>
    <row r="18" ht="52.15" customHeight="1" spans="1:18">
      <c r="A18" s="753"/>
      <c r="B18" s="749">
        <v>7</v>
      </c>
      <c r="C18" s="749">
        <v>66</v>
      </c>
      <c r="D18" s="750" t="s">
        <v>73</v>
      </c>
      <c r="E18" s="689" t="s">
        <v>74</v>
      </c>
      <c r="F18" s="749">
        <v>298406</v>
      </c>
      <c r="G18" s="751" t="str">
        <f t="shared" si="0"/>
        <v/>
      </c>
      <c r="H18" s="752" t="e">
        <f t="shared" si="1"/>
        <v>#VALUE!</v>
      </c>
      <c r="I18" s="779"/>
      <c r="J18" s="779"/>
      <c r="K18" s="779"/>
      <c r="L18" s="759" t="str">
        <f t="shared" si="2"/>
        <v/>
      </c>
      <c r="M18" s="772" t="str">
        <f t="shared" si="3"/>
        <v/>
      </c>
      <c r="N18" s="759" t="str">
        <f t="shared" si="4"/>
        <v/>
      </c>
      <c r="O18" s="759" t="str">
        <f t="shared" si="5"/>
        <v/>
      </c>
      <c r="P18" s="773" t="str">
        <f t="shared" si="6"/>
        <v>Mediana</v>
      </c>
      <c r="Q18" s="662" t="s">
        <v>3</v>
      </c>
      <c r="R18" s="662"/>
    </row>
    <row r="19" ht="36" customHeight="1" spans="1:18">
      <c r="A19" s="753"/>
      <c r="B19" s="749">
        <v>8</v>
      </c>
      <c r="C19" s="749">
        <v>60</v>
      </c>
      <c r="D19" s="755" t="s">
        <v>75</v>
      </c>
      <c r="E19" s="689" t="s">
        <v>76</v>
      </c>
      <c r="F19" s="749">
        <v>600612</v>
      </c>
      <c r="G19" s="751" t="str">
        <f t="shared" si="0"/>
        <v/>
      </c>
      <c r="H19" s="752" t="e">
        <f t="shared" si="1"/>
        <v>#VALUE!</v>
      </c>
      <c r="I19" s="779"/>
      <c r="J19" s="779"/>
      <c r="K19" s="779"/>
      <c r="L19" s="759" t="str">
        <f t="shared" si="2"/>
        <v/>
      </c>
      <c r="M19" s="772" t="str">
        <f t="shared" si="3"/>
        <v/>
      </c>
      <c r="N19" s="759" t="str">
        <f t="shared" si="4"/>
        <v/>
      </c>
      <c r="O19" s="759" t="str">
        <f t="shared" si="5"/>
        <v/>
      </c>
      <c r="P19" s="773" t="str">
        <f t="shared" si="6"/>
        <v>Mediana</v>
      </c>
      <c r="Q19" s="662" t="s">
        <v>3</v>
      </c>
      <c r="R19" s="662"/>
    </row>
    <row r="20" ht="49.5" customHeight="1" spans="1:18">
      <c r="A20" s="753"/>
      <c r="B20" s="749">
        <v>9</v>
      </c>
      <c r="C20" s="749">
        <v>144</v>
      </c>
      <c r="D20" s="662" t="s">
        <v>77</v>
      </c>
      <c r="E20" s="744" t="s">
        <v>78</v>
      </c>
      <c r="F20" s="756">
        <v>339700</v>
      </c>
      <c r="G20" s="751" t="str">
        <f t="shared" si="0"/>
        <v/>
      </c>
      <c r="H20" s="752" t="e">
        <f t="shared" si="1"/>
        <v>#VALUE!</v>
      </c>
      <c r="I20" s="780"/>
      <c r="J20" s="781"/>
      <c r="K20" s="781"/>
      <c r="L20" s="759" t="str">
        <f t="shared" si="2"/>
        <v/>
      </c>
      <c r="M20" s="772" t="str">
        <f t="shared" si="3"/>
        <v/>
      </c>
      <c r="N20" s="759" t="str">
        <f t="shared" si="4"/>
        <v/>
      </c>
      <c r="O20" s="759" t="str">
        <f t="shared" si="5"/>
        <v/>
      </c>
      <c r="P20" s="773" t="str">
        <f t="shared" si="6"/>
        <v>Mediana</v>
      </c>
      <c r="Q20" s="662" t="s">
        <v>79</v>
      </c>
      <c r="R20" s="662"/>
    </row>
    <row r="21" ht="114" customHeight="1" spans="1:18">
      <c r="A21" s="753"/>
      <c r="B21" s="749">
        <v>10</v>
      </c>
      <c r="C21" s="749">
        <v>2000</v>
      </c>
      <c r="D21" s="750" t="s">
        <v>80</v>
      </c>
      <c r="E21" s="689" t="s">
        <v>81</v>
      </c>
      <c r="F21" s="750" t="s">
        <v>82</v>
      </c>
      <c r="G21" s="751" t="str">
        <f t="shared" si="0"/>
        <v/>
      </c>
      <c r="H21" s="752" t="e">
        <f t="shared" si="1"/>
        <v>#VALUE!</v>
      </c>
      <c r="I21" s="779"/>
      <c r="J21" s="779"/>
      <c r="K21" s="779"/>
      <c r="L21" s="759" t="str">
        <f t="shared" si="2"/>
        <v/>
      </c>
      <c r="M21" s="772" t="str">
        <f t="shared" si="3"/>
        <v/>
      </c>
      <c r="N21" s="759" t="str">
        <f t="shared" si="4"/>
        <v/>
      </c>
      <c r="O21" s="759" t="str">
        <f t="shared" si="5"/>
        <v/>
      </c>
      <c r="P21" s="773" t="str">
        <f t="shared" si="6"/>
        <v>Mediana</v>
      </c>
      <c r="Q21" s="662" t="s">
        <v>3</v>
      </c>
      <c r="R21" s="662"/>
    </row>
    <row r="22" ht="98.25" customHeight="1" spans="1:18">
      <c r="A22" s="753"/>
      <c r="B22" s="749">
        <v>11</v>
      </c>
      <c r="C22" s="749">
        <v>144</v>
      </c>
      <c r="D22" s="750" t="s">
        <v>83</v>
      </c>
      <c r="E22" s="689" t="s">
        <v>84</v>
      </c>
      <c r="F22" s="750" t="s">
        <v>85</v>
      </c>
      <c r="G22" s="751" t="str">
        <f t="shared" si="0"/>
        <v/>
      </c>
      <c r="H22" s="752" t="e">
        <f t="shared" si="1"/>
        <v>#VALUE!</v>
      </c>
      <c r="I22" s="779"/>
      <c r="J22" s="779"/>
      <c r="K22" s="779"/>
      <c r="L22" s="759" t="str">
        <f t="shared" si="2"/>
        <v/>
      </c>
      <c r="M22" s="772" t="str">
        <f t="shared" si="3"/>
        <v/>
      </c>
      <c r="N22" s="759" t="str">
        <f t="shared" si="4"/>
        <v/>
      </c>
      <c r="O22" s="759" t="str">
        <f t="shared" si="5"/>
        <v/>
      </c>
      <c r="P22" s="773" t="str">
        <f t="shared" si="6"/>
        <v>Mediana</v>
      </c>
      <c r="Q22" s="662" t="s">
        <v>3</v>
      </c>
      <c r="R22" s="662"/>
    </row>
    <row r="23" ht="96" customHeight="1" spans="1:18">
      <c r="A23" s="753"/>
      <c r="B23" s="749">
        <v>12</v>
      </c>
      <c r="C23" s="749">
        <v>100</v>
      </c>
      <c r="D23" s="750" t="s">
        <v>86</v>
      </c>
      <c r="E23" s="689" t="s">
        <v>87</v>
      </c>
      <c r="F23" s="750" t="s">
        <v>88</v>
      </c>
      <c r="G23" s="751" t="str">
        <f t="shared" si="0"/>
        <v/>
      </c>
      <c r="H23" s="752" t="e">
        <f t="shared" si="1"/>
        <v>#VALUE!</v>
      </c>
      <c r="I23" s="779"/>
      <c r="J23" s="779"/>
      <c r="K23" s="779"/>
      <c r="L23" s="759" t="str">
        <f t="shared" si="2"/>
        <v/>
      </c>
      <c r="M23" s="772" t="str">
        <f t="shared" si="3"/>
        <v/>
      </c>
      <c r="N23" s="759" t="str">
        <f t="shared" si="4"/>
        <v/>
      </c>
      <c r="O23" s="759" t="str">
        <f t="shared" si="5"/>
        <v/>
      </c>
      <c r="P23" s="773" t="str">
        <f t="shared" si="6"/>
        <v>Mediana</v>
      </c>
      <c r="Q23" s="662" t="s">
        <v>3</v>
      </c>
      <c r="R23" s="662"/>
    </row>
    <row r="24" ht="82.5" customHeight="1" spans="1:18">
      <c r="A24" s="753"/>
      <c r="B24" s="749">
        <v>13</v>
      </c>
      <c r="C24" s="749">
        <v>300</v>
      </c>
      <c r="D24" s="750" t="s">
        <v>89</v>
      </c>
      <c r="E24" s="689" t="s">
        <v>90</v>
      </c>
      <c r="F24" s="749">
        <v>457804</v>
      </c>
      <c r="G24" s="751" t="str">
        <f t="shared" si="0"/>
        <v/>
      </c>
      <c r="H24" s="752" t="e">
        <f t="shared" si="1"/>
        <v>#VALUE!</v>
      </c>
      <c r="I24" s="777"/>
      <c r="J24" s="777"/>
      <c r="K24" s="777"/>
      <c r="L24" s="759" t="str">
        <f t="shared" si="2"/>
        <v/>
      </c>
      <c r="M24" s="772" t="str">
        <f t="shared" si="3"/>
        <v/>
      </c>
      <c r="N24" s="759" t="str">
        <f t="shared" si="4"/>
        <v/>
      </c>
      <c r="O24" s="759" t="str">
        <f t="shared" si="5"/>
        <v/>
      </c>
      <c r="P24" s="773" t="str">
        <f t="shared" si="6"/>
        <v>Mediana</v>
      </c>
      <c r="Q24" s="662" t="s">
        <v>3</v>
      </c>
      <c r="R24" s="662"/>
    </row>
    <row r="25" ht="126.75" customHeight="1" spans="1:18">
      <c r="A25" s="753"/>
      <c r="B25" s="749">
        <v>14</v>
      </c>
      <c r="C25" s="749">
        <v>600</v>
      </c>
      <c r="D25" s="750" t="s">
        <v>91</v>
      </c>
      <c r="E25" s="689" t="s">
        <v>92</v>
      </c>
      <c r="F25" s="750" t="s">
        <v>93</v>
      </c>
      <c r="G25" s="751" t="str">
        <f t="shared" si="0"/>
        <v/>
      </c>
      <c r="H25" s="752" t="e">
        <f t="shared" si="1"/>
        <v>#VALUE!</v>
      </c>
      <c r="I25" s="779"/>
      <c r="J25" s="778"/>
      <c r="K25" s="779"/>
      <c r="L25" s="759" t="str">
        <f t="shared" si="2"/>
        <v/>
      </c>
      <c r="M25" s="772" t="str">
        <f t="shared" si="3"/>
        <v/>
      </c>
      <c r="N25" s="759" t="str">
        <f t="shared" si="4"/>
        <v/>
      </c>
      <c r="O25" s="759" t="str">
        <f t="shared" si="5"/>
        <v/>
      </c>
      <c r="P25" s="773" t="str">
        <f t="shared" si="6"/>
        <v>Mediana</v>
      </c>
      <c r="Q25" s="662" t="s">
        <v>3</v>
      </c>
      <c r="R25" s="662"/>
    </row>
    <row r="26" ht="96" customHeight="1" spans="1:18">
      <c r="A26" s="753"/>
      <c r="B26" s="749">
        <v>15</v>
      </c>
      <c r="C26" s="749">
        <v>300</v>
      </c>
      <c r="D26" s="750" t="s">
        <v>94</v>
      </c>
      <c r="E26" s="689" t="s">
        <v>95</v>
      </c>
      <c r="F26" s="749">
        <v>484679</v>
      </c>
      <c r="G26" s="751" t="str">
        <f t="shared" si="0"/>
        <v/>
      </c>
      <c r="H26" s="752" t="e">
        <f t="shared" si="1"/>
        <v>#VALUE!</v>
      </c>
      <c r="I26" s="779"/>
      <c r="J26" s="779"/>
      <c r="K26" s="779"/>
      <c r="L26" s="759" t="str">
        <f t="shared" si="2"/>
        <v/>
      </c>
      <c r="M26" s="772" t="str">
        <f t="shared" si="3"/>
        <v/>
      </c>
      <c r="N26" s="759" t="str">
        <f t="shared" si="4"/>
        <v/>
      </c>
      <c r="O26" s="759" t="str">
        <f t="shared" si="5"/>
        <v/>
      </c>
      <c r="P26" s="773" t="str">
        <f t="shared" si="6"/>
        <v>Mediana</v>
      </c>
      <c r="Q26" s="662" t="s">
        <v>3</v>
      </c>
      <c r="R26" s="662"/>
    </row>
    <row r="27" ht="75" customHeight="1" spans="1:18">
      <c r="A27" s="753"/>
      <c r="B27" s="749">
        <v>16</v>
      </c>
      <c r="C27" s="749">
        <v>60</v>
      </c>
      <c r="D27" s="750" t="s">
        <v>96</v>
      </c>
      <c r="E27" s="689" t="s">
        <v>97</v>
      </c>
      <c r="F27" s="750" t="s">
        <v>98</v>
      </c>
      <c r="G27" s="751" t="str">
        <f t="shared" si="0"/>
        <v/>
      </c>
      <c r="H27" s="752" t="e">
        <f t="shared" si="1"/>
        <v>#VALUE!</v>
      </c>
      <c r="I27" s="779"/>
      <c r="J27" s="779"/>
      <c r="K27" s="779"/>
      <c r="L27" s="759" t="str">
        <f t="shared" si="2"/>
        <v/>
      </c>
      <c r="M27" s="772" t="str">
        <f t="shared" si="3"/>
        <v/>
      </c>
      <c r="N27" s="759" t="str">
        <f t="shared" si="4"/>
        <v/>
      </c>
      <c r="O27" s="759" t="str">
        <f t="shared" si="5"/>
        <v/>
      </c>
      <c r="P27" s="773" t="str">
        <f t="shared" si="6"/>
        <v>Mediana</v>
      </c>
      <c r="Q27" s="662" t="s">
        <v>3</v>
      </c>
      <c r="R27" s="662"/>
    </row>
    <row r="28" ht="80.25" customHeight="1" spans="1:18">
      <c r="A28" s="753"/>
      <c r="B28" s="749">
        <v>17</v>
      </c>
      <c r="C28" s="749">
        <v>12</v>
      </c>
      <c r="D28" s="750" t="s">
        <v>99</v>
      </c>
      <c r="E28" s="689" t="s">
        <v>100</v>
      </c>
      <c r="F28" s="749">
        <v>248518</v>
      </c>
      <c r="G28" s="751" t="str">
        <f t="shared" si="0"/>
        <v/>
      </c>
      <c r="H28" s="752" t="e">
        <f t="shared" si="1"/>
        <v>#VALUE!</v>
      </c>
      <c r="I28" s="779"/>
      <c r="J28" s="779"/>
      <c r="K28" s="779"/>
      <c r="L28" s="759" t="str">
        <f t="shared" si="2"/>
        <v/>
      </c>
      <c r="M28" s="772" t="str">
        <f t="shared" si="3"/>
        <v/>
      </c>
      <c r="N28" s="759" t="str">
        <f t="shared" si="4"/>
        <v/>
      </c>
      <c r="O28" s="759" t="str">
        <f t="shared" si="5"/>
        <v/>
      </c>
      <c r="P28" s="773" t="str">
        <f t="shared" si="6"/>
        <v>Mediana</v>
      </c>
      <c r="Q28" s="662" t="s">
        <v>3</v>
      </c>
      <c r="R28" s="662"/>
    </row>
    <row r="29" ht="56.25" customHeight="1" spans="1:18">
      <c r="A29" s="753"/>
      <c r="B29" s="749">
        <v>18</v>
      </c>
      <c r="C29" s="749">
        <v>120</v>
      </c>
      <c r="D29" s="750" t="s">
        <v>101</v>
      </c>
      <c r="E29" s="689" t="s">
        <v>102</v>
      </c>
      <c r="F29" s="749">
        <v>481024</v>
      </c>
      <c r="G29" s="751" t="str">
        <f t="shared" si="0"/>
        <v/>
      </c>
      <c r="H29" s="752" t="e">
        <f t="shared" si="1"/>
        <v>#VALUE!</v>
      </c>
      <c r="I29" s="779"/>
      <c r="J29" s="779"/>
      <c r="K29" s="779"/>
      <c r="L29" s="759" t="str">
        <f t="shared" si="2"/>
        <v/>
      </c>
      <c r="M29" s="772" t="str">
        <f t="shared" si="3"/>
        <v/>
      </c>
      <c r="N29" s="759" t="str">
        <f t="shared" si="4"/>
        <v/>
      </c>
      <c r="O29" s="759" t="str">
        <f t="shared" si="5"/>
        <v/>
      </c>
      <c r="P29" s="773" t="str">
        <f t="shared" si="6"/>
        <v>Mediana</v>
      </c>
      <c r="Q29" s="662" t="s">
        <v>3</v>
      </c>
      <c r="R29" s="662"/>
    </row>
    <row r="30" ht="27.75" customHeight="1" spans="1:18">
      <c r="A30" s="753"/>
      <c r="B30" s="757" t="s">
        <v>103</v>
      </c>
      <c r="C30" s="757"/>
      <c r="D30" s="757"/>
      <c r="E30" s="757"/>
      <c r="F30" s="757"/>
      <c r="G30" s="757"/>
      <c r="H30" s="758" t="e">
        <f>SUM(H12:H29)</f>
        <v>#VALUE!</v>
      </c>
      <c r="I30" s="782"/>
      <c r="J30" s="782"/>
      <c r="K30" s="783"/>
      <c r="L30" s="783"/>
      <c r="M30" s="783"/>
      <c r="N30" s="783"/>
      <c r="O30" s="783"/>
      <c r="P30" s="783"/>
      <c r="Q30" s="783"/>
      <c r="R30" s="783"/>
    </row>
    <row r="31" ht="24.75" customHeight="1" spans="1:18">
      <c r="A31" s="743"/>
      <c r="B31" s="747" t="s">
        <v>104</v>
      </c>
      <c r="C31" s="747"/>
      <c r="D31" s="747"/>
      <c r="E31" s="747"/>
      <c r="F31" s="747"/>
      <c r="G31" s="747"/>
      <c r="H31" s="747">
        <f>TRUNC((C31*G31),2)</f>
        <v>0</v>
      </c>
      <c r="I31" s="747"/>
      <c r="J31" s="747"/>
      <c r="K31" s="747"/>
      <c r="L31" s="747"/>
      <c r="M31" s="747"/>
      <c r="N31" s="747"/>
      <c r="O31" s="747"/>
      <c r="P31" s="747"/>
      <c r="Q31" s="747"/>
      <c r="R31" s="747"/>
    </row>
    <row r="32" ht="139.5" customHeight="1" spans="1:18">
      <c r="A32" s="753"/>
      <c r="B32" s="749">
        <v>19</v>
      </c>
      <c r="C32" s="749">
        <v>100</v>
      </c>
      <c r="D32" s="750" t="s">
        <v>105</v>
      </c>
      <c r="E32" s="685" t="s">
        <v>106</v>
      </c>
      <c r="F32" s="750" t="s">
        <v>107</v>
      </c>
      <c r="G32" s="759" t="str">
        <f t="shared" ref="G32:G79" si="7">IF(P32="média",N32,O32)</f>
        <v/>
      </c>
      <c r="H32" s="759" t="e">
        <f t="shared" ref="H32:H79" si="8">C32*G32</f>
        <v>#VALUE!</v>
      </c>
      <c r="I32" s="779"/>
      <c r="J32" s="779"/>
      <c r="K32" s="779"/>
      <c r="L32" s="759" t="str">
        <f t="shared" ref="L32:L79" si="9">IFERROR(_xlfn.STDEV.S(I32:K32),"")</f>
        <v/>
      </c>
      <c r="M32" s="772" t="str">
        <f t="shared" ref="M32:M79" si="10">IFERROR(_xlfn.STDEV.S(I32:K32)/AVERAGE(I32:K32),"")</f>
        <v/>
      </c>
      <c r="N32" s="759" t="str">
        <f t="shared" ref="N32:N79" si="11">IFERROR(TRUNC(IF(M32&lt;=25%,AVERAGE(I32:K32),""),2),"")</f>
        <v/>
      </c>
      <c r="O32" s="759" t="str">
        <f t="shared" ref="O32:O79" si="12">IFERROR(TRUNC(IF(M32&gt;25%,MEDIAN(I32:K32),""),2),"")</f>
        <v/>
      </c>
      <c r="P32" s="773" t="str">
        <f t="shared" ref="P32:P79" si="13">IF(M32&gt;25%,"Mediana","Média")</f>
        <v>Mediana</v>
      </c>
      <c r="Q32" s="662" t="s">
        <v>3</v>
      </c>
      <c r="R32" s="662"/>
    </row>
    <row r="33" ht="102" customHeight="1" spans="1:18">
      <c r="A33" s="753"/>
      <c r="B33" s="749">
        <v>20</v>
      </c>
      <c r="C33" s="749">
        <v>380</v>
      </c>
      <c r="D33" s="750" t="s">
        <v>108</v>
      </c>
      <c r="E33" s="685" t="s">
        <v>109</v>
      </c>
      <c r="F33" s="750" t="s">
        <v>110</v>
      </c>
      <c r="G33" s="759" t="str">
        <f t="shared" si="7"/>
        <v/>
      </c>
      <c r="H33" s="759" t="e">
        <f t="shared" si="8"/>
        <v>#VALUE!</v>
      </c>
      <c r="I33" s="779"/>
      <c r="J33" s="779"/>
      <c r="K33" s="779"/>
      <c r="L33" s="759" t="str">
        <f t="shared" si="9"/>
        <v/>
      </c>
      <c r="M33" s="772" t="str">
        <f t="shared" si="10"/>
        <v/>
      </c>
      <c r="N33" s="759" t="str">
        <f t="shared" si="11"/>
        <v/>
      </c>
      <c r="O33" s="759" t="str">
        <f t="shared" si="12"/>
        <v/>
      </c>
      <c r="P33" s="773" t="str">
        <f t="shared" si="13"/>
        <v>Mediana</v>
      </c>
      <c r="Q33" s="662" t="s">
        <v>3</v>
      </c>
      <c r="R33" s="662"/>
    </row>
    <row r="34" ht="94.5" customHeight="1" spans="1:18">
      <c r="A34" s="753"/>
      <c r="B34" s="749">
        <v>21</v>
      </c>
      <c r="C34" s="749">
        <v>600</v>
      </c>
      <c r="D34" s="750" t="s">
        <v>108</v>
      </c>
      <c r="E34" s="685" t="s">
        <v>111</v>
      </c>
      <c r="F34" s="750" t="s">
        <v>112</v>
      </c>
      <c r="G34" s="759" t="str">
        <f t="shared" si="7"/>
        <v/>
      </c>
      <c r="H34" s="759" t="e">
        <f t="shared" si="8"/>
        <v>#VALUE!</v>
      </c>
      <c r="I34" s="779"/>
      <c r="J34" s="779"/>
      <c r="K34" s="779"/>
      <c r="L34" s="759" t="str">
        <f t="shared" si="9"/>
        <v/>
      </c>
      <c r="M34" s="772" t="str">
        <f t="shared" si="10"/>
        <v/>
      </c>
      <c r="N34" s="759" t="str">
        <f t="shared" si="11"/>
        <v/>
      </c>
      <c r="O34" s="759" t="str">
        <f t="shared" si="12"/>
        <v/>
      </c>
      <c r="P34" s="773" t="str">
        <f t="shared" si="13"/>
        <v>Mediana</v>
      </c>
      <c r="Q34" s="662" t="s">
        <v>3</v>
      </c>
      <c r="R34" s="662"/>
    </row>
    <row r="35" ht="100.5" customHeight="1" spans="1:18">
      <c r="A35" s="753"/>
      <c r="B35" s="749">
        <v>22</v>
      </c>
      <c r="C35" s="749">
        <v>400</v>
      </c>
      <c r="D35" s="750" t="s">
        <v>113</v>
      </c>
      <c r="E35" s="685" t="s">
        <v>114</v>
      </c>
      <c r="F35" s="756">
        <v>227864</v>
      </c>
      <c r="G35" s="759" t="str">
        <f t="shared" si="7"/>
        <v/>
      </c>
      <c r="H35" s="759" t="e">
        <f t="shared" si="8"/>
        <v>#VALUE!</v>
      </c>
      <c r="I35" s="779"/>
      <c r="J35" s="779"/>
      <c r="K35" s="779"/>
      <c r="L35" s="759" t="str">
        <f t="shared" si="9"/>
        <v/>
      </c>
      <c r="M35" s="772" t="str">
        <f t="shared" si="10"/>
        <v/>
      </c>
      <c r="N35" s="759" t="str">
        <f t="shared" si="11"/>
        <v/>
      </c>
      <c r="O35" s="759" t="str">
        <f t="shared" si="12"/>
        <v/>
      </c>
      <c r="P35" s="773" t="str">
        <f t="shared" si="13"/>
        <v>Mediana</v>
      </c>
      <c r="Q35" s="662" t="s">
        <v>3</v>
      </c>
      <c r="R35" s="662"/>
    </row>
    <row r="36" ht="110.25" customHeight="1" spans="1:18">
      <c r="A36" s="753"/>
      <c r="B36" s="749">
        <v>23</v>
      </c>
      <c r="C36" s="748">
        <v>30</v>
      </c>
      <c r="D36" s="750" t="s">
        <v>115</v>
      </c>
      <c r="E36" s="685" t="s">
        <v>116</v>
      </c>
      <c r="F36" s="748">
        <v>620626</v>
      </c>
      <c r="G36" s="759" t="str">
        <f t="shared" si="7"/>
        <v/>
      </c>
      <c r="H36" s="759" t="e">
        <f t="shared" si="8"/>
        <v>#VALUE!</v>
      </c>
      <c r="I36" s="777"/>
      <c r="J36" s="777"/>
      <c r="K36" s="777"/>
      <c r="L36" s="759" t="str">
        <f t="shared" si="9"/>
        <v/>
      </c>
      <c r="M36" s="772" t="str">
        <f t="shared" si="10"/>
        <v/>
      </c>
      <c r="N36" s="759" t="str">
        <f t="shared" si="11"/>
        <v/>
      </c>
      <c r="O36" s="759" t="str">
        <f t="shared" si="12"/>
        <v/>
      </c>
      <c r="P36" s="773" t="str">
        <f t="shared" si="13"/>
        <v>Mediana</v>
      </c>
      <c r="Q36" s="662" t="s">
        <v>3</v>
      </c>
      <c r="R36" s="662"/>
    </row>
    <row r="37" ht="100.5" customHeight="1" spans="1:18">
      <c r="A37" s="753"/>
      <c r="B37" s="749">
        <v>24</v>
      </c>
      <c r="C37" s="749">
        <v>300</v>
      </c>
      <c r="D37" s="750" t="s">
        <v>117</v>
      </c>
      <c r="E37" s="685" t="s">
        <v>118</v>
      </c>
      <c r="F37" s="750" t="s">
        <v>119</v>
      </c>
      <c r="G37" s="759" t="str">
        <f t="shared" si="7"/>
        <v/>
      </c>
      <c r="H37" s="759" t="e">
        <f t="shared" si="8"/>
        <v>#VALUE!</v>
      </c>
      <c r="I37" s="779"/>
      <c r="J37" s="778"/>
      <c r="K37" s="779"/>
      <c r="L37" s="759" t="str">
        <f t="shared" si="9"/>
        <v/>
      </c>
      <c r="M37" s="772" t="str">
        <f t="shared" si="10"/>
        <v/>
      </c>
      <c r="N37" s="759" t="str">
        <f t="shared" si="11"/>
        <v/>
      </c>
      <c r="O37" s="759" t="str">
        <f t="shared" si="12"/>
        <v/>
      </c>
      <c r="P37" s="773" t="str">
        <f t="shared" si="13"/>
        <v>Mediana</v>
      </c>
      <c r="Q37" s="662" t="s">
        <v>3</v>
      </c>
      <c r="R37" s="662"/>
    </row>
    <row r="38" ht="75.75" customHeight="1" spans="1:18">
      <c r="A38" s="755"/>
      <c r="B38" s="749">
        <v>25</v>
      </c>
      <c r="C38" s="749">
        <v>200</v>
      </c>
      <c r="D38" s="755" t="s">
        <v>108</v>
      </c>
      <c r="E38" s="685" t="s">
        <v>120</v>
      </c>
      <c r="F38" s="749">
        <v>382312</v>
      </c>
      <c r="G38" s="759" t="str">
        <f t="shared" si="7"/>
        <v/>
      </c>
      <c r="H38" s="759" t="e">
        <f t="shared" si="8"/>
        <v>#VALUE!</v>
      </c>
      <c r="I38" s="779"/>
      <c r="J38" s="779"/>
      <c r="K38" s="779"/>
      <c r="L38" s="759" t="str">
        <f t="shared" si="9"/>
        <v/>
      </c>
      <c r="M38" s="772" t="str">
        <f t="shared" si="10"/>
        <v/>
      </c>
      <c r="N38" s="759" t="str">
        <f t="shared" si="11"/>
        <v/>
      </c>
      <c r="O38" s="759" t="str">
        <f t="shared" si="12"/>
        <v/>
      </c>
      <c r="P38" s="773" t="str">
        <f t="shared" si="13"/>
        <v>Mediana</v>
      </c>
      <c r="Q38" s="662" t="s">
        <v>3</v>
      </c>
      <c r="R38" s="662"/>
    </row>
    <row r="39" ht="89.25" customHeight="1" spans="1:18">
      <c r="A39" s="753"/>
      <c r="B39" s="749">
        <v>26</v>
      </c>
      <c r="C39" s="749">
        <v>120</v>
      </c>
      <c r="D39" s="750" t="s">
        <v>121</v>
      </c>
      <c r="E39" s="685" t="s">
        <v>122</v>
      </c>
      <c r="F39" s="750" t="s">
        <v>123</v>
      </c>
      <c r="G39" s="759" t="str">
        <f t="shared" si="7"/>
        <v/>
      </c>
      <c r="H39" s="759" t="e">
        <f t="shared" si="8"/>
        <v>#VALUE!</v>
      </c>
      <c r="I39" s="779"/>
      <c r="J39" s="779"/>
      <c r="K39" s="779"/>
      <c r="L39" s="759" t="str">
        <f t="shared" si="9"/>
        <v/>
      </c>
      <c r="M39" s="772" t="str">
        <f t="shared" si="10"/>
        <v/>
      </c>
      <c r="N39" s="759" t="str">
        <f t="shared" si="11"/>
        <v/>
      </c>
      <c r="O39" s="759" t="str">
        <f t="shared" si="12"/>
        <v/>
      </c>
      <c r="P39" s="773" t="str">
        <f t="shared" si="13"/>
        <v>Mediana</v>
      </c>
      <c r="Q39" s="662" t="s">
        <v>3</v>
      </c>
      <c r="R39" s="662"/>
    </row>
    <row r="40" ht="71.25" customHeight="1" spans="1:18">
      <c r="A40" s="753"/>
      <c r="B40" s="749">
        <v>27</v>
      </c>
      <c r="C40" s="749">
        <v>180</v>
      </c>
      <c r="D40" s="750" t="s">
        <v>121</v>
      </c>
      <c r="E40" s="685" t="s">
        <v>124</v>
      </c>
      <c r="F40" s="750" t="s">
        <v>125</v>
      </c>
      <c r="G40" s="759" t="str">
        <f t="shared" si="7"/>
        <v/>
      </c>
      <c r="H40" s="759" t="e">
        <f t="shared" si="8"/>
        <v>#VALUE!</v>
      </c>
      <c r="I40" s="779"/>
      <c r="J40" s="779"/>
      <c r="K40" s="779"/>
      <c r="L40" s="759" t="str">
        <f t="shared" si="9"/>
        <v/>
      </c>
      <c r="M40" s="772" t="str">
        <f t="shared" si="10"/>
        <v/>
      </c>
      <c r="N40" s="759" t="str">
        <f t="shared" si="11"/>
        <v/>
      </c>
      <c r="O40" s="759" t="str">
        <f t="shared" si="12"/>
        <v/>
      </c>
      <c r="P40" s="773" t="str">
        <f t="shared" si="13"/>
        <v>Mediana</v>
      </c>
      <c r="Q40" s="662" t="s">
        <v>3</v>
      </c>
      <c r="R40" s="662"/>
    </row>
    <row r="41" ht="69.75" customHeight="1" spans="1:18">
      <c r="A41" s="753"/>
      <c r="B41" s="749">
        <v>28</v>
      </c>
      <c r="C41" s="749">
        <v>120</v>
      </c>
      <c r="D41" s="750" t="s">
        <v>126</v>
      </c>
      <c r="E41" s="685" t="s">
        <v>127</v>
      </c>
      <c r="F41" s="750" t="s">
        <v>128</v>
      </c>
      <c r="G41" s="759" t="str">
        <f t="shared" si="7"/>
        <v/>
      </c>
      <c r="H41" s="759" t="e">
        <f t="shared" si="8"/>
        <v>#VALUE!</v>
      </c>
      <c r="I41" s="777"/>
      <c r="J41" s="777"/>
      <c r="K41" s="777"/>
      <c r="L41" s="759" t="str">
        <f t="shared" si="9"/>
        <v/>
      </c>
      <c r="M41" s="772" t="str">
        <f t="shared" si="10"/>
        <v/>
      </c>
      <c r="N41" s="759" t="str">
        <f t="shared" si="11"/>
        <v/>
      </c>
      <c r="O41" s="759" t="str">
        <f t="shared" si="12"/>
        <v/>
      </c>
      <c r="P41" s="773" t="str">
        <f t="shared" si="13"/>
        <v>Mediana</v>
      </c>
      <c r="Q41" s="662" t="s">
        <v>3</v>
      </c>
      <c r="R41" s="662"/>
    </row>
    <row r="42" ht="63.75" customHeight="1" spans="1:18">
      <c r="A42" s="753"/>
      <c r="B42" s="749">
        <v>29</v>
      </c>
      <c r="C42" s="748">
        <v>6</v>
      </c>
      <c r="D42" s="750" t="s">
        <v>129</v>
      </c>
      <c r="E42" s="685" t="s">
        <v>130</v>
      </c>
      <c r="F42" s="750" t="s">
        <v>131</v>
      </c>
      <c r="G42" s="759" t="str">
        <f t="shared" si="7"/>
        <v/>
      </c>
      <c r="H42" s="760" t="e">
        <f t="shared" si="8"/>
        <v>#VALUE!</v>
      </c>
      <c r="I42" s="784"/>
      <c r="J42" s="777"/>
      <c r="K42" s="777"/>
      <c r="L42" s="759" t="str">
        <f t="shared" si="9"/>
        <v/>
      </c>
      <c r="M42" s="772" t="str">
        <f t="shared" si="10"/>
        <v/>
      </c>
      <c r="N42" s="759" t="str">
        <f t="shared" si="11"/>
        <v/>
      </c>
      <c r="O42" s="759" t="str">
        <f t="shared" si="12"/>
        <v/>
      </c>
      <c r="P42" s="773" t="str">
        <f t="shared" si="13"/>
        <v>Mediana</v>
      </c>
      <c r="Q42" s="662" t="s">
        <v>3</v>
      </c>
      <c r="R42" s="662"/>
    </row>
    <row r="43" ht="129.75" customHeight="1" spans="1:18">
      <c r="A43" s="753"/>
      <c r="B43" s="749">
        <v>30</v>
      </c>
      <c r="C43" s="749">
        <v>4</v>
      </c>
      <c r="D43" s="750" t="s">
        <v>6</v>
      </c>
      <c r="E43" s="685" t="s">
        <v>132</v>
      </c>
      <c r="F43" s="761">
        <v>473411</v>
      </c>
      <c r="G43" s="759" t="str">
        <f t="shared" si="7"/>
        <v/>
      </c>
      <c r="H43" s="760" t="e">
        <f t="shared" si="8"/>
        <v>#VALUE!</v>
      </c>
      <c r="I43" s="778"/>
      <c r="J43" s="779"/>
      <c r="K43" s="779"/>
      <c r="L43" s="759" t="str">
        <f t="shared" si="9"/>
        <v/>
      </c>
      <c r="M43" s="772" t="str">
        <f t="shared" si="10"/>
        <v/>
      </c>
      <c r="N43" s="759" t="str">
        <f t="shared" si="11"/>
        <v/>
      </c>
      <c r="O43" s="759" t="str">
        <f t="shared" si="12"/>
        <v/>
      </c>
      <c r="P43" s="773" t="str">
        <f t="shared" si="13"/>
        <v>Mediana</v>
      </c>
      <c r="Q43" s="662" t="s">
        <v>3</v>
      </c>
      <c r="R43" s="662"/>
    </row>
    <row r="44" ht="51.75" customHeight="1" spans="1:18">
      <c r="A44" s="753"/>
      <c r="B44" s="749">
        <v>31</v>
      </c>
      <c r="C44" s="662">
        <v>60</v>
      </c>
      <c r="D44" s="750" t="s">
        <v>6</v>
      </c>
      <c r="E44" s="685" t="s">
        <v>133</v>
      </c>
      <c r="F44" s="749">
        <v>367126</v>
      </c>
      <c r="G44" s="759" t="str">
        <f t="shared" si="7"/>
        <v/>
      </c>
      <c r="H44" s="759" t="e">
        <f t="shared" si="8"/>
        <v>#VALUE!</v>
      </c>
      <c r="I44" s="779"/>
      <c r="J44" s="779"/>
      <c r="K44" s="779"/>
      <c r="L44" s="759" t="str">
        <f t="shared" si="9"/>
        <v/>
      </c>
      <c r="M44" s="772" t="str">
        <f t="shared" si="10"/>
        <v/>
      </c>
      <c r="N44" s="759" t="str">
        <f t="shared" si="11"/>
        <v/>
      </c>
      <c r="O44" s="759" t="str">
        <f t="shared" si="12"/>
        <v/>
      </c>
      <c r="P44" s="773" t="str">
        <f t="shared" si="13"/>
        <v>Mediana</v>
      </c>
      <c r="Q44" s="662" t="s">
        <v>3</v>
      </c>
      <c r="R44" s="662"/>
    </row>
    <row r="45" ht="90.75" customHeight="1" spans="1:18">
      <c r="A45" s="753"/>
      <c r="B45" s="749">
        <v>32</v>
      </c>
      <c r="C45" s="762">
        <v>140</v>
      </c>
      <c r="D45" s="750" t="s">
        <v>6</v>
      </c>
      <c r="E45" s="685" t="s">
        <v>134</v>
      </c>
      <c r="F45" s="749">
        <v>622089</v>
      </c>
      <c r="G45" s="759" t="str">
        <f t="shared" si="7"/>
        <v/>
      </c>
      <c r="H45" s="759" t="e">
        <f t="shared" si="8"/>
        <v>#VALUE!</v>
      </c>
      <c r="I45" s="779"/>
      <c r="J45" s="779"/>
      <c r="K45" s="779"/>
      <c r="L45" s="759" t="str">
        <f t="shared" si="9"/>
        <v/>
      </c>
      <c r="M45" s="772" t="str">
        <f t="shared" si="10"/>
        <v/>
      </c>
      <c r="N45" s="759" t="str">
        <f t="shared" si="11"/>
        <v/>
      </c>
      <c r="O45" s="759" t="str">
        <f t="shared" si="12"/>
        <v/>
      </c>
      <c r="P45" s="773" t="str">
        <f t="shared" si="13"/>
        <v>Mediana</v>
      </c>
      <c r="Q45" s="662" t="s">
        <v>3</v>
      </c>
      <c r="R45" s="662"/>
    </row>
    <row r="46" ht="116.25" customHeight="1" spans="1:18">
      <c r="A46" s="753"/>
      <c r="B46" s="749">
        <v>33</v>
      </c>
      <c r="C46" s="762">
        <v>75</v>
      </c>
      <c r="D46" s="750" t="s">
        <v>6</v>
      </c>
      <c r="E46" s="685" t="s">
        <v>135</v>
      </c>
      <c r="F46" s="761">
        <v>285634</v>
      </c>
      <c r="G46" s="759" t="str">
        <f t="shared" si="7"/>
        <v/>
      </c>
      <c r="H46" s="759" t="e">
        <f t="shared" si="8"/>
        <v>#VALUE!</v>
      </c>
      <c r="I46" s="779"/>
      <c r="J46" s="779"/>
      <c r="K46" s="779"/>
      <c r="L46" s="759" t="str">
        <f t="shared" si="9"/>
        <v/>
      </c>
      <c r="M46" s="772" t="str">
        <f t="shared" si="10"/>
        <v/>
      </c>
      <c r="N46" s="759" t="str">
        <f t="shared" si="11"/>
        <v/>
      </c>
      <c r="O46" s="759" t="str">
        <f t="shared" si="12"/>
        <v/>
      </c>
      <c r="P46" s="773" t="str">
        <f t="shared" si="13"/>
        <v>Mediana</v>
      </c>
      <c r="Q46" s="662" t="s">
        <v>3</v>
      </c>
      <c r="R46" s="662"/>
    </row>
    <row r="47" ht="134.25" customHeight="1" spans="1:18">
      <c r="A47" s="753"/>
      <c r="B47" s="749">
        <v>34</v>
      </c>
      <c r="C47" s="762">
        <v>217</v>
      </c>
      <c r="D47" s="750" t="s">
        <v>6</v>
      </c>
      <c r="E47" s="685" t="s">
        <v>136</v>
      </c>
      <c r="F47" s="750" t="s">
        <v>137</v>
      </c>
      <c r="G47" s="759" t="str">
        <f t="shared" si="7"/>
        <v/>
      </c>
      <c r="H47" s="759" t="e">
        <f t="shared" si="8"/>
        <v>#VALUE!</v>
      </c>
      <c r="I47" s="779"/>
      <c r="J47" s="779"/>
      <c r="K47" s="779"/>
      <c r="L47" s="759" t="str">
        <f t="shared" si="9"/>
        <v/>
      </c>
      <c r="M47" s="772" t="str">
        <f t="shared" si="10"/>
        <v/>
      </c>
      <c r="N47" s="759" t="str">
        <f t="shared" si="11"/>
        <v/>
      </c>
      <c r="O47" s="759" t="str">
        <f t="shared" si="12"/>
        <v/>
      </c>
      <c r="P47" s="773" t="str">
        <f t="shared" si="13"/>
        <v>Mediana</v>
      </c>
      <c r="Q47" s="662"/>
      <c r="R47" s="662"/>
    </row>
    <row r="48" ht="74.25" customHeight="1" spans="1:18">
      <c r="A48" s="753"/>
      <c r="B48" s="749">
        <v>35</v>
      </c>
      <c r="C48" s="762">
        <v>10</v>
      </c>
      <c r="D48" s="750" t="s">
        <v>6</v>
      </c>
      <c r="E48" s="685" t="s">
        <v>138</v>
      </c>
      <c r="F48" s="750" t="s">
        <v>139</v>
      </c>
      <c r="G48" s="759" t="str">
        <f t="shared" si="7"/>
        <v/>
      </c>
      <c r="H48" s="759" t="e">
        <f t="shared" si="8"/>
        <v>#VALUE!</v>
      </c>
      <c r="I48" s="785"/>
      <c r="J48" s="785"/>
      <c r="K48" s="785"/>
      <c r="L48" s="759" t="str">
        <f t="shared" si="9"/>
        <v/>
      </c>
      <c r="M48" s="772" t="str">
        <f t="shared" si="10"/>
        <v/>
      </c>
      <c r="N48" s="759" t="str">
        <f t="shared" si="11"/>
        <v/>
      </c>
      <c r="O48" s="759" t="str">
        <f t="shared" si="12"/>
        <v/>
      </c>
      <c r="P48" s="773" t="str">
        <f t="shared" si="13"/>
        <v>Mediana</v>
      </c>
      <c r="Q48" s="662" t="s">
        <v>3</v>
      </c>
      <c r="R48" s="662"/>
    </row>
    <row r="49" ht="73.5" customHeight="1" spans="1:18">
      <c r="A49" s="753"/>
      <c r="B49" s="749">
        <v>36</v>
      </c>
      <c r="C49" s="762">
        <v>36</v>
      </c>
      <c r="D49" s="750" t="s">
        <v>6</v>
      </c>
      <c r="E49" s="755" t="s">
        <v>140</v>
      </c>
      <c r="F49" s="749">
        <v>416112</v>
      </c>
      <c r="G49" s="759" t="str">
        <f t="shared" si="7"/>
        <v/>
      </c>
      <c r="H49" s="759" t="e">
        <f t="shared" si="8"/>
        <v>#VALUE!</v>
      </c>
      <c r="I49" s="779"/>
      <c r="J49" s="778"/>
      <c r="K49" s="778"/>
      <c r="L49" s="786" t="str">
        <f t="shared" si="9"/>
        <v/>
      </c>
      <c r="M49" s="772" t="str">
        <f t="shared" si="10"/>
        <v/>
      </c>
      <c r="N49" s="759" t="str">
        <f t="shared" si="11"/>
        <v/>
      </c>
      <c r="O49" s="759" t="str">
        <f t="shared" si="12"/>
        <v/>
      </c>
      <c r="P49" s="773" t="str">
        <f t="shared" si="13"/>
        <v>Mediana</v>
      </c>
      <c r="Q49" s="662" t="s">
        <v>3</v>
      </c>
      <c r="R49" s="662"/>
    </row>
    <row r="50" ht="82.5" customHeight="1" spans="1:18">
      <c r="A50" s="753"/>
      <c r="B50" s="749">
        <v>37</v>
      </c>
      <c r="C50" s="762">
        <v>10</v>
      </c>
      <c r="D50" s="750" t="s">
        <v>6</v>
      </c>
      <c r="E50" s="685" t="s">
        <v>141</v>
      </c>
      <c r="F50" s="749">
        <v>446101</v>
      </c>
      <c r="G50" s="759" t="str">
        <f t="shared" si="7"/>
        <v/>
      </c>
      <c r="H50" s="759" t="e">
        <f t="shared" si="8"/>
        <v>#VALUE!</v>
      </c>
      <c r="I50" s="779"/>
      <c r="J50" s="779"/>
      <c r="K50" s="779"/>
      <c r="L50" s="759" t="str">
        <f t="shared" si="9"/>
        <v/>
      </c>
      <c r="M50" s="772" t="str">
        <f t="shared" si="10"/>
        <v/>
      </c>
      <c r="N50" s="759" t="str">
        <f t="shared" si="11"/>
        <v/>
      </c>
      <c r="O50" s="759" t="str">
        <f t="shared" si="12"/>
        <v/>
      </c>
      <c r="P50" s="773" t="str">
        <f t="shared" si="13"/>
        <v>Mediana</v>
      </c>
      <c r="Q50" s="662" t="s">
        <v>3</v>
      </c>
      <c r="R50" s="662"/>
    </row>
    <row r="51" ht="87.75" customHeight="1" spans="1:18">
      <c r="A51" s="748"/>
      <c r="B51" s="749">
        <v>38</v>
      </c>
      <c r="C51" s="749">
        <v>40</v>
      </c>
      <c r="D51" s="750" t="s">
        <v>6</v>
      </c>
      <c r="E51" s="685" t="s">
        <v>142</v>
      </c>
      <c r="F51" s="750" t="s">
        <v>143</v>
      </c>
      <c r="G51" s="759" t="str">
        <f t="shared" si="7"/>
        <v/>
      </c>
      <c r="H51" s="759" t="e">
        <f t="shared" si="8"/>
        <v>#VALUE!</v>
      </c>
      <c r="I51" s="779"/>
      <c r="J51" s="779"/>
      <c r="K51" s="779"/>
      <c r="L51" s="759" t="str">
        <f t="shared" si="9"/>
        <v/>
      </c>
      <c r="M51" s="772" t="str">
        <f t="shared" si="10"/>
        <v/>
      </c>
      <c r="N51" s="759" t="str">
        <f t="shared" si="11"/>
        <v/>
      </c>
      <c r="O51" s="759" t="str">
        <f t="shared" si="12"/>
        <v/>
      </c>
      <c r="P51" s="773" t="str">
        <f t="shared" si="13"/>
        <v>Mediana</v>
      </c>
      <c r="Q51" s="662" t="s">
        <v>3</v>
      </c>
      <c r="R51" s="662"/>
    </row>
    <row r="52" ht="114" customHeight="1" spans="1:18">
      <c r="A52" s="753"/>
      <c r="B52" s="749">
        <v>39</v>
      </c>
      <c r="C52" s="748">
        <v>2</v>
      </c>
      <c r="D52" s="750" t="s">
        <v>6</v>
      </c>
      <c r="E52" s="685" t="s">
        <v>144</v>
      </c>
      <c r="F52" s="756">
        <v>451652</v>
      </c>
      <c r="G52" s="759" t="str">
        <f t="shared" si="7"/>
        <v/>
      </c>
      <c r="H52" s="759" t="e">
        <f t="shared" si="8"/>
        <v>#VALUE!</v>
      </c>
      <c r="I52" s="779"/>
      <c r="J52" s="779"/>
      <c r="K52" s="779"/>
      <c r="L52" s="759" t="str">
        <f t="shared" si="9"/>
        <v/>
      </c>
      <c r="M52" s="772" t="str">
        <f t="shared" si="10"/>
        <v/>
      </c>
      <c r="N52" s="759" t="str">
        <f t="shared" si="11"/>
        <v/>
      </c>
      <c r="O52" s="759" t="str">
        <f t="shared" si="12"/>
        <v/>
      </c>
      <c r="P52" s="773" t="str">
        <f t="shared" si="13"/>
        <v>Mediana</v>
      </c>
      <c r="Q52" s="662" t="s">
        <v>3</v>
      </c>
      <c r="R52" s="662"/>
    </row>
    <row r="53" ht="111" customHeight="1" spans="1:18">
      <c r="A53" s="753"/>
      <c r="B53" s="749">
        <v>40</v>
      </c>
      <c r="C53" s="748">
        <v>100</v>
      </c>
      <c r="D53" s="750" t="s">
        <v>145</v>
      </c>
      <c r="E53" s="685" t="s">
        <v>146</v>
      </c>
      <c r="F53" s="749">
        <v>393253</v>
      </c>
      <c r="G53" s="759" t="str">
        <f t="shared" si="7"/>
        <v/>
      </c>
      <c r="H53" s="759" t="e">
        <f t="shared" si="8"/>
        <v>#VALUE!</v>
      </c>
      <c r="I53" s="779"/>
      <c r="J53" s="779"/>
      <c r="K53" s="779"/>
      <c r="L53" s="759" t="str">
        <f t="shared" si="9"/>
        <v/>
      </c>
      <c r="M53" s="772" t="str">
        <f t="shared" si="10"/>
        <v/>
      </c>
      <c r="N53" s="759" t="str">
        <f t="shared" si="11"/>
        <v/>
      </c>
      <c r="O53" s="759" t="str">
        <f t="shared" si="12"/>
        <v/>
      </c>
      <c r="P53" s="773" t="str">
        <f t="shared" si="13"/>
        <v>Mediana</v>
      </c>
      <c r="Q53" s="788" t="s">
        <v>147</v>
      </c>
      <c r="R53" s="788" t="s">
        <v>35</v>
      </c>
    </row>
    <row r="54" ht="114" customHeight="1" spans="1:18">
      <c r="A54" s="753"/>
      <c r="B54" s="749">
        <v>41</v>
      </c>
      <c r="C54" s="762">
        <v>15</v>
      </c>
      <c r="D54" s="750" t="s">
        <v>6</v>
      </c>
      <c r="E54" s="685" t="s">
        <v>148</v>
      </c>
      <c r="F54" s="763">
        <v>312293</v>
      </c>
      <c r="G54" s="759" t="str">
        <f t="shared" si="7"/>
        <v/>
      </c>
      <c r="H54" s="759" t="e">
        <f t="shared" si="8"/>
        <v>#VALUE!</v>
      </c>
      <c r="I54" s="779"/>
      <c r="J54" s="779"/>
      <c r="K54" s="779"/>
      <c r="L54" s="759" t="str">
        <f t="shared" si="9"/>
        <v/>
      </c>
      <c r="M54" s="772" t="str">
        <f t="shared" si="10"/>
        <v/>
      </c>
      <c r="N54" s="759" t="str">
        <f t="shared" si="11"/>
        <v/>
      </c>
      <c r="O54" s="759" t="str">
        <f t="shared" si="12"/>
        <v/>
      </c>
      <c r="P54" s="773" t="str">
        <f t="shared" si="13"/>
        <v>Mediana</v>
      </c>
      <c r="Q54" s="662" t="s">
        <v>3</v>
      </c>
      <c r="R54" s="662"/>
    </row>
    <row r="55" ht="67.5" customHeight="1" spans="1:18">
      <c r="A55" s="753"/>
      <c r="B55" s="749">
        <v>42</v>
      </c>
      <c r="C55" s="748">
        <v>20</v>
      </c>
      <c r="D55" s="750" t="s">
        <v>6</v>
      </c>
      <c r="E55" s="685" t="s">
        <v>149</v>
      </c>
      <c r="F55" s="749">
        <v>355565</v>
      </c>
      <c r="G55" s="759" t="str">
        <f t="shared" si="7"/>
        <v/>
      </c>
      <c r="H55" s="759" t="e">
        <f t="shared" si="8"/>
        <v>#VALUE!</v>
      </c>
      <c r="I55" s="779"/>
      <c r="J55" s="779"/>
      <c r="K55" s="779"/>
      <c r="L55" s="759" t="str">
        <f t="shared" si="9"/>
        <v/>
      </c>
      <c r="M55" s="772" t="str">
        <f t="shared" si="10"/>
        <v/>
      </c>
      <c r="N55" s="759" t="str">
        <f t="shared" si="11"/>
        <v/>
      </c>
      <c r="O55" s="759" t="str">
        <f t="shared" si="12"/>
        <v/>
      </c>
      <c r="P55" s="773" t="str">
        <f t="shared" si="13"/>
        <v>Mediana</v>
      </c>
      <c r="Q55" s="662" t="s">
        <v>3</v>
      </c>
      <c r="R55" s="662"/>
    </row>
    <row r="56" ht="57.75" customHeight="1" spans="1:18">
      <c r="A56" s="753"/>
      <c r="B56" s="749">
        <v>43</v>
      </c>
      <c r="C56" s="748">
        <v>10</v>
      </c>
      <c r="D56" s="750" t="s">
        <v>6</v>
      </c>
      <c r="E56" s="685" t="s">
        <v>150</v>
      </c>
      <c r="F56" s="750" t="s">
        <v>151</v>
      </c>
      <c r="G56" s="759" t="str">
        <f t="shared" si="7"/>
        <v/>
      </c>
      <c r="H56" s="759" t="e">
        <f t="shared" si="8"/>
        <v>#VALUE!</v>
      </c>
      <c r="I56" s="779"/>
      <c r="J56" s="779"/>
      <c r="K56" s="779"/>
      <c r="L56" s="759" t="str">
        <f t="shared" si="9"/>
        <v/>
      </c>
      <c r="M56" s="772" t="str">
        <f t="shared" si="10"/>
        <v/>
      </c>
      <c r="N56" s="759" t="str">
        <f t="shared" si="11"/>
        <v/>
      </c>
      <c r="O56" s="759" t="str">
        <f t="shared" si="12"/>
        <v/>
      </c>
      <c r="P56" s="773" t="str">
        <f t="shared" si="13"/>
        <v>Mediana</v>
      </c>
      <c r="Q56" s="662" t="s">
        <v>3</v>
      </c>
      <c r="R56" s="662"/>
    </row>
    <row r="57" ht="69.75" customHeight="1" spans="1:18">
      <c r="A57" s="753"/>
      <c r="B57" s="749">
        <v>44</v>
      </c>
      <c r="C57" s="762">
        <v>3</v>
      </c>
      <c r="D57" s="750" t="s">
        <v>6</v>
      </c>
      <c r="E57" s="685" t="s">
        <v>152</v>
      </c>
      <c r="F57" s="749">
        <v>354776</v>
      </c>
      <c r="G57" s="759" t="str">
        <f t="shared" si="7"/>
        <v/>
      </c>
      <c r="H57" s="759" t="e">
        <f t="shared" si="8"/>
        <v>#VALUE!</v>
      </c>
      <c r="I57" s="777"/>
      <c r="J57" s="777"/>
      <c r="K57" s="777"/>
      <c r="L57" s="759" t="str">
        <f t="shared" si="9"/>
        <v/>
      </c>
      <c r="M57" s="772" t="str">
        <f t="shared" si="10"/>
        <v/>
      </c>
      <c r="N57" s="759" t="str">
        <f t="shared" si="11"/>
        <v/>
      </c>
      <c r="O57" s="759" t="str">
        <f t="shared" si="12"/>
        <v/>
      </c>
      <c r="P57" s="773" t="str">
        <f t="shared" si="13"/>
        <v>Mediana</v>
      </c>
      <c r="Q57" s="662" t="s">
        <v>3</v>
      </c>
      <c r="R57" s="662"/>
    </row>
    <row r="58" ht="118.5" customHeight="1" spans="1:18">
      <c r="A58" s="753"/>
      <c r="B58" s="749">
        <v>45</v>
      </c>
      <c r="C58" s="748">
        <v>5</v>
      </c>
      <c r="D58" s="750" t="s">
        <v>6</v>
      </c>
      <c r="E58" s="685" t="s">
        <v>153</v>
      </c>
      <c r="F58" s="749">
        <v>254984</v>
      </c>
      <c r="G58" s="759" t="str">
        <f t="shared" si="7"/>
        <v/>
      </c>
      <c r="H58" s="759" t="e">
        <f t="shared" si="8"/>
        <v>#VALUE!</v>
      </c>
      <c r="I58" s="779"/>
      <c r="J58" s="779"/>
      <c r="K58" s="778"/>
      <c r="L58" s="786" t="str">
        <f t="shared" si="9"/>
        <v/>
      </c>
      <c r="M58" s="772" t="str">
        <f t="shared" si="10"/>
        <v/>
      </c>
      <c r="N58" s="759" t="str">
        <f t="shared" si="11"/>
        <v/>
      </c>
      <c r="O58" s="759" t="str">
        <f t="shared" si="12"/>
        <v/>
      </c>
      <c r="P58" s="773" t="str">
        <f t="shared" si="13"/>
        <v>Mediana</v>
      </c>
      <c r="Q58" s="662" t="s">
        <v>3</v>
      </c>
      <c r="R58" s="662"/>
    </row>
    <row r="59" ht="120" customHeight="1" spans="1:18">
      <c r="A59" s="753"/>
      <c r="B59" s="749">
        <v>46</v>
      </c>
      <c r="C59" s="748">
        <v>10</v>
      </c>
      <c r="D59" s="750" t="s">
        <v>6</v>
      </c>
      <c r="E59" s="685" t="s">
        <v>154</v>
      </c>
      <c r="F59" s="750" t="s">
        <v>155</v>
      </c>
      <c r="G59" s="759" t="str">
        <f t="shared" si="7"/>
        <v/>
      </c>
      <c r="H59" s="759" t="e">
        <f t="shared" si="8"/>
        <v>#VALUE!</v>
      </c>
      <c r="I59" s="777"/>
      <c r="J59" s="777"/>
      <c r="K59" s="777"/>
      <c r="L59" s="759" t="str">
        <f t="shared" si="9"/>
        <v/>
      </c>
      <c r="M59" s="772" t="str">
        <f t="shared" si="10"/>
        <v/>
      </c>
      <c r="N59" s="759" t="str">
        <f t="shared" si="11"/>
        <v/>
      </c>
      <c r="O59" s="759" t="str">
        <f t="shared" si="12"/>
        <v/>
      </c>
      <c r="P59" s="773" t="str">
        <f t="shared" si="13"/>
        <v>Mediana</v>
      </c>
      <c r="Q59" s="662" t="s">
        <v>3</v>
      </c>
      <c r="R59" s="662"/>
    </row>
    <row r="60" ht="84.75" customHeight="1" spans="1:18">
      <c r="A60" s="753"/>
      <c r="B60" s="749">
        <v>47</v>
      </c>
      <c r="C60" s="748">
        <v>2</v>
      </c>
      <c r="D60" s="750" t="s">
        <v>6</v>
      </c>
      <c r="E60" s="685" t="s">
        <v>156</v>
      </c>
      <c r="F60" s="750" t="s">
        <v>157</v>
      </c>
      <c r="G60" s="759" t="str">
        <f t="shared" si="7"/>
        <v/>
      </c>
      <c r="H60" s="760" t="e">
        <f t="shared" si="8"/>
        <v>#VALUE!</v>
      </c>
      <c r="I60" s="784"/>
      <c r="J60" s="777"/>
      <c r="K60" s="777"/>
      <c r="L60" s="759" t="str">
        <f t="shared" si="9"/>
        <v/>
      </c>
      <c r="M60" s="772" t="str">
        <f t="shared" si="10"/>
        <v/>
      </c>
      <c r="N60" s="759" t="str">
        <f t="shared" si="11"/>
        <v/>
      </c>
      <c r="O60" s="759" t="str">
        <f t="shared" si="12"/>
        <v/>
      </c>
      <c r="P60" s="773" t="str">
        <f t="shared" si="13"/>
        <v>Mediana</v>
      </c>
      <c r="Q60" s="662" t="s">
        <v>3</v>
      </c>
      <c r="R60" s="662"/>
    </row>
    <row r="61" ht="230.25" customHeight="1" spans="1:18">
      <c r="A61" s="753"/>
      <c r="B61" s="749">
        <v>48</v>
      </c>
      <c r="C61" s="749">
        <v>12</v>
      </c>
      <c r="D61" s="750" t="s">
        <v>6</v>
      </c>
      <c r="E61" s="755" t="s">
        <v>158</v>
      </c>
      <c r="F61" s="749">
        <v>450518</v>
      </c>
      <c r="G61" s="759" t="str">
        <f t="shared" si="7"/>
        <v/>
      </c>
      <c r="H61" s="759" t="e">
        <f t="shared" si="8"/>
        <v>#VALUE!</v>
      </c>
      <c r="I61" s="779"/>
      <c r="J61" s="779"/>
      <c r="K61" s="778"/>
      <c r="L61" s="786" t="str">
        <f t="shared" si="9"/>
        <v/>
      </c>
      <c r="M61" s="772" t="str">
        <f t="shared" si="10"/>
        <v/>
      </c>
      <c r="N61" s="759" t="str">
        <f t="shared" si="11"/>
        <v/>
      </c>
      <c r="O61" s="759" t="str">
        <f t="shared" si="12"/>
        <v/>
      </c>
      <c r="P61" s="773" t="str">
        <f t="shared" si="13"/>
        <v>Mediana</v>
      </c>
      <c r="Q61" s="662" t="s">
        <v>3</v>
      </c>
      <c r="R61" s="662"/>
    </row>
    <row r="62" ht="102" customHeight="1" spans="1:18">
      <c r="A62" s="753"/>
      <c r="B62" s="749">
        <v>49</v>
      </c>
      <c r="C62" s="749">
        <v>12</v>
      </c>
      <c r="D62" s="750" t="s">
        <v>6</v>
      </c>
      <c r="E62" s="685" t="s">
        <v>159</v>
      </c>
      <c r="F62" s="749">
        <v>229700</v>
      </c>
      <c r="G62" s="759" t="str">
        <f t="shared" si="7"/>
        <v/>
      </c>
      <c r="H62" s="759" t="e">
        <f t="shared" si="8"/>
        <v>#VALUE!</v>
      </c>
      <c r="I62" s="779"/>
      <c r="J62" s="779"/>
      <c r="K62" s="779"/>
      <c r="L62" s="759" t="str">
        <f t="shared" si="9"/>
        <v/>
      </c>
      <c r="M62" s="772" t="str">
        <f t="shared" si="10"/>
        <v/>
      </c>
      <c r="N62" s="759" t="str">
        <f t="shared" si="11"/>
        <v/>
      </c>
      <c r="O62" s="759" t="str">
        <f t="shared" si="12"/>
        <v/>
      </c>
      <c r="P62" s="773" t="str">
        <f t="shared" si="13"/>
        <v>Mediana</v>
      </c>
      <c r="Q62" s="662" t="s">
        <v>3</v>
      </c>
      <c r="R62" s="662"/>
    </row>
    <row r="63" ht="134.25" customHeight="1" spans="1:18">
      <c r="A63" s="753"/>
      <c r="B63" s="749">
        <v>50</v>
      </c>
      <c r="C63" s="749">
        <v>12</v>
      </c>
      <c r="D63" s="750" t="s">
        <v>6</v>
      </c>
      <c r="E63" s="685" t="s">
        <v>160</v>
      </c>
      <c r="F63" s="749">
        <v>307861</v>
      </c>
      <c r="G63" s="759" t="str">
        <f t="shared" si="7"/>
        <v/>
      </c>
      <c r="H63" s="759" t="e">
        <f t="shared" si="8"/>
        <v>#VALUE!</v>
      </c>
      <c r="I63" s="779"/>
      <c r="J63" s="779"/>
      <c r="K63" s="779"/>
      <c r="L63" s="759" t="str">
        <f t="shared" si="9"/>
        <v/>
      </c>
      <c r="M63" s="772" t="str">
        <f t="shared" si="10"/>
        <v/>
      </c>
      <c r="N63" s="759" t="str">
        <f t="shared" si="11"/>
        <v/>
      </c>
      <c r="O63" s="759" t="str">
        <f t="shared" si="12"/>
        <v/>
      </c>
      <c r="P63" s="773" t="str">
        <f t="shared" si="13"/>
        <v>Mediana</v>
      </c>
      <c r="Q63" s="662" t="s">
        <v>3</v>
      </c>
      <c r="R63" s="662"/>
    </row>
    <row r="64" ht="103.5" customHeight="1" spans="1:18">
      <c r="A64" s="753"/>
      <c r="B64" s="749">
        <v>51</v>
      </c>
      <c r="C64" s="749">
        <v>100</v>
      </c>
      <c r="D64" s="750" t="s">
        <v>6</v>
      </c>
      <c r="E64" s="685" t="s">
        <v>161</v>
      </c>
      <c r="F64" s="749">
        <v>623696</v>
      </c>
      <c r="G64" s="759" t="str">
        <f t="shared" si="7"/>
        <v/>
      </c>
      <c r="H64" s="759" t="e">
        <f t="shared" si="8"/>
        <v>#VALUE!</v>
      </c>
      <c r="I64" s="779"/>
      <c r="J64" s="779"/>
      <c r="K64" s="779"/>
      <c r="L64" s="759" t="str">
        <f t="shared" si="9"/>
        <v/>
      </c>
      <c r="M64" s="772" t="str">
        <f t="shared" si="10"/>
        <v/>
      </c>
      <c r="N64" s="759" t="str">
        <f t="shared" si="11"/>
        <v/>
      </c>
      <c r="O64" s="759" t="str">
        <f t="shared" si="12"/>
        <v/>
      </c>
      <c r="P64" s="773" t="str">
        <f t="shared" si="13"/>
        <v>Mediana</v>
      </c>
      <c r="Q64" s="662" t="s">
        <v>3</v>
      </c>
      <c r="R64" s="662"/>
    </row>
    <row r="65" ht="103.5" customHeight="1" spans="1:18">
      <c r="A65" s="753"/>
      <c r="B65" s="749">
        <v>52</v>
      </c>
      <c r="C65" s="748">
        <v>2</v>
      </c>
      <c r="D65" s="750" t="s">
        <v>6</v>
      </c>
      <c r="E65" s="685" t="s">
        <v>162</v>
      </c>
      <c r="F65" s="749">
        <v>614590</v>
      </c>
      <c r="G65" s="759" t="str">
        <f t="shared" si="7"/>
        <v/>
      </c>
      <c r="H65" s="759" t="e">
        <f t="shared" si="8"/>
        <v>#VALUE!</v>
      </c>
      <c r="I65" s="803"/>
      <c r="J65" s="779"/>
      <c r="K65" s="779"/>
      <c r="L65" s="759" t="str">
        <f t="shared" si="9"/>
        <v/>
      </c>
      <c r="M65" s="772" t="str">
        <f t="shared" si="10"/>
        <v/>
      </c>
      <c r="N65" s="759" t="str">
        <f t="shared" si="11"/>
        <v/>
      </c>
      <c r="O65" s="759" t="str">
        <f t="shared" si="12"/>
        <v/>
      </c>
      <c r="P65" s="773" t="str">
        <f t="shared" si="13"/>
        <v>Mediana</v>
      </c>
      <c r="Q65" s="662" t="s">
        <v>3</v>
      </c>
      <c r="R65" s="662"/>
    </row>
    <row r="66" ht="72" customHeight="1" spans="1:18">
      <c r="A66" s="753"/>
      <c r="B66" s="749">
        <v>53</v>
      </c>
      <c r="C66" s="762">
        <v>10</v>
      </c>
      <c r="D66" s="750" t="s">
        <v>6</v>
      </c>
      <c r="E66" s="685" t="s">
        <v>163</v>
      </c>
      <c r="F66" s="749">
        <v>424661</v>
      </c>
      <c r="G66" s="759" t="str">
        <f t="shared" si="7"/>
        <v/>
      </c>
      <c r="H66" s="759" t="e">
        <f t="shared" si="8"/>
        <v>#VALUE!</v>
      </c>
      <c r="I66" s="779"/>
      <c r="J66" s="779"/>
      <c r="K66" s="779"/>
      <c r="L66" s="759" t="str">
        <f t="shared" si="9"/>
        <v/>
      </c>
      <c r="M66" s="772" t="str">
        <f t="shared" si="10"/>
        <v/>
      </c>
      <c r="N66" s="759" t="str">
        <f t="shared" si="11"/>
        <v/>
      </c>
      <c r="O66" s="759" t="str">
        <f t="shared" si="12"/>
        <v/>
      </c>
      <c r="P66" s="773" t="str">
        <f t="shared" si="13"/>
        <v>Mediana</v>
      </c>
      <c r="Q66" s="662" t="s">
        <v>3</v>
      </c>
      <c r="R66" s="762"/>
    </row>
    <row r="67" ht="61.5" customHeight="1" spans="1:18">
      <c r="A67" s="753"/>
      <c r="B67" s="749">
        <v>54</v>
      </c>
      <c r="C67" s="748">
        <v>12</v>
      </c>
      <c r="D67" s="750" t="s">
        <v>6</v>
      </c>
      <c r="E67" s="685" t="s">
        <v>164</v>
      </c>
      <c r="F67" s="750" t="s">
        <v>165</v>
      </c>
      <c r="G67" s="759" t="str">
        <f t="shared" si="7"/>
        <v/>
      </c>
      <c r="H67" s="759" t="e">
        <f t="shared" si="8"/>
        <v>#VALUE!</v>
      </c>
      <c r="I67" s="779"/>
      <c r="J67" s="779"/>
      <c r="K67" s="779"/>
      <c r="L67" s="759" t="str">
        <f t="shared" si="9"/>
        <v/>
      </c>
      <c r="M67" s="772" t="str">
        <f t="shared" si="10"/>
        <v/>
      </c>
      <c r="N67" s="759" t="str">
        <f t="shared" si="11"/>
        <v/>
      </c>
      <c r="O67" s="759" t="str">
        <f t="shared" si="12"/>
        <v/>
      </c>
      <c r="P67" s="773" t="str">
        <f t="shared" si="13"/>
        <v>Mediana</v>
      </c>
      <c r="Q67" s="662" t="s">
        <v>3</v>
      </c>
      <c r="R67" s="662"/>
    </row>
    <row r="68" ht="33.2" customHeight="1" spans="1:18">
      <c r="A68" s="753"/>
      <c r="B68" s="749">
        <v>55</v>
      </c>
      <c r="C68" s="749">
        <v>600</v>
      </c>
      <c r="D68" s="750" t="s">
        <v>166</v>
      </c>
      <c r="E68" s="685" t="s">
        <v>167</v>
      </c>
      <c r="F68" s="750" t="s">
        <v>168</v>
      </c>
      <c r="G68" s="759" t="str">
        <f t="shared" si="7"/>
        <v/>
      </c>
      <c r="H68" s="759" t="e">
        <f t="shared" si="8"/>
        <v>#VALUE!</v>
      </c>
      <c r="I68" s="777"/>
      <c r="J68" s="777"/>
      <c r="K68" s="777"/>
      <c r="L68" s="759" t="str">
        <f t="shared" si="9"/>
        <v/>
      </c>
      <c r="M68" s="772" t="str">
        <f t="shared" si="10"/>
        <v/>
      </c>
      <c r="N68" s="759" t="str">
        <f t="shared" si="11"/>
        <v/>
      </c>
      <c r="O68" s="759" t="str">
        <f t="shared" si="12"/>
        <v/>
      </c>
      <c r="P68" s="773" t="str">
        <f t="shared" si="13"/>
        <v>Mediana</v>
      </c>
      <c r="Q68" s="662" t="s">
        <v>3</v>
      </c>
      <c r="R68" s="662"/>
    </row>
    <row r="69" ht="46.5" customHeight="1" spans="1:18">
      <c r="A69" s="753"/>
      <c r="B69" s="749">
        <v>56</v>
      </c>
      <c r="C69" s="749">
        <v>18</v>
      </c>
      <c r="D69" s="750" t="s">
        <v>169</v>
      </c>
      <c r="E69" s="685" t="s">
        <v>170</v>
      </c>
      <c r="F69" s="749">
        <v>620720</v>
      </c>
      <c r="G69" s="759" t="str">
        <f t="shared" si="7"/>
        <v/>
      </c>
      <c r="H69" s="760" t="e">
        <f t="shared" si="8"/>
        <v>#VALUE!</v>
      </c>
      <c r="I69" s="778"/>
      <c r="J69" s="779"/>
      <c r="K69" s="779"/>
      <c r="L69" s="759" t="str">
        <f t="shared" si="9"/>
        <v/>
      </c>
      <c r="M69" s="772" t="str">
        <f t="shared" si="10"/>
        <v/>
      </c>
      <c r="N69" s="759" t="str">
        <f t="shared" si="11"/>
        <v/>
      </c>
      <c r="O69" s="759" t="str">
        <f t="shared" si="12"/>
        <v/>
      </c>
      <c r="P69" s="773" t="str">
        <f t="shared" si="13"/>
        <v>Mediana</v>
      </c>
      <c r="Q69" s="662" t="s">
        <v>3</v>
      </c>
      <c r="R69" s="662"/>
    </row>
    <row r="70" ht="273.6" customHeight="1" spans="1:18">
      <c r="A70" s="753"/>
      <c r="B70" s="749">
        <v>57</v>
      </c>
      <c r="C70" s="749">
        <v>2</v>
      </c>
      <c r="D70" s="750" t="s">
        <v>6</v>
      </c>
      <c r="E70" s="685" t="s">
        <v>171</v>
      </c>
      <c r="F70" s="749">
        <v>453137</v>
      </c>
      <c r="G70" s="759" t="str">
        <f t="shared" si="7"/>
        <v/>
      </c>
      <c r="H70" s="759" t="e">
        <f t="shared" si="8"/>
        <v>#VALUE!</v>
      </c>
      <c r="I70" s="777"/>
      <c r="J70" s="777"/>
      <c r="K70" s="777"/>
      <c r="L70" s="759" t="str">
        <f t="shared" si="9"/>
        <v/>
      </c>
      <c r="M70" s="772" t="str">
        <f t="shared" si="10"/>
        <v/>
      </c>
      <c r="N70" s="759" t="str">
        <f t="shared" si="11"/>
        <v/>
      </c>
      <c r="O70" s="759" t="str">
        <f t="shared" si="12"/>
        <v/>
      </c>
      <c r="P70" s="773" t="str">
        <f t="shared" si="13"/>
        <v>Mediana</v>
      </c>
      <c r="Q70" s="662" t="s">
        <v>3</v>
      </c>
      <c r="R70" s="662"/>
    </row>
    <row r="71" ht="141" customHeight="1" spans="1:18">
      <c r="A71" s="753"/>
      <c r="B71" s="749">
        <v>58</v>
      </c>
      <c r="C71" s="749">
        <v>2</v>
      </c>
      <c r="D71" s="750" t="s">
        <v>6</v>
      </c>
      <c r="E71" s="685" t="s">
        <v>172</v>
      </c>
      <c r="F71" s="750" t="s">
        <v>173</v>
      </c>
      <c r="G71" s="759" t="str">
        <f t="shared" si="7"/>
        <v/>
      </c>
      <c r="H71" s="759" t="e">
        <f t="shared" si="8"/>
        <v>#VALUE!</v>
      </c>
      <c r="I71" s="779"/>
      <c r="J71" s="779"/>
      <c r="K71" s="778"/>
      <c r="L71" s="786" t="str">
        <f t="shared" si="9"/>
        <v/>
      </c>
      <c r="M71" s="772" t="str">
        <f t="shared" si="10"/>
        <v/>
      </c>
      <c r="N71" s="759" t="str">
        <f t="shared" si="11"/>
        <v/>
      </c>
      <c r="O71" s="759" t="str">
        <f t="shared" si="12"/>
        <v/>
      </c>
      <c r="P71" s="773" t="str">
        <f t="shared" si="13"/>
        <v>Mediana</v>
      </c>
      <c r="Q71" s="662" t="s">
        <v>3</v>
      </c>
      <c r="R71" s="662"/>
    </row>
    <row r="72" ht="139.5" customHeight="1" spans="1:18">
      <c r="A72" s="753"/>
      <c r="B72" s="749">
        <v>59</v>
      </c>
      <c r="C72" s="749">
        <v>20</v>
      </c>
      <c r="D72" s="750" t="s">
        <v>6</v>
      </c>
      <c r="E72" s="685" t="s">
        <v>174</v>
      </c>
      <c r="F72" s="750" t="s">
        <v>175</v>
      </c>
      <c r="G72" s="759" t="str">
        <f t="shared" si="7"/>
        <v/>
      </c>
      <c r="H72" s="759" t="e">
        <f t="shared" si="8"/>
        <v>#VALUE!</v>
      </c>
      <c r="I72" s="779"/>
      <c r="J72" s="779"/>
      <c r="K72" s="779"/>
      <c r="L72" s="759" t="str">
        <f t="shared" si="9"/>
        <v/>
      </c>
      <c r="M72" s="772" t="str">
        <f t="shared" si="10"/>
        <v/>
      </c>
      <c r="N72" s="759" t="str">
        <f t="shared" si="11"/>
        <v/>
      </c>
      <c r="O72" s="759" t="str">
        <f t="shared" si="12"/>
        <v/>
      </c>
      <c r="P72" s="773" t="str">
        <f t="shared" si="13"/>
        <v>Mediana</v>
      </c>
      <c r="Q72" s="662" t="s">
        <v>3</v>
      </c>
      <c r="R72" s="662"/>
    </row>
    <row r="73" ht="174" customHeight="1" spans="1:18">
      <c r="A73" s="753"/>
      <c r="B73" s="749">
        <v>60</v>
      </c>
      <c r="C73" s="749">
        <v>20</v>
      </c>
      <c r="D73" s="750" t="s">
        <v>6</v>
      </c>
      <c r="E73" s="685" t="s">
        <v>176</v>
      </c>
      <c r="F73" s="750" t="s">
        <v>175</v>
      </c>
      <c r="G73" s="759" t="str">
        <f t="shared" si="7"/>
        <v/>
      </c>
      <c r="H73" s="759" t="e">
        <f t="shared" si="8"/>
        <v>#VALUE!</v>
      </c>
      <c r="I73" s="779"/>
      <c r="J73" s="779"/>
      <c r="K73" s="779"/>
      <c r="L73" s="759" t="str">
        <f t="shared" si="9"/>
        <v/>
      </c>
      <c r="M73" s="772" t="str">
        <f t="shared" si="10"/>
        <v/>
      </c>
      <c r="N73" s="759" t="str">
        <f t="shared" si="11"/>
        <v/>
      </c>
      <c r="O73" s="759" t="str">
        <f t="shared" si="12"/>
        <v/>
      </c>
      <c r="P73" s="773" t="str">
        <f t="shared" si="13"/>
        <v>Mediana</v>
      </c>
      <c r="Q73" s="662" t="s">
        <v>3</v>
      </c>
      <c r="R73" s="662"/>
    </row>
    <row r="74" ht="150.75" customHeight="1" spans="1:18">
      <c r="A74" s="753"/>
      <c r="B74" s="749">
        <v>61</v>
      </c>
      <c r="C74" s="749">
        <v>6</v>
      </c>
      <c r="D74" s="750" t="s">
        <v>6</v>
      </c>
      <c r="E74" s="685" t="s">
        <v>177</v>
      </c>
      <c r="F74" s="750" t="s">
        <v>178</v>
      </c>
      <c r="G74" s="759" t="str">
        <f t="shared" si="7"/>
        <v/>
      </c>
      <c r="H74" s="759" t="e">
        <f t="shared" si="8"/>
        <v>#VALUE!</v>
      </c>
      <c r="I74" s="779"/>
      <c r="J74" s="779"/>
      <c r="K74" s="779"/>
      <c r="L74" s="759" t="str">
        <f t="shared" si="9"/>
        <v/>
      </c>
      <c r="M74" s="772" t="str">
        <f t="shared" si="10"/>
        <v/>
      </c>
      <c r="N74" s="759" t="str">
        <f t="shared" si="11"/>
        <v/>
      </c>
      <c r="O74" s="759" t="str">
        <f t="shared" si="12"/>
        <v/>
      </c>
      <c r="P74" s="773" t="str">
        <f t="shared" si="13"/>
        <v>Mediana</v>
      </c>
      <c r="Q74" s="662" t="s">
        <v>3</v>
      </c>
      <c r="R74" s="662"/>
    </row>
    <row r="75" ht="112.5" customHeight="1" spans="1:18">
      <c r="A75" s="753"/>
      <c r="B75" s="749">
        <v>62</v>
      </c>
      <c r="C75" s="749">
        <v>25</v>
      </c>
      <c r="D75" s="750" t="s">
        <v>6</v>
      </c>
      <c r="E75" s="685" t="s">
        <v>179</v>
      </c>
      <c r="F75" s="750" t="s">
        <v>180</v>
      </c>
      <c r="G75" s="759" t="str">
        <f t="shared" si="7"/>
        <v/>
      </c>
      <c r="H75" s="759" t="e">
        <f t="shared" si="8"/>
        <v>#VALUE!</v>
      </c>
      <c r="I75" s="779"/>
      <c r="J75" s="779"/>
      <c r="K75" s="779"/>
      <c r="L75" s="759" t="str">
        <f t="shared" si="9"/>
        <v/>
      </c>
      <c r="M75" s="772" t="str">
        <f t="shared" si="10"/>
        <v/>
      </c>
      <c r="N75" s="759" t="str">
        <f t="shared" si="11"/>
        <v/>
      </c>
      <c r="O75" s="759" t="str">
        <f t="shared" si="12"/>
        <v/>
      </c>
      <c r="P75" s="773" t="str">
        <f t="shared" si="13"/>
        <v>Mediana</v>
      </c>
      <c r="Q75" s="662" t="s">
        <v>3</v>
      </c>
      <c r="R75" s="662"/>
    </row>
    <row r="76" ht="108.75" customHeight="1" spans="1:18">
      <c r="A76" s="753"/>
      <c r="B76" s="749">
        <v>63</v>
      </c>
      <c r="C76" s="749">
        <v>30</v>
      </c>
      <c r="D76" s="750" t="s">
        <v>6</v>
      </c>
      <c r="E76" s="685" t="s">
        <v>181</v>
      </c>
      <c r="F76" s="750" t="s">
        <v>182</v>
      </c>
      <c r="G76" s="759" t="str">
        <f t="shared" si="7"/>
        <v/>
      </c>
      <c r="H76" s="759" t="e">
        <f t="shared" si="8"/>
        <v>#VALUE!</v>
      </c>
      <c r="I76" s="804"/>
      <c r="J76" s="779"/>
      <c r="K76" s="779"/>
      <c r="L76" s="759" t="str">
        <f t="shared" si="9"/>
        <v/>
      </c>
      <c r="M76" s="772" t="str">
        <f t="shared" si="10"/>
        <v/>
      </c>
      <c r="N76" s="759" t="str">
        <f t="shared" si="11"/>
        <v/>
      </c>
      <c r="O76" s="759" t="str">
        <f t="shared" si="12"/>
        <v/>
      </c>
      <c r="P76" s="773" t="str">
        <f t="shared" si="13"/>
        <v>Mediana</v>
      </c>
      <c r="Q76" s="662" t="s">
        <v>3</v>
      </c>
      <c r="R76" s="662"/>
    </row>
    <row r="77" ht="105" customHeight="1" spans="1:18">
      <c r="A77" s="753"/>
      <c r="B77" s="749">
        <v>64</v>
      </c>
      <c r="C77" s="749">
        <v>20</v>
      </c>
      <c r="D77" s="750" t="s">
        <v>183</v>
      </c>
      <c r="E77" s="685" t="s">
        <v>184</v>
      </c>
      <c r="F77" s="749">
        <v>601243</v>
      </c>
      <c r="G77" s="759" t="str">
        <f t="shared" si="7"/>
        <v/>
      </c>
      <c r="H77" s="759" t="e">
        <f t="shared" si="8"/>
        <v>#VALUE!</v>
      </c>
      <c r="I77" s="779"/>
      <c r="J77" s="779"/>
      <c r="K77" s="779"/>
      <c r="L77" s="759" t="str">
        <f t="shared" si="9"/>
        <v/>
      </c>
      <c r="M77" s="772" t="str">
        <f t="shared" si="10"/>
        <v/>
      </c>
      <c r="N77" s="759" t="str">
        <f t="shared" si="11"/>
        <v/>
      </c>
      <c r="O77" s="759" t="str">
        <f t="shared" si="12"/>
        <v/>
      </c>
      <c r="P77" s="773" t="str">
        <f t="shared" si="13"/>
        <v>Mediana</v>
      </c>
      <c r="Q77" s="662" t="s">
        <v>3</v>
      </c>
      <c r="R77" s="662"/>
    </row>
    <row r="78" ht="87.75" customHeight="1" spans="1:18">
      <c r="A78" s="753"/>
      <c r="B78" s="749">
        <v>65</v>
      </c>
      <c r="C78" s="749">
        <v>10</v>
      </c>
      <c r="D78" s="750" t="s">
        <v>183</v>
      </c>
      <c r="E78" s="685" t="s">
        <v>185</v>
      </c>
      <c r="F78" s="749">
        <v>327901</v>
      </c>
      <c r="G78" s="759" t="str">
        <f t="shared" si="7"/>
        <v/>
      </c>
      <c r="H78" s="759" t="e">
        <f t="shared" si="8"/>
        <v>#VALUE!</v>
      </c>
      <c r="I78" s="779"/>
      <c r="J78" s="779"/>
      <c r="K78" s="779"/>
      <c r="L78" s="759" t="str">
        <f t="shared" si="9"/>
        <v/>
      </c>
      <c r="M78" s="772" t="str">
        <f t="shared" si="10"/>
        <v/>
      </c>
      <c r="N78" s="759" t="str">
        <f t="shared" si="11"/>
        <v/>
      </c>
      <c r="O78" s="759" t="str">
        <f t="shared" si="12"/>
        <v/>
      </c>
      <c r="P78" s="773" t="str">
        <f t="shared" si="13"/>
        <v>Mediana</v>
      </c>
      <c r="Q78" s="662" t="s">
        <v>3</v>
      </c>
      <c r="R78" s="662"/>
    </row>
    <row r="79" ht="84" customHeight="1" spans="1:18">
      <c r="A79" s="753"/>
      <c r="B79" s="749">
        <v>66</v>
      </c>
      <c r="C79" s="749">
        <v>36</v>
      </c>
      <c r="D79" s="750" t="s">
        <v>186</v>
      </c>
      <c r="E79" s="685" t="s">
        <v>187</v>
      </c>
      <c r="F79" s="749">
        <v>601033</v>
      </c>
      <c r="G79" s="759" t="str">
        <f t="shared" si="7"/>
        <v/>
      </c>
      <c r="H79" s="759" t="e">
        <f t="shared" si="8"/>
        <v>#VALUE!</v>
      </c>
      <c r="I79" s="779"/>
      <c r="J79" s="779"/>
      <c r="K79" s="779"/>
      <c r="L79" s="759" t="str">
        <f t="shared" si="9"/>
        <v/>
      </c>
      <c r="M79" s="772" t="str">
        <f t="shared" si="10"/>
        <v/>
      </c>
      <c r="N79" s="759" t="str">
        <f t="shared" si="11"/>
        <v/>
      </c>
      <c r="O79" s="759" t="str">
        <f t="shared" si="12"/>
        <v/>
      </c>
      <c r="P79" s="773" t="str">
        <f t="shared" si="13"/>
        <v>Mediana</v>
      </c>
      <c r="Q79" s="662" t="s">
        <v>3</v>
      </c>
      <c r="R79" s="662"/>
    </row>
    <row r="80" ht="25.5" customHeight="1" spans="1:18">
      <c r="A80" s="753"/>
      <c r="B80" s="789" t="s">
        <v>188</v>
      </c>
      <c r="C80" s="789"/>
      <c r="D80" s="789"/>
      <c r="E80" s="789"/>
      <c r="F80" s="789"/>
      <c r="G80" s="789"/>
      <c r="H80" s="790" t="e">
        <f>SUM((H32:H79),2)</f>
        <v>#VALUE!</v>
      </c>
      <c r="I80" s="753"/>
      <c r="J80" s="753"/>
      <c r="K80" s="753"/>
      <c r="L80" s="753"/>
      <c r="M80" s="753"/>
      <c r="N80" s="753"/>
      <c r="O80" s="753"/>
      <c r="P80" s="753"/>
      <c r="Q80" s="753"/>
      <c r="R80" s="753"/>
    </row>
    <row r="81" ht="12.75" customHeight="1" spans="1:18">
      <c r="A81" s="753"/>
      <c r="B81" s="791" t="s">
        <v>189</v>
      </c>
      <c r="C81" s="791"/>
      <c r="D81" s="791"/>
      <c r="E81" s="791"/>
      <c r="F81" s="791"/>
      <c r="G81" s="791"/>
      <c r="H81" s="792" t="e">
        <f>SUM(H30,H80)</f>
        <v>#VALUE!</v>
      </c>
      <c r="I81" s="805"/>
      <c r="J81" s="806"/>
      <c r="K81" s="807" t="s">
        <v>190</v>
      </c>
      <c r="L81" s="807"/>
      <c r="M81" s="807"/>
      <c r="N81" s="807"/>
      <c r="O81" s="807"/>
      <c r="P81" s="807"/>
      <c r="Q81" s="753"/>
      <c r="R81" s="753"/>
    </row>
    <row r="82" spans="1:18">
      <c r="A82" s="753"/>
      <c r="B82" s="793" t="s">
        <v>191</v>
      </c>
      <c r="C82" s="793"/>
      <c r="D82" s="793"/>
      <c r="E82" s="793"/>
      <c r="F82" s="793"/>
      <c r="G82" s="793"/>
      <c r="H82" s="794" t="e">
        <f>H81/12</f>
        <v>#VALUE!</v>
      </c>
      <c r="I82" s="808"/>
      <c r="J82" s="808"/>
      <c r="K82" s="807"/>
      <c r="L82" s="807"/>
      <c r="M82" s="807"/>
      <c r="N82" s="807"/>
      <c r="O82" s="807"/>
      <c r="P82" s="807"/>
      <c r="Q82" s="753"/>
      <c r="R82" s="753"/>
    </row>
    <row r="83" spans="1:18">
      <c r="A83" s="753"/>
      <c r="B83" s="795" t="s">
        <v>192</v>
      </c>
      <c r="C83" s="795"/>
      <c r="D83" s="795"/>
      <c r="E83" s="795"/>
      <c r="F83" s="795"/>
      <c r="G83" s="795"/>
      <c r="H83" s="796" t="e">
        <f>TRUNC((H82/26),2)</f>
        <v>#VALUE!</v>
      </c>
      <c r="I83" s="808"/>
      <c r="J83" s="808"/>
      <c r="K83" s="807"/>
      <c r="L83" s="807"/>
      <c r="M83" s="807"/>
      <c r="N83" s="807"/>
      <c r="O83" s="807"/>
      <c r="P83" s="807"/>
      <c r="Q83" s="753"/>
      <c r="R83" s="753"/>
    </row>
    <row r="84" spans="1:18">
      <c r="A84" s="753"/>
      <c r="B84" s="797" t="s">
        <v>193</v>
      </c>
      <c r="C84" s="798"/>
      <c r="D84" s="799"/>
      <c r="E84" s="799"/>
      <c r="F84" s="800"/>
      <c r="G84" s="800"/>
      <c r="H84" s="801"/>
      <c r="I84" s="753"/>
      <c r="J84" s="753"/>
      <c r="K84" s="807"/>
      <c r="L84" s="807"/>
      <c r="M84" s="807"/>
      <c r="N84" s="807"/>
      <c r="O84" s="807"/>
      <c r="P84" s="807"/>
      <c r="Q84" s="753"/>
      <c r="R84" s="753"/>
    </row>
    <row r="85" spans="1:18">
      <c r="A85" s="753"/>
      <c r="B85" s="802"/>
      <c r="C85" s="802"/>
      <c r="D85" s="802"/>
      <c r="E85" s="802"/>
      <c r="F85" s="802"/>
      <c r="G85" s="802"/>
      <c r="H85" s="802"/>
      <c r="I85" s="802"/>
      <c r="J85" s="753"/>
      <c r="K85" s="807"/>
      <c r="L85" s="807"/>
      <c r="M85" s="807"/>
      <c r="N85" s="807"/>
      <c r="O85" s="807"/>
      <c r="P85" s="807"/>
      <c r="Q85" s="753"/>
      <c r="R85" s="753"/>
    </row>
    <row r="86" spans="1:18">
      <c r="A86" s="753"/>
      <c r="B86" s="797"/>
      <c r="C86" s="798"/>
      <c r="D86" s="735"/>
      <c r="E86" s="800"/>
      <c r="F86" s="800"/>
      <c r="G86" s="800"/>
      <c r="H86" s="801"/>
      <c r="I86" s="753"/>
      <c r="J86" s="753"/>
      <c r="K86" s="753"/>
      <c r="L86" s="753"/>
      <c r="M86" s="753"/>
      <c r="N86" s="753"/>
      <c r="O86" s="809"/>
      <c r="P86" s="809"/>
      <c r="Q86" s="753"/>
      <c r="R86" s="753"/>
    </row>
    <row r="87" spans="1:18">
      <c r="A87" s="753"/>
      <c r="B87" s="797"/>
      <c r="C87" s="798"/>
      <c r="D87" s="735"/>
      <c r="E87" s="800"/>
      <c r="F87" s="800"/>
      <c r="G87" s="800"/>
      <c r="H87" s="801"/>
      <c r="I87" s="753"/>
      <c r="J87" s="753"/>
      <c r="K87" s="753"/>
      <c r="L87" s="753"/>
      <c r="M87" s="753"/>
      <c r="N87" s="753"/>
      <c r="O87" s="809"/>
      <c r="P87" s="809"/>
      <c r="Q87" s="753"/>
      <c r="R87" s="753"/>
    </row>
    <row r="88" spans="1:18">
      <c r="A88" s="753"/>
      <c r="B88" s="797"/>
      <c r="C88" s="798"/>
      <c r="D88" s="735"/>
      <c r="E88" s="800"/>
      <c r="F88" s="800"/>
      <c r="G88" s="800"/>
      <c r="H88" s="801"/>
      <c r="I88" s="753"/>
      <c r="J88" s="753"/>
      <c r="K88" s="753"/>
      <c r="L88" s="753"/>
      <c r="M88" s="753"/>
      <c r="N88" s="753"/>
      <c r="O88" s="809"/>
      <c r="P88" s="809"/>
      <c r="Q88" s="753"/>
      <c r="R88" s="753"/>
    </row>
  </sheetData>
  <mergeCells count="22">
    <mergeCell ref="E1:H1"/>
    <mergeCell ref="E2:H2"/>
    <mergeCell ref="E3:H3"/>
    <mergeCell ref="E4:H4"/>
    <mergeCell ref="E5:H5"/>
    <mergeCell ref="B7:R7"/>
    <mergeCell ref="B8:R8"/>
    <mergeCell ref="B9:H9"/>
    <mergeCell ref="I9:K9"/>
    <mergeCell ref="M9:P9"/>
    <mergeCell ref="Q9:R9"/>
    <mergeCell ref="B11:R11"/>
    <mergeCell ref="B30:G30"/>
    <mergeCell ref="I30:J30"/>
    <mergeCell ref="B31:R31"/>
    <mergeCell ref="B80:G80"/>
    <mergeCell ref="B81:G81"/>
    <mergeCell ref="B82:G82"/>
    <mergeCell ref="B83:G83"/>
    <mergeCell ref="D84:E84"/>
    <mergeCell ref="B85:I85"/>
    <mergeCell ref="K81:P85"/>
  </mergeCells>
  <pageMargins left="0.511805555555555" right="0.511805555555555" top="0.7875" bottom="0.7875" header="0.511805555555555" footer="0.511805555555555"/>
  <pageSetup paperSize="9" scale="59" firstPageNumber="0" orientation="landscape" useFirstPageNumber="1" horizontalDpi="300" verticalDpi="300"/>
  <headerFooter/>
  <rowBreaks count="1" manualBreakCount="1">
    <brk id="30"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6"/>
  <sheetViews>
    <sheetView view="pageBreakPreview" zoomScale="75" zoomScalePageLayoutView="75" zoomScaleNormal="100" workbookViewId="0">
      <selection activeCell="J11" sqref="J11"/>
    </sheetView>
  </sheetViews>
  <sheetFormatPr defaultColWidth="8.86666666666667" defaultRowHeight="15.75"/>
  <cols>
    <col min="1" max="1" width="14.0095238095238" style="28" customWidth="1"/>
    <col min="2" max="2" width="8.85714285714286" style="28"/>
    <col min="3" max="3" width="14.6952380952381" style="28" customWidth="1"/>
    <col min="4" max="4" width="11.4190476190476" style="28" customWidth="1"/>
    <col min="5" max="5" width="9.84761904761905" style="28" customWidth="1"/>
    <col min="6" max="6" width="42.4190476190476" style="28" customWidth="1"/>
    <col min="7" max="7" width="13.0095238095238" style="28" customWidth="1"/>
    <col min="8" max="8" width="11.8571428571429" style="28" customWidth="1"/>
    <col min="9" max="9" width="13.5714285714286" style="28" customWidth="1"/>
    <col min="10" max="10" width="13.0095238095238" style="28" customWidth="1"/>
    <col min="11" max="11" width="12.5714285714286" style="28" customWidth="1"/>
    <col min="12" max="12" width="14.0095238095238" style="28" customWidth="1"/>
    <col min="13" max="13" width="8.85714285714286" style="28"/>
    <col min="14" max="14" width="11.8571428571429" style="28" customWidth="1"/>
    <col min="15" max="15" width="11.5714285714286" style="28" customWidth="1"/>
    <col min="16" max="16" width="9.14285714285714" style="28" customWidth="1"/>
    <col min="17" max="17" width="23.5714285714286" style="28" customWidth="1"/>
    <col min="18" max="1020" width="8.85714285714286" style="28"/>
    <col min="1021" max="1023" width="11.5714285714286" style="28" customWidth="1"/>
    <col min="1024" max="1024" width="8.85714285714286" style="719"/>
  </cols>
  <sheetData>
    <row r="1" ht="15" customHeight="1" spans="2:17">
      <c r="B1" s="672"/>
      <c r="C1" s="672"/>
      <c r="D1" s="666"/>
      <c r="E1" s="665"/>
      <c r="F1" s="673"/>
      <c r="G1" s="673"/>
      <c r="H1" s="673"/>
      <c r="I1" s="673"/>
      <c r="J1" s="698"/>
      <c r="K1" s="698"/>
      <c r="L1" s="698"/>
      <c r="M1" s="698"/>
      <c r="N1" s="34"/>
      <c r="O1" s="34"/>
      <c r="P1" s="671"/>
      <c r="Q1" s="671"/>
    </row>
    <row r="2" ht="15" customHeight="1" spans="2:17">
      <c r="B2" s="672"/>
      <c r="C2" s="672"/>
      <c r="D2" s="666"/>
      <c r="E2" s="665"/>
      <c r="F2" s="673"/>
      <c r="G2" s="673"/>
      <c r="H2" s="673"/>
      <c r="I2" s="673"/>
      <c r="J2" s="698"/>
      <c r="K2" s="698"/>
      <c r="L2" s="698"/>
      <c r="M2" s="698"/>
      <c r="N2" s="34"/>
      <c r="O2" s="34"/>
      <c r="P2" s="671"/>
      <c r="Q2" s="671"/>
    </row>
    <row r="3" ht="15" customHeight="1" spans="2:17">
      <c r="B3" s="672"/>
      <c r="C3" s="672"/>
      <c r="D3" s="666"/>
      <c r="E3" s="665"/>
      <c r="F3" s="673"/>
      <c r="G3" s="673"/>
      <c r="H3" s="673"/>
      <c r="I3" s="673"/>
      <c r="J3" s="698"/>
      <c r="K3" s="698"/>
      <c r="L3" s="698"/>
      <c r="M3" s="698"/>
      <c r="N3" s="34"/>
      <c r="O3" s="34"/>
      <c r="P3" s="671"/>
      <c r="Q3" s="671"/>
    </row>
    <row r="4" ht="15" customHeight="1" spans="2:17">
      <c r="B4" s="672"/>
      <c r="C4" s="672"/>
      <c r="D4" s="666"/>
      <c r="E4" s="665"/>
      <c r="F4" s="673"/>
      <c r="G4" s="673"/>
      <c r="H4" s="673"/>
      <c r="I4" s="673"/>
      <c r="J4" s="66"/>
      <c r="K4" s="698"/>
      <c r="L4" s="698"/>
      <c r="M4" s="698"/>
      <c r="N4" s="34"/>
      <c r="O4" s="34"/>
      <c r="P4" s="671"/>
      <c r="Q4" s="671"/>
    </row>
    <row r="5" ht="15" customHeight="1" spans="2:17">
      <c r="B5" s="666"/>
      <c r="C5" s="666"/>
      <c r="D5" s="666"/>
      <c r="E5" s="665"/>
      <c r="F5" s="673"/>
      <c r="G5" s="673"/>
      <c r="H5" s="673"/>
      <c r="I5" s="673"/>
      <c r="J5" s="66"/>
      <c r="K5" s="34"/>
      <c r="L5" s="34"/>
      <c r="M5" s="34"/>
      <c r="N5" s="34"/>
      <c r="O5" s="34"/>
      <c r="P5" s="671"/>
      <c r="Q5" s="671"/>
    </row>
    <row r="6" spans="2:17">
      <c r="B6" s="666"/>
      <c r="C6" s="666"/>
      <c r="D6" s="26"/>
      <c r="E6" s="665"/>
      <c r="F6" s="674"/>
      <c r="G6" s="674"/>
      <c r="H6" s="665"/>
      <c r="I6" s="675"/>
      <c r="J6" s="34"/>
      <c r="K6" s="34"/>
      <c r="L6" s="34"/>
      <c r="M6" s="34"/>
      <c r="N6" s="34"/>
      <c r="O6" s="34"/>
      <c r="P6" s="671"/>
      <c r="Q6" s="671"/>
    </row>
    <row r="7" spans="2:17">
      <c r="B7" s="676" t="s">
        <v>0</v>
      </c>
      <c r="C7" s="676"/>
      <c r="D7" s="676"/>
      <c r="E7" s="676"/>
      <c r="F7" s="676"/>
      <c r="G7" s="676"/>
      <c r="H7" s="676"/>
      <c r="I7" s="676"/>
      <c r="J7" s="676"/>
      <c r="K7" s="676"/>
      <c r="L7" s="676"/>
      <c r="M7" s="676"/>
      <c r="N7" s="676"/>
      <c r="O7" s="676"/>
      <c r="P7" s="676"/>
      <c r="Q7" s="676"/>
    </row>
    <row r="8" spans="2:17">
      <c r="B8" s="677" t="s">
        <v>194</v>
      </c>
      <c r="C8" s="677"/>
      <c r="D8" s="677"/>
      <c r="E8" s="677"/>
      <c r="F8" s="677"/>
      <c r="G8" s="677"/>
      <c r="H8" s="677"/>
      <c r="I8" s="677"/>
      <c r="J8" s="677"/>
      <c r="K8" s="677"/>
      <c r="L8" s="677"/>
      <c r="M8" s="677"/>
      <c r="N8" s="677"/>
      <c r="O8" s="677"/>
      <c r="P8" s="677"/>
      <c r="Q8" s="677"/>
    </row>
    <row r="9" ht="15" customHeight="1" spans="2:17">
      <c r="B9" s="678" t="s">
        <v>2</v>
      </c>
      <c r="C9" s="678"/>
      <c r="D9" s="678"/>
      <c r="E9" s="678"/>
      <c r="F9" s="678"/>
      <c r="G9" s="678"/>
      <c r="H9" s="678"/>
      <c r="I9" s="678"/>
      <c r="J9" s="678" t="s">
        <v>29</v>
      </c>
      <c r="K9" s="678"/>
      <c r="L9" s="678"/>
      <c r="M9" s="701"/>
      <c r="N9" s="702"/>
      <c r="O9" s="702"/>
      <c r="P9" s="702"/>
      <c r="Q9" s="702"/>
    </row>
    <row r="10" ht="73.7" customHeight="1" spans="1:17">
      <c r="A10" s="663"/>
      <c r="B10" s="679" t="s">
        <v>4</v>
      </c>
      <c r="C10" s="679" t="s">
        <v>22</v>
      </c>
      <c r="D10" s="679" t="s">
        <v>195</v>
      </c>
      <c r="E10" s="679" t="s">
        <v>6</v>
      </c>
      <c r="F10" s="679" t="s">
        <v>7</v>
      </c>
      <c r="G10" s="679" t="s">
        <v>32</v>
      </c>
      <c r="H10" s="680" t="s">
        <v>33</v>
      </c>
      <c r="I10" s="681" t="s">
        <v>9</v>
      </c>
      <c r="J10" s="704" t="s">
        <v>34</v>
      </c>
      <c r="K10" s="704" t="s">
        <v>35</v>
      </c>
      <c r="L10" s="704" t="s">
        <v>36</v>
      </c>
      <c r="M10" s="704" t="s">
        <v>37</v>
      </c>
      <c r="N10" s="704" t="s">
        <v>10</v>
      </c>
      <c r="O10" s="704" t="s">
        <v>11</v>
      </c>
      <c r="P10" s="704" t="s">
        <v>12</v>
      </c>
      <c r="Q10" s="704" t="s">
        <v>13</v>
      </c>
    </row>
    <row r="11" ht="59.25" customHeight="1" spans="1:17">
      <c r="A11" s="664"/>
      <c r="B11" s="32">
        <v>1</v>
      </c>
      <c r="C11" s="720" t="s">
        <v>27</v>
      </c>
      <c r="D11" s="32">
        <v>100</v>
      </c>
      <c r="E11" s="684" t="s">
        <v>41</v>
      </c>
      <c r="F11" s="721" t="s">
        <v>196</v>
      </c>
      <c r="G11" s="684" t="s">
        <v>197</v>
      </c>
      <c r="H11" s="686" t="str">
        <f>IF(Q11="média",O11,P11)</f>
        <v/>
      </c>
      <c r="I11" s="686" t="e">
        <f t="shared" ref="I11:I33" si="0">D11*H11</f>
        <v>#VALUE!</v>
      </c>
      <c r="J11" s="727"/>
      <c r="K11" s="727"/>
      <c r="L11" s="727"/>
      <c r="M11" s="686" t="str">
        <f t="shared" ref="M11:M33" si="1">IFERROR(_xlfn.STDEV.S(J11:L11),"")</f>
        <v/>
      </c>
      <c r="N11" s="706" t="str">
        <f t="shared" ref="N11:N33" si="2">IFERROR(_xlfn.STDEV.S(J11:L11)/AVERAGE(J11:L11),"")</f>
        <v/>
      </c>
      <c r="O11" s="686" t="str">
        <f t="shared" ref="O11:O33" si="3">IFERROR(TRUNC(IF(N11&lt;=25%,AVERAGE(J11:L11),""),2),"")</f>
        <v/>
      </c>
      <c r="P11" s="686" t="str">
        <f t="shared" ref="P11:P33" si="4">IFERROR(TRUNC(IF(N11&gt;25%,MEDIAN(J11:L11),""),2),"")</f>
        <v/>
      </c>
      <c r="Q11" s="718" t="str">
        <f t="shared" ref="Q11:Q33" si="5">IF(N11="","",IF(N11&gt;25%,"Mediana","Média"))</f>
        <v/>
      </c>
    </row>
    <row r="12" ht="70.15" customHeight="1" spans="1:17">
      <c r="A12" s="664"/>
      <c r="B12" s="32">
        <v>2</v>
      </c>
      <c r="C12" s="720"/>
      <c r="D12" s="32">
        <v>1</v>
      </c>
      <c r="E12" s="684" t="s">
        <v>198</v>
      </c>
      <c r="F12" s="721" t="s">
        <v>199</v>
      </c>
      <c r="G12" s="32">
        <v>385112</v>
      </c>
      <c r="H12" s="686" t="str">
        <f>IF(Q12="média",O12,P12)</f>
        <v/>
      </c>
      <c r="I12" s="686" t="e">
        <f t="shared" si="0"/>
        <v>#VALUE!</v>
      </c>
      <c r="J12" s="727"/>
      <c r="K12" s="727"/>
      <c r="L12" s="727"/>
      <c r="M12" s="686" t="str">
        <f t="shared" si="1"/>
        <v/>
      </c>
      <c r="N12" s="706" t="str">
        <f t="shared" si="2"/>
        <v/>
      </c>
      <c r="O12" s="686" t="str">
        <f t="shared" si="3"/>
        <v/>
      </c>
      <c r="P12" s="686" t="str">
        <f t="shared" si="4"/>
        <v/>
      </c>
      <c r="Q12" s="718" t="str">
        <f t="shared" si="5"/>
        <v/>
      </c>
    </row>
    <row r="13" ht="79.5" customHeight="1" spans="1:17">
      <c r="A13" s="664"/>
      <c r="B13" s="32">
        <v>3</v>
      </c>
      <c r="C13" s="720"/>
      <c r="D13" s="32">
        <v>12</v>
      </c>
      <c r="E13" s="684" t="s">
        <v>6</v>
      </c>
      <c r="F13" s="721" t="s">
        <v>200</v>
      </c>
      <c r="G13" s="684" t="s">
        <v>201</v>
      </c>
      <c r="H13" s="686" t="str">
        <f>IF(Q13="média",O13,P13)</f>
        <v/>
      </c>
      <c r="I13" s="686" t="e">
        <f t="shared" si="0"/>
        <v>#VALUE!</v>
      </c>
      <c r="J13" s="728"/>
      <c r="K13" s="728"/>
      <c r="L13" s="728"/>
      <c r="M13" s="686" t="str">
        <f t="shared" si="1"/>
        <v/>
      </c>
      <c r="N13" s="706" t="str">
        <f t="shared" si="2"/>
        <v/>
      </c>
      <c r="O13" s="686" t="str">
        <f t="shared" si="3"/>
        <v/>
      </c>
      <c r="P13" s="686" t="str">
        <f t="shared" si="4"/>
        <v/>
      </c>
      <c r="Q13" s="718" t="str">
        <f t="shared" si="5"/>
        <v/>
      </c>
    </row>
    <row r="14" ht="64.7" customHeight="1" spans="1:17">
      <c r="A14" s="664"/>
      <c r="B14" s="32">
        <v>4</v>
      </c>
      <c r="C14" s="720" t="s">
        <v>202</v>
      </c>
      <c r="D14" s="32">
        <v>96</v>
      </c>
      <c r="E14" s="684" t="s">
        <v>41</v>
      </c>
      <c r="F14" s="721" t="s">
        <v>196</v>
      </c>
      <c r="G14" s="684" t="s">
        <v>197</v>
      </c>
      <c r="H14" s="686" t="str">
        <f>IF(P14="média",N14,O14)</f>
        <v/>
      </c>
      <c r="I14" s="686" t="e">
        <f t="shared" si="0"/>
        <v>#VALUE!</v>
      </c>
      <c r="J14" s="727"/>
      <c r="K14" s="727"/>
      <c r="L14" s="727"/>
      <c r="M14" s="686" t="str">
        <f t="shared" si="1"/>
        <v/>
      </c>
      <c r="N14" s="706" t="str">
        <f t="shared" si="2"/>
        <v/>
      </c>
      <c r="O14" s="686" t="str">
        <f t="shared" si="3"/>
        <v/>
      </c>
      <c r="P14" s="686" t="str">
        <f t="shared" si="4"/>
        <v/>
      </c>
      <c r="Q14" s="718" t="str">
        <f t="shared" si="5"/>
        <v/>
      </c>
    </row>
    <row r="15" ht="68.25" customHeight="1" spans="1:17">
      <c r="A15" s="664"/>
      <c r="B15" s="32">
        <v>5</v>
      </c>
      <c r="C15" s="720"/>
      <c r="D15" s="32">
        <v>1</v>
      </c>
      <c r="E15" s="684" t="s">
        <v>198</v>
      </c>
      <c r="F15" s="721" t="s">
        <v>199</v>
      </c>
      <c r="G15" s="32">
        <v>385112</v>
      </c>
      <c r="H15" s="686" t="str">
        <f>IF(P15="média",N15,O15)</f>
        <v/>
      </c>
      <c r="I15" s="686" t="e">
        <f t="shared" si="0"/>
        <v>#VALUE!</v>
      </c>
      <c r="J15" s="727"/>
      <c r="K15" s="727"/>
      <c r="L15" s="727"/>
      <c r="M15" s="686" t="str">
        <f t="shared" si="1"/>
        <v/>
      </c>
      <c r="N15" s="706" t="str">
        <f t="shared" si="2"/>
        <v/>
      </c>
      <c r="O15" s="686" t="str">
        <f t="shared" si="3"/>
        <v/>
      </c>
      <c r="P15" s="686" t="str">
        <f t="shared" si="4"/>
        <v/>
      </c>
      <c r="Q15" s="718" t="str">
        <f t="shared" si="5"/>
        <v/>
      </c>
    </row>
    <row r="16" ht="67.35" customHeight="1" spans="1:17">
      <c r="A16" s="664"/>
      <c r="B16" s="32">
        <v>6</v>
      </c>
      <c r="C16" s="720"/>
      <c r="D16" s="32">
        <v>4</v>
      </c>
      <c r="E16" s="684" t="s">
        <v>6</v>
      </c>
      <c r="F16" s="721" t="s">
        <v>200</v>
      </c>
      <c r="G16" s="684" t="s">
        <v>201</v>
      </c>
      <c r="H16" s="686" t="str">
        <f>IF(Q16="média",O16,P16)</f>
        <v/>
      </c>
      <c r="I16" s="686" t="e">
        <f t="shared" si="0"/>
        <v>#VALUE!</v>
      </c>
      <c r="J16" s="728"/>
      <c r="K16" s="728"/>
      <c r="L16" s="728"/>
      <c r="M16" s="686" t="str">
        <f t="shared" si="1"/>
        <v/>
      </c>
      <c r="N16" s="706" t="str">
        <f t="shared" si="2"/>
        <v/>
      </c>
      <c r="O16" s="686" t="str">
        <f t="shared" si="3"/>
        <v/>
      </c>
      <c r="P16" s="686" t="str">
        <f t="shared" si="4"/>
        <v/>
      </c>
      <c r="Q16" s="718" t="str">
        <f t="shared" si="5"/>
        <v/>
      </c>
    </row>
    <row r="17" ht="71.85" customHeight="1" spans="1:17">
      <c r="A17" s="722"/>
      <c r="B17" s="32">
        <v>7</v>
      </c>
      <c r="C17" s="720"/>
      <c r="D17" s="32">
        <v>8</v>
      </c>
      <c r="E17" s="684" t="s">
        <v>41</v>
      </c>
      <c r="F17" s="721" t="s">
        <v>203</v>
      </c>
      <c r="G17" s="32">
        <v>618825</v>
      </c>
      <c r="H17" s="686" t="str">
        <f>IF(Q17="média",O17,P17)</f>
        <v/>
      </c>
      <c r="I17" s="686" t="e">
        <f t="shared" si="0"/>
        <v>#VALUE!</v>
      </c>
      <c r="J17" s="728"/>
      <c r="K17" s="728"/>
      <c r="L17" s="728"/>
      <c r="M17" s="686" t="str">
        <f t="shared" si="1"/>
        <v/>
      </c>
      <c r="N17" s="706" t="str">
        <f t="shared" si="2"/>
        <v/>
      </c>
      <c r="O17" s="686" t="str">
        <f t="shared" si="3"/>
        <v/>
      </c>
      <c r="P17" s="686" t="str">
        <f t="shared" si="4"/>
        <v/>
      </c>
      <c r="Q17" s="718" t="str">
        <f t="shared" si="5"/>
        <v/>
      </c>
    </row>
    <row r="18" ht="67.35" customHeight="1" spans="1:17">
      <c r="A18" s="722"/>
      <c r="B18" s="32">
        <v>8</v>
      </c>
      <c r="C18" s="720"/>
      <c r="D18" s="32">
        <v>48</v>
      </c>
      <c r="E18" s="684" t="s">
        <v>204</v>
      </c>
      <c r="F18" s="721" t="s">
        <v>205</v>
      </c>
      <c r="G18" s="32">
        <v>405885</v>
      </c>
      <c r="H18" s="686" t="str">
        <f>IF(Q18="média",O18,P18)</f>
        <v/>
      </c>
      <c r="I18" s="686" t="e">
        <f t="shared" si="0"/>
        <v>#VALUE!</v>
      </c>
      <c r="J18" s="727"/>
      <c r="K18" s="727"/>
      <c r="L18" s="727"/>
      <c r="M18" s="686" t="str">
        <f t="shared" si="1"/>
        <v/>
      </c>
      <c r="N18" s="706" t="str">
        <f t="shared" si="2"/>
        <v/>
      </c>
      <c r="O18" s="686" t="str">
        <f t="shared" si="3"/>
        <v/>
      </c>
      <c r="P18" s="686" t="str">
        <f t="shared" si="4"/>
        <v/>
      </c>
      <c r="Q18" s="718" t="str">
        <f t="shared" si="5"/>
        <v/>
      </c>
    </row>
    <row r="19" ht="49.5" customHeight="1" spans="2:17">
      <c r="B19" s="32">
        <v>9</v>
      </c>
      <c r="C19" s="720" t="s">
        <v>206</v>
      </c>
      <c r="D19" s="32">
        <v>100</v>
      </c>
      <c r="E19" s="684" t="s">
        <v>41</v>
      </c>
      <c r="F19" s="721" t="s">
        <v>196</v>
      </c>
      <c r="G19" s="684" t="s">
        <v>197</v>
      </c>
      <c r="H19" s="686" t="str">
        <f>IF(P19="média",N19,O19)</f>
        <v/>
      </c>
      <c r="I19" s="686" t="e">
        <f t="shared" si="0"/>
        <v>#VALUE!</v>
      </c>
      <c r="J19" s="727"/>
      <c r="K19" s="727"/>
      <c r="L19" s="727"/>
      <c r="M19" s="686" t="str">
        <f t="shared" si="1"/>
        <v/>
      </c>
      <c r="N19" s="706" t="str">
        <f t="shared" si="2"/>
        <v/>
      </c>
      <c r="O19" s="686" t="str">
        <f t="shared" si="3"/>
        <v/>
      </c>
      <c r="P19" s="686" t="str">
        <f t="shared" si="4"/>
        <v/>
      </c>
      <c r="Q19" s="718" t="str">
        <f t="shared" si="5"/>
        <v/>
      </c>
    </row>
    <row r="20" ht="81.75" customHeight="1" spans="2:17">
      <c r="B20" s="32">
        <v>10</v>
      </c>
      <c r="C20" s="720"/>
      <c r="D20" s="32">
        <v>2</v>
      </c>
      <c r="E20" s="684" t="s">
        <v>198</v>
      </c>
      <c r="F20" s="721" t="s">
        <v>199</v>
      </c>
      <c r="G20" s="32">
        <v>385112</v>
      </c>
      <c r="H20" s="686" t="str">
        <f>IF(P20="média",N20,O20)</f>
        <v/>
      </c>
      <c r="I20" s="686" t="e">
        <f t="shared" si="0"/>
        <v>#VALUE!</v>
      </c>
      <c r="J20" s="727"/>
      <c r="K20" s="727"/>
      <c r="L20" s="727"/>
      <c r="M20" s="686" t="str">
        <f t="shared" si="1"/>
        <v/>
      </c>
      <c r="N20" s="706" t="str">
        <f t="shared" si="2"/>
        <v/>
      </c>
      <c r="O20" s="686" t="str">
        <f t="shared" si="3"/>
        <v/>
      </c>
      <c r="P20" s="686" t="str">
        <f t="shared" si="4"/>
        <v/>
      </c>
      <c r="Q20" s="718" t="str">
        <f t="shared" si="5"/>
        <v/>
      </c>
    </row>
    <row r="21" ht="86.25" customHeight="1" spans="2:17">
      <c r="B21" s="32">
        <v>11</v>
      </c>
      <c r="C21" s="720"/>
      <c r="D21" s="32">
        <v>10</v>
      </c>
      <c r="E21" s="684" t="s">
        <v>6</v>
      </c>
      <c r="F21" s="721" t="s">
        <v>207</v>
      </c>
      <c r="G21" s="684" t="s">
        <v>201</v>
      </c>
      <c r="H21" s="686" t="str">
        <f>IF(Q21="média",O21,P21)</f>
        <v/>
      </c>
      <c r="I21" s="686" t="e">
        <f t="shared" si="0"/>
        <v>#VALUE!</v>
      </c>
      <c r="J21" s="728"/>
      <c r="K21" s="728"/>
      <c r="L21" s="728"/>
      <c r="M21" s="686" t="str">
        <f t="shared" si="1"/>
        <v/>
      </c>
      <c r="N21" s="706" t="str">
        <f t="shared" si="2"/>
        <v/>
      </c>
      <c r="O21" s="686" t="str">
        <f t="shared" si="3"/>
        <v/>
      </c>
      <c r="P21" s="686" t="str">
        <f t="shared" si="4"/>
        <v/>
      </c>
      <c r="Q21" s="718" t="str">
        <f t="shared" si="5"/>
        <v/>
      </c>
    </row>
    <row r="22" ht="73.5" customHeight="1" spans="2:17">
      <c r="B22" s="32">
        <v>12</v>
      </c>
      <c r="C22" s="720"/>
      <c r="D22" s="32">
        <v>20</v>
      </c>
      <c r="E22" s="684" t="s">
        <v>41</v>
      </c>
      <c r="F22" s="721" t="s">
        <v>208</v>
      </c>
      <c r="G22" s="684" t="s">
        <v>209</v>
      </c>
      <c r="H22" s="686" t="str">
        <f>IF(Q22="média",O22,P22)</f>
        <v/>
      </c>
      <c r="I22" s="686" t="e">
        <f t="shared" si="0"/>
        <v>#VALUE!</v>
      </c>
      <c r="J22" s="727"/>
      <c r="K22" s="727"/>
      <c r="L22" s="727"/>
      <c r="M22" s="686" t="str">
        <f t="shared" si="1"/>
        <v/>
      </c>
      <c r="N22" s="706" t="str">
        <f t="shared" si="2"/>
        <v/>
      </c>
      <c r="O22" s="686" t="str">
        <f t="shared" si="3"/>
        <v/>
      </c>
      <c r="P22" s="686" t="str">
        <f t="shared" si="4"/>
        <v/>
      </c>
      <c r="Q22" s="718" t="str">
        <f t="shared" si="5"/>
        <v/>
      </c>
    </row>
    <row r="23" ht="47.25" spans="2:17">
      <c r="B23" s="32">
        <v>13</v>
      </c>
      <c r="C23" s="720"/>
      <c r="D23" s="32">
        <v>120</v>
      </c>
      <c r="E23" s="684" t="s">
        <v>210</v>
      </c>
      <c r="F23" s="721" t="s">
        <v>211</v>
      </c>
      <c r="G23" s="684" t="s">
        <v>212</v>
      </c>
      <c r="H23" s="686" t="str">
        <f t="shared" ref="H23:H30" si="6">IF(P23="média",N23,O23)</f>
        <v/>
      </c>
      <c r="I23" s="686" t="e">
        <f t="shared" si="0"/>
        <v>#VALUE!</v>
      </c>
      <c r="J23" s="727"/>
      <c r="K23" s="727"/>
      <c r="L23" s="727"/>
      <c r="M23" s="686" t="str">
        <f t="shared" si="1"/>
        <v/>
      </c>
      <c r="N23" s="706" t="str">
        <f t="shared" si="2"/>
        <v/>
      </c>
      <c r="O23" s="686" t="str">
        <f t="shared" si="3"/>
        <v/>
      </c>
      <c r="P23" s="686" t="str">
        <f t="shared" si="4"/>
        <v/>
      </c>
      <c r="Q23" s="718" t="str">
        <f t="shared" si="5"/>
        <v/>
      </c>
    </row>
    <row r="24" ht="60" customHeight="1" spans="1:17">
      <c r="A24" s="723"/>
      <c r="B24" s="32">
        <v>14</v>
      </c>
      <c r="C24" s="720"/>
      <c r="D24" s="32">
        <v>10</v>
      </c>
      <c r="E24" s="684" t="s">
        <v>6</v>
      </c>
      <c r="F24" s="684" t="s">
        <v>213</v>
      </c>
      <c r="G24" s="684" t="s">
        <v>214</v>
      </c>
      <c r="H24" s="686" t="str">
        <f t="shared" si="6"/>
        <v/>
      </c>
      <c r="I24" s="686" t="e">
        <f t="shared" si="0"/>
        <v>#VALUE!</v>
      </c>
      <c r="J24" s="727"/>
      <c r="K24" s="727"/>
      <c r="L24" s="727"/>
      <c r="M24" s="686" t="str">
        <f t="shared" si="1"/>
        <v/>
      </c>
      <c r="N24" s="706" t="str">
        <f t="shared" si="2"/>
        <v/>
      </c>
      <c r="O24" s="686" t="str">
        <f t="shared" si="3"/>
        <v/>
      </c>
      <c r="P24" s="686" t="str">
        <f t="shared" si="4"/>
        <v/>
      </c>
      <c r="Q24" s="718" t="str">
        <f t="shared" si="5"/>
        <v/>
      </c>
    </row>
    <row r="25" ht="64.5" customHeight="1" spans="2:17">
      <c r="B25" s="32">
        <v>15</v>
      </c>
      <c r="C25" s="720"/>
      <c r="D25" s="32">
        <v>2</v>
      </c>
      <c r="E25" s="684" t="s">
        <v>6</v>
      </c>
      <c r="F25" s="684" t="s">
        <v>215</v>
      </c>
      <c r="G25" s="684" t="s">
        <v>216</v>
      </c>
      <c r="H25" s="686" t="str">
        <f t="shared" si="6"/>
        <v/>
      </c>
      <c r="I25" s="686" t="e">
        <f t="shared" si="0"/>
        <v>#VALUE!</v>
      </c>
      <c r="J25" s="727"/>
      <c r="K25" s="727"/>
      <c r="L25" s="727"/>
      <c r="M25" s="686" t="str">
        <f t="shared" si="1"/>
        <v/>
      </c>
      <c r="N25" s="706" t="str">
        <f t="shared" si="2"/>
        <v/>
      </c>
      <c r="O25" s="686" t="str">
        <f t="shared" si="3"/>
        <v/>
      </c>
      <c r="P25" s="686" t="str">
        <f t="shared" si="4"/>
        <v/>
      </c>
      <c r="Q25" s="718" t="str">
        <f t="shared" si="5"/>
        <v/>
      </c>
    </row>
    <row r="26" ht="64.5" customHeight="1" spans="2:17">
      <c r="B26" s="32">
        <v>16</v>
      </c>
      <c r="C26" s="720"/>
      <c r="D26" s="32">
        <v>20</v>
      </c>
      <c r="E26" s="684" t="s">
        <v>41</v>
      </c>
      <c r="F26" s="721" t="s">
        <v>217</v>
      </c>
      <c r="G26" s="32">
        <v>618825</v>
      </c>
      <c r="H26" s="686" t="str">
        <f t="shared" si="6"/>
        <v/>
      </c>
      <c r="I26" s="686" t="e">
        <f t="shared" si="0"/>
        <v>#VALUE!</v>
      </c>
      <c r="J26" s="728"/>
      <c r="K26" s="728"/>
      <c r="L26" s="728"/>
      <c r="M26" s="686" t="str">
        <f t="shared" si="1"/>
        <v/>
      </c>
      <c r="N26" s="706" t="str">
        <f t="shared" si="2"/>
        <v/>
      </c>
      <c r="O26" s="686" t="str">
        <f t="shared" si="3"/>
        <v/>
      </c>
      <c r="P26" s="686" t="str">
        <f t="shared" si="4"/>
        <v/>
      </c>
      <c r="Q26" s="718" t="str">
        <f t="shared" si="5"/>
        <v/>
      </c>
    </row>
    <row r="27" ht="64.5" customHeight="1" spans="2:17">
      <c r="B27" s="32">
        <v>17</v>
      </c>
      <c r="C27" s="720"/>
      <c r="D27" s="32">
        <v>3</v>
      </c>
      <c r="E27" s="684" t="s">
        <v>6</v>
      </c>
      <c r="F27" s="721" t="s">
        <v>218</v>
      </c>
      <c r="G27" s="32">
        <v>617120</v>
      </c>
      <c r="H27" s="686" t="str">
        <f t="shared" si="6"/>
        <v/>
      </c>
      <c r="I27" s="686" t="e">
        <f t="shared" si="0"/>
        <v>#VALUE!</v>
      </c>
      <c r="J27" s="727"/>
      <c r="K27" s="727"/>
      <c r="L27" s="727"/>
      <c r="M27" s="686" t="str">
        <f t="shared" si="1"/>
        <v/>
      </c>
      <c r="N27" s="706" t="str">
        <f t="shared" si="2"/>
        <v/>
      </c>
      <c r="O27" s="686" t="str">
        <f t="shared" si="3"/>
        <v/>
      </c>
      <c r="P27" s="686" t="str">
        <f t="shared" si="4"/>
        <v/>
      </c>
      <c r="Q27" s="718" t="str">
        <f t="shared" si="5"/>
        <v/>
      </c>
    </row>
    <row r="28" ht="64.5" customHeight="1" spans="2:17">
      <c r="B28" s="32">
        <v>18</v>
      </c>
      <c r="C28" s="720"/>
      <c r="D28" s="32">
        <v>3</v>
      </c>
      <c r="E28" s="684" t="s">
        <v>6</v>
      </c>
      <c r="F28" s="721" t="s">
        <v>219</v>
      </c>
      <c r="G28" s="32">
        <v>440995</v>
      </c>
      <c r="H28" s="686" t="str">
        <f t="shared" si="6"/>
        <v/>
      </c>
      <c r="I28" s="686" t="e">
        <f t="shared" si="0"/>
        <v>#VALUE!</v>
      </c>
      <c r="J28" s="727"/>
      <c r="K28" s="727"/>
      <c r="L28" s="727"/>
      <c r="M28" s="686" t="str">
        <f t="shared" si="1"/>
        <v/>
      </c>
      <c r="N28" s="706" t="str">
        <f t="shared" si="2"/>
        <v/>
      </c>
      <c r="O28" s="686" t="str">
        <f t="shared" si="3"/>
        <v/>
      </c>
      <c r="P28" s="686" t="str">
        <f t="shared" si="4"/>
        <v/>
      </c>
      <c r="Q28" s="718" t="str">
        <f t="shared" si="5"/>
        <v/>
      </c>
    </row>
    <row r="29" ht="64.5" customHeight="1" spans="2:17">
      <c r="B29" s="32">
        <v>19</v>
      </c>
      <c r="C29" s="720"/>
      <c r="D29" s="32">
        <v>3</v>
      </c>
      <c r="E29" s="684" t="s">
        <v>41</v>
      </c>
      <c r="F29" s="721" t="s">
        <v>220</v>
      </c>
      <c r="G29" s="32">
        <v>618364</v>
      </c>
      <c r="H29" s="686" t="str">
        <f t="shared" si="6"/>
        <v/>
      </c>
      <c r="I29" s="686" t="e">
        <f t="shared" si="0"/>
        <v>#VALUE!</v>
      </c>
      <c r="J29" s="727"/>
      <c r="K29" s="727"/>
      <c r="L29" s="727"/>
      <c r="M29" s="686" t="str">
        <f t="shared" si="1"/>
        <v/>
      </c>
      <c r="N29" s="706" t="str">
        <f t="shared" si="2"/>
        <v/>
      </c>
      <c r="O29" s="686" t="str">
        <f t="shared" si="3"/>
        <v/>
      </c>
      <c r="P29" s="686" t="str">
        <f t="shared" si="4"/>
        <v/>
      </c>
      <c r="Q29" s="718" t="str">
        <f t="shared" si="5"/>
        <v/>
      </c>
    </row>
    <row r="30" ht="64.5" customHeight="1" spans="2:17">
      <c r="B30" s="32">
        <v>20</v>
      </c>
      <c r="C30" s="720"/>
      <c r="D30" s="32">
        <v>3</v>
      </c>
      <c r="E30" s="684" t="s">
        <v>41</v>
      </c>
      <c r="F30" s="721" t="s">
        <v>221</v>
      </c>
      <c r="G30" s="32">
        <v>419453</v>
      </c>
      <c r="H30" s="686" t="str">
        <f t="shared" si="6"/>
        <v/>
      </c>
      <c r="I30" s="686" t="e">
        <f t="shared" si="0"/>
        <v>#VALUE!</v>
      </c>
      <c r="J30" s="727"/>
      <c r="K30" s="727"/>
      <c r="L30" s="727"/>
      <c r="M30" s="686" t="str">
        <f t="shared" si="1"/>
        <v/>
      </c>
      <c r="N30" s="706" t="str">
        <f t="shared" si="2"/>
        <v/>
      </c>
      <c r="O30" s="686" t="str">
        <f t="shared" si="3"/>
        <v/>
      </c>
      <c r="P30" s="686" t="str">
        <f t="shared" si="4"/>
        <v/>
      </c>
      <c r="Q30" s="718" t="str">
        <f t="shared" si="5"/>
        <v/>
      </c>
    </row>
    <row r="31" ht="64.5" customHeight="1" spans="2:17">
      <c r="B31" s="32">
        <v>21</v>
      </c>
      <c r="C31" s="720"/>
      <c r="D31" s="32">
        <v>3</v>
      </c>
      <c r="E31" s="684" t="s">
        <v>6</v>
      </c>
      <c r="F31" s="721" t="s">
        <v>222</v>
      </c>
      <c r="G31" s="32">
        <v>296586</v>
      </c>
      <c r="H31" s="686" t="str">
        <f>IF(Q31="média",O31,P31)</f>
        <v/>
      </c>
      <c r="I31" s="686" t="e">
        <f t="shared" si="0"/>
        <v>#VALUE!</v>
      </c>
      <c r="J31" s="727"/>
      <c r="K31" s="727"/>
      <c r="L31" s="727"/>
      <c r="M31" s="686" t="str">
        <f t="shared" si="1"/>
        <v/>
      </c>
      <c r="N31" s="706" t="str">
        <f t="shared" si="2"/>
        <v/>
      </c>
      <c r="O31" s="686" t="str">
        <f t="shared" si="3"/>
        <v/>
      </c>
      <c r="P31" s="686" t="str">
        <f t="shared" si="4"/>
        <v/>
      </c>
      <c r="Q31" s="718" t="str">
        <f t="shared" si="5"/>
        <v/>
      </c>
    </row>
    <row r="32" ht="64.5" customHeight="1" spans="2:17">
      <c r="B32" s="32">
        <v>22</v>
      </c>
      <c r="C32" s="720"/>
      <c r="D32" s="32">
        <v>3</v>
      </c>
      <c r="E32" s="684" t="s">
        <v>41</v>
      </c>
      <c r="F32" s="721" t="s">
        <v>223</v>
      </c>
      <c r="G32" s="32">
        <v>604413</v>
      </c>
      <c r="H32" s="686" t="str">
        <f>IF(Q32="média",O32,P32)</f>
        <v/>
      </c>
      <c r="I32" s="686" t="e">
        <f t="shared" si="0"/>
        <v>#VALUE!</v>
      </c>
      <c r="J32" s="727"/>
      <c r="K32" s="727"/>
      <c r="L32" s="727"/>
      <c r="M32" s="686" t="str">
        <f t="shared" si="1"/>
        <v/>
      </c>
      <c r="N32" s="706" t="str">
        <f t="shared" si="2"/>
        <v/>
      </c>
      <c r="O32" s="686" t="str">
        <f t="shared" si="3"/>
        <v/>
      </c>
      <c r="P32" s="686" t="str">
        <f t="shared" si="4"/>
        <v/>
      </c>
      <c r="Q32" s="718" t="str">
        <f t="shared" si="5"/>
        <v/>
      </c>
    </row>
    <row r="33" ht="64.5" customHeight="1" spans="2:17">
      <c r="B33" s="32">
        <v>23</v>
      </c>
      <c r="C33" s="720"/>
      <c r="D33" s="32">
        <v>10</v>
      </c>
      <c r="E33" s="684" t="s">
        <v>6</v>
      </c>
      <c r="F33" s="721" t="s">
        <v>224</v>
      </c>
      <c r="G33" s="32">
        <v>486439</v>
      </c>
      <c r="H33" s="686" t="str">
        <f>IF(Q33="média",O33,P33)</f>
        <v/>
      </c>
      <c r="I33" s="686" t="e">
        <f t="shared" si="0"/>
        <v>#VALUE!</v>
      </c>
      <c r="J33" s="727"/>
      <c r="K33" s="727"/>
      <c r="L33" s="727"/>
      <c r="M33" s="686" t="str">
        <f t="shared" si="1"/>
        <v/>
      </c>
      <c r="N33" s="706" t="str">
        <f t="shared" si="2"/>
        <v/>
      </c>
      <c r="O33" s="686" t="str">
        <f t="shared" si="3"/>
        <v/>
      </c>
      <c r="P33" s="686" t="str">
        <f t="shared" si="4"/>
        <v/>
      </c>
      <c r="Q33" s="718" t="str">
        <f t="shared" si="5"/>
        <v/>
      </c>
    </row>
    <row r="34" ht="13.9" customHeight="1" spans="2:17">
      <c r="B34" s="724" t="s">
        <v>225</v>
      </c>
      <c r="C34" s="724"/>
      <c r="D34" s="724"/>
      <c r="E34" s="724"/>
      <c r="F34" s="724"/>
      <c r="G34" s="724"/>
      <c r="H34" s="724"/>
      <c r="I34" s="729" t="e">
        <f>SUM(I11:I33)</f>
        <v>#VALUE!</v>
      </c>
      <c r="J34" s="730"/>
      <c r="K34" s="730"/>
      <c r="L34" s="730"/>
      <c r="M34" s="730"/>
      <c r="N34" s="730"/>
      <c r="O34" s="730"/>
      <c r="P34" s="730"/>
      <c r="Q34" s="730"/>
    </row>
    <row r="35" ht="13.9" customHeight="1" spans="2:17">
      <c r="B35" s="725" t="s">
        <v>226</v>
      </c>
      <c r="C35" s="725"/>
      <c r="D35" s="725"/>
      <c r="E35" s="725"/>
      <c r="F35" s="725"/>
      <c r="G35" s="725"/>
      <c r="H35" s="725"/>
      <c r="I35" s="731" t="e">
        <f>I34/12</f>
        <v>#VALUE!</v>
      </c>
      <c r="J35" s="730"/>
      <c r="K35" s="730"/>
      <c r="L35" s="730"/>
      <c r="M35" s="730"/>
      <c r="N35" s="730"/>
      <c r="O35" s="730"/>
      <c r="P35" s="730"/>
      <c r="Q35" s="730"/>
    </row>
    <row r="36" ht="13.9" customHeight="1" spans="2:17">
      <c r="B36" s="726" t="s">
        <v>227</v>
      </c>
      <c r="C36" s="726"/>
      <c r="D36" s="726"/>
      <c r="E36" s="726"/>
      <c r="F36" s="726"/>
      <c r="G36" s="726"/>
      <c r="H36" s="726"/>
      <c r="I36" s="732" t="e">
        <f>I35/26</f>
        <v>#VALUE!</v>
      </c>
      <c r="J36" s="730"/>
      <c r="K36" s="730"/>
      <c r="L36" s="730"/>
      <c r="M36" s="730"/>
      <c r="N36" s="730"/>
      <c r="O36" s="730"/>
      <c r="P36" s="730"/>
      <c r="Q36" s="730"/>
    </row>
  </sheetData>
  <mergeCells count="19">
    <mergeCell ref="F1:I1"/>
    <mergeCell ref="F2:I2"/>
    <mergeCell ref="F3:I3"/>
    <mergeCell ref="F4:I4"/>
    <mergeCell ref="F5:I5"/>
    <mergeCell ref="B7:Q7"/>
    <mergeCell ref="B8:Q8"/>
    <mergeCell ref="B9:I9"/>
    <mergeCell ref="J9:L9"/>
    <mergeCell ref="N9:Q9"/>
    <mergeCell ref="B34:H34"/>
    <mergeCell ref="J34:Q34"/>
    <mergeCell ref="B35:H35"/>
    <mergeCell ref="B36:H36"/>
    <mergeCell ref="J36:Q36"/>
    <mergeCell ref="A17:A18"/>
    <mergeCell ref="C11:C13"/>
    <mergeCell ref="C14:C18"/>
    <mergeCell ref="C19:C33"/>
  </mergeCells>
  <pageMargins left="0.511805555555555" right="0.511805555555555" top="0.7875" bottom="0.7875" header="0.511805555555555" footer="0.511805555555555"/>
  <pageSetup paperSize="9" scale="49" firstPageNumber="0" orientation="landscape" useFirstPageNumber="1" horizontalDpi="300" verticalDpi="300"/>
  <headerFooter/>
  <rowBreaks count="2" manualBreakCount="2">
    <brk id="19" max="16383" man="1"/>
    <brk id="3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25"/>
  <sheetViews>
    <sheetView showGridLines="0" view="pageBreakPreview" zoomScale="75" zoomScalePageLayoutView="75" zoomScaleNormal="110" workbookViewId="0">
      <selection activeCell="E41" sqref="E41"/>
    </sheetView>
  </sheetViews>
  <sheetFormatPr defaultColWidth="9.00952380952381" defaultRowHeight="15.75"/>
  <cols>
    <col min="1" max="1" width="4.14285714285714" style="28" customWidth="1"/>
    <col min="2" max="2" width="7" style="665" customWidth="1"/>
    <col min="3" max="3" width="11.9904761904762" style="666" customWidth="1"/>
    <col min="4" max="4" width="12.7142857142857" style="665" customWidth="1"/>
    <col min="5" max="5" width="27.5809523809524" style="667" customWidth="1"/>
    <col min="6" max="6" width="13.6952380952381" style="667" customWidth="1"/>
    <col min="7" max="7" width="12.5714285714286" style="668" customWidth="1"/>
    <col min="8" max="8" width="13.8571428571429" style="669" customWidth="1"/>
    <col min="9" max="9" width="17.4190476190476" style="670" customWidth="1"/>
    <col min="10" max="11" width="14.152380952381" style="34" customWidth="1"/>
    <col min="12" max="12" width="14.4285714285714" style="34" customWidth="1"/>
    <col min="13" max="13" width="12.4190476190476" style="34" customWidth="1"/>
    <col min="14" max="14" width="11.2857142857143" style="34" customWidth="1"/>
    <col min="15" max="15" width="12.1428571428571" style="34" customWidth="1"/>
    <col min="16" max="16" width="12.1428571428571" style="671" customWidth="1"/>
    <col min="17" max="17" width="14.152380952381" style="671" customWidth="1"/>
    <col min="18" max="18" width="15.4190476190476" style="34" customWidth="1"/>
    <col min="19" max="1020" width="9" style="34"/>
    <col min="1021" max="1022" width="11.5714285714286" style="28" customWidth="1"/>
    <col min="1023" max="1024" width="9" style="28"/>
  </cols>
  <sheetData>
    <row r="1" ht="15" customHeight="1" spans="2:13">
      <c r="B1" s="672"/>
      <c r="E1" s="673"/>
      <c r="F1" s="673"/>
      <c r="G1" s="673"/>
      <c r="H1" s="673"/>
      <c r="I1" s="697"/>
      <c r="J1" s="698"/>
      <c r="K1" s="698"/>
      <c r="L1" s="698"/>
      <c r="M1" s="698"/>
    </row>
    <row r="2" ht="15" customHeight="1" spans="2:13">
      <c r="B2" s="672"/>
      <c r="E2" s="673"/>
      <c r="F2" s="673"/>
      <c r="G2" s="673"/>
      <c r="H2" s="673"/>
      <c r="I2" s="697"/>
      <c r="J2" s="698"/>
      <c r="K2" s="698"/>
      <c r="L2" s="698"/>
      <c r="M2" s="698"/>
    </row>
    <row r="3" ht="15" customHeight="1" spans="2:13">
      <c r="B3" s="672"/>
      <c r="E3" s="673"/>
      <c r="F3" s="673"/>
      <c r="G3" s="673"/>
      <c r="H3" s="673"/>
      <c r="I3" s="697"/>
      <c r="J3" s="698"/>
      <c r="K3" s="698"/>
      <c r="L3" s="698"/>
      <c r="M3" s="698"/>
    </row>
    <row r="4" ht="15" customHeight="1" spans="2:13">
      <c r="B4" s="672"/>
      <c r="E4" s="673"/>
      <c r="F4" s="673"/>
      <c r="G4" s="673"/>
      <c r="H4" s="673"/>
      <c r="I4" s="697"/>
      <c r="J4" s="66"/>
      <c r="K4" s="698"/>
      <c r="L4" s="698"/>
      <c r="M4" s="698"/>
    </row>
    <row r="5" ht="13.7" customHeight="1" spans="2:10">
      <c r="B5" s="666"/>
      <c r="E5" s="673"/>
      <c r="F5" s="673"/>
      <c r="G5" s="673"/>
      <c r="H5" s="673"/>
      <c r="I5" s="697"/>
      <c r="J5" s="66"/>
    </row>
    <row r="6" spans="2:9">
      <c r="B6" s="666"/>
      <c r="C6" s="26"/>
      <c r="E6" s="674"/>
      <c r="F6" s="674"/>
      <c r="G6" s="665"/>
      <c r="H6" s="675"/>
      <c r="I6" s="699"/>
    </row>
    <row r="7" spans="2:18">
      <c r="B7" s="676" t="s">
        <v>0</v>
      </c>
      <c r="C7" s="676"/>
      <c r="D7" s="676"/>
      <c r="E7" s="676"/>
      <c r="F7" s="676"/>
      <c r="G7" s="676"/>
      <c r="H7" s="676"/>
      <c r="I7" s="676"/>
      <c r="J7" s="676"/>
      <c r="K7" s="676"/>
      <c r="L7" s="676"/>
      <c r="M7" s="676"/>
      <c r="N7" s="676"/>
      <c r="O7" s="676"/>
      <c r="P7" s="676"/>
      <c r="Q7" s="676"/>
      <c r="R7" s="676"/>
    </row>
    <row r="8" spans="2:18">
      <c r="B8" s="677" t="s">
        <v>228</v>
      </c>
      <c r="C8" s="677"/>
      <c r="D8" s="677"/>
      <c r="E8" s="677"/>
      <c r="F8" s="677"/>
      <c r="G8" s="677"/>
      <c r="H8" s="677"/>
      <c r="I8" s="677"/>
      <c r="J8" s="677"/>
      <c r="K8" s="677"/>
      <c r="L8" s="677"/>
      <c r="M8" s="677"/>
      <c r="N8" s="677"/>
      <c r="O8" s="677"/>
      <c r="P8" s="677"/>
      <c r="Q8" s="677"/>
      <c r="R8" s="677"/>
    </row>
    <row r="9" s="34" customFormat="1" ht="15" customHeight="1" spans="1:18">
      <c r="A9" s="28"/>
      <c r="B9" s="678" t="s">
        <v>2</v>
      </c>
      <c r="C9" s="678"/>
      <c r="D9" s="678"/>
      <c r="E9" s="678"/>
      <c r="F9" s="678"/>
      <c r="G9" s="678"/>
      <c r="H9" s="678"/>
      <c r="I9" s="700"/>
      <c r="J9" s="678" t="s">
        <v>229</v>
      </c>
      <c r="K9" s="678"/>
      <c r="L9" s="678"/>
      <c r="M9" s="701"/>
      <c r="N9" s="702"/>
      <c r="O9" s="702"/>
      <c r="P9" s="702"/>
      <c r="Q9" s="702"/>
      <c r="R9" s="717" t="s">
        <v>53</v>
      </c>
    </row>
    <row r="10" s="663" customFormat="1" ht="63" customHeight="1" spans="2:18">
      <c r="B10" s="679" t="s">
        <v>4</v>
      </c>
      <c r="C10" s="679" t="s">
        <v>5</v>
      </c>
      <c r="D10" s="679" t="s">
        <v>6</v>
      </c>
      <c r="E10" s="679" t="s">
        <v>7</v>
      </c>
      <c r="F10" s="679" t="s">
        <v>32</v>
      </c>
      <c r="G10" s="680" t="s">
        <v>8</v>
      </c>
      <c r="H10" s="681" t="s">
        <v>9</v>
      </c>
      <c r="I10" s="703" t="s">
        <v>230</v>
      </c>
      <c r="J10" s="704" t="s">
        <v>54</v>
      </c>
      <c r="K10" s="704" t="s">
        <v>55</v>
      </c>
      <c r="L10" s="704" t="s">
        <v>56</v>
      </c>
      <c r="M10" s="704" t="s">
        <v>37</v>
      </c>
      <c r="N10" s="704" t="s">
        <v>10</v>
      </c>
      <c r="O10" s="704" t="s">
        <v>11</v>
      </c>
      <c r="P10" s="704" t="s">
        <v>12</v>
      </c>
      <c r="Q10" s="704" t="s">
        <v>13</v>
      </c>
      <c r="R10" s="679" t="s">
        <v>231</v>
      </c>
    </row>
    <row r="11" s="663" customFormat="1" spans="2:18">
      <c r="B11" s="682" t="s">
        <v>232</v>
      </c>
      <c r="C11" s="682"/>
      <c r="D11" s="682"/>
      <c r="E11" s="682"/>
      <c r="F11" s="682"/>
      <c r="G11" s="682"/>
      <c r="H11" s="682"/>
      <c r="I11" s="682"/>
      <c r="J11" s="682"/>
      <c r="K11" s="682"/>
      <c r="L11" s="682"/>
      <c r="M11" s="682"/>
      <c r="N11" s="682"/>
      <c r="O11" s="682"/>
      <c r="P11" s="682"/>
      <c r="Q11" s="682"/>
      <c r="R11" s="682"/>
    </row>
    <row r="12" s="663" customFormat="1" ht="102" customHeight="1" spans="2:18">
      <c r="B12" s="683">
        <v>1</v>
      </c>
      <c r="C12" s="683">
        <v>1</v>
      </c>
      <c r="D12" s="684" t="s">
        <v>6</v>
      </c>
      <c r="E12" s="685" t="s">
        <v>233</v>
      </c>
      <c r="F12" s="32">
        <v>462874</v>
      </c>
      <c r="G12" s="686" t="str">
        <f t="shared" ref="G12:G20" si="0">IF(Q12="média",O12,P12)</f>
        <v/>
      </c>
      <c r="H12" s="686" t="e">
        <f t="shared" ref="H12:H20" si="1">C12*G12</f>
        <v>#VALUE!</v>
      </c>
      <c r="I12" s="686" t="e">
        <f t="shared" ref="I12:I20" si="2">TRUNC(((H12-(H12*10%))/60)*12,2)</f>
        <v>#VALUE!</v>
      </c>
      <c r="J12" s="705"/>
      <c r="K12" s="705"/>
      <c r="L12" s="705"/>
      <c r="M12" s="686" t="e">
        <f t="shared" ref="M12:M20" si="3">_xlfn.STDEV.S(J12:L12)</f>
        <v>#DIV/0!</v>
      </c>
      <c r="N12" s="706" t="str">
        <f t="shared" ref="N12:N20" si="4">IFERROR(_xlfn.STDEV.S(J12:L12)/AVERAGE(J12:L12),"")</f>
        <v/>
      </c>
      <c r="O12" s="686" t="str">
        <f t="shared" ref="O12:O20" si="5">IF(N12&lt;=25%,AVERAGE(J12:L12),"")</f>
        <v/>
      </c>
      <c r="P12" s="686" t="str">
        <f t="shared" ref="P12:P20" si="6">IFERROR(IF(N12&gt;25%,MEDIAN(J12:L12),""),"")</f>
        <v/>
      </c>
      <c r="Q12" s="718" t="str">
        <f t="shared" ref="Q12:Q20" si="7">IF(N12&gt;25%,"Mediana","Média")</f>
        <v>Mediana</v>
      </c>
      <c r="R12" s="683" t="s">
        <v>3</v>
      </c>
    </row>
    <row r="13" s="663" customFormat="1" ht="122.25" customHeight="1" spans="2:18">
      <c r="B13" s="683">
        <v>2</v>
      </c>
      <c r="C13" s="683">
        <v>1</v>
      </c>
      <c r="D13" s="684" t="s">
        <v>6</v>
      </c>
      <c r="E13" s="685" t="s">
        <v>234</v>
      </c>
      <c r="F13" s="32">
        <v>485736</v>
      </c>
      <c r="G13" s="686" t="str">
        <f t="shared" si="0"/>
        <v/>
      </c>
      <c r="H13" s="686" t="e">
        <f t="shared" si="1"/>
        <v>#VALUE!</v>
      </c>
      <c r="I13" s="686" t="e">
        <f t="shared" si="2"/>
        <v>#VALUE!</v>
      </c>
      <c r="J13" s="707"/>
      <c r="K13" s="708"/>
      <c r="L13" s="707"/>
      <c r="M13" s="686" t="e">
        <f t="shared" si="3"/>
        <v>#DIV/0!</v>
      </c>
      <c r="N13" s="706" t="str">
        <f t="shared" si="4"/>
        <v/>
      </c>
      <c r="O13" s="686" t="str">
        <f t="shared" si="5"/>
        <v/>
      </c>
      <c r="P13" s="686" t="str">
        <f t="shared" si="6"/>
        <v/>
      </c>
      <c r="Q13" s="718" t="str">
        <f t="shared" si="7"/>
        <v>Mediana</v>
      </c>
      <c r="R13" s="683" t="s">
        <v>3</v>
      </c>
    </row>
    <row r="14" s="663" customFormat="1" ht="75.6" customHeight="1" spans="2:18">
      <c r="B14" s="683">
        <v>3</v>
      </c>
      <c r="C14" s="683">
        <v>1</v>
      </c>
      <c r="D14" s="684" t="s">
        <v>6</v>
      </c>
      <c r="E14" s="685" t="s">
        <v>235</v>
      </c>
      <c r="F14" s="684" t="s">
        <v>236</v>
      </c>
      <c r="G14" s="686" t="str">
        <f t="shared" si="0"/>
        <v/>
      </c>
      <c r="H14" s="686" t="e">
        <f t="shared" si="1"/>
        <v>#VALUE!</v>
      </c>
      <c r="I14" s="686" t="e">
        <f t="shared" si="2"/>
        <v>#VALUE!</v>
      </c>
      <c r="J14" s="705"/>
      <c r="K14" s="705"/>
      <c r="L14" s="705"/>
      <c r="M14" s="686" t="e">
        <f t="shared" si="3"/>
        <v>#DIV/0!</v>
      </c>
      <c r="N14" s="706" t="str">
        <f t="shared" si="4"/>
        <v/>
      </c>
      <c r="O14" s="686" t="str">
        <f t="shared" si="5"/>
        <v/>
      </c>
      <c r="P14" s="686" t="str">
        <f t="shared" si="6"/>
        <v/>
      </c>
      <c r="Q14" s="718" t="str">
        <f t="shared" si="7"/>
        <v>Mediana</v>
      </c>
      <c r="R14" s="683" t="s">
        <v>3</v>
      </c>
    </row>
    <row r="15" s="663" customFormat="1" ht="124.5" customHeight="1" spans="2:18">
      <c r="B15" s="687">
        <v>4</v>
      </c>
      <c r="C15" s="683">
        <v>5</v>
      </c>
      <c r="D15" s="684" t="s">
        <v>6</v>
      </c>
      <c r="E15" s="685" t="s">
        <v>237</v>
      </c>
      <c r="F15" s="688">
        <v>396901</v>
      </c>
      <c r="G15" s="686" t="str">
        <f t="shared" si="0"/>
        <v/>
      </c>
      <c r="H15" s="686" t="e">
        <f t="shared" si="1"/>
        <v>#VALUE!</v>
      </c>
      <c r="I15" s="686" t="e">
        <f t="shared" si="2"/>
        <v>#VALUE!</v>
      </c>
      <c r="J15" s="709"/>
      <c r="K15" s="709"/>
      <c r="L15" s="709"/>
      <c r="M15" s="686" t="e">
        <f t="shared" si="3"/>
        <v>#DIV/0!</v>
      </c>
      <c r="N15" s="706" t="str">
        <f t="shared" si="4"/>
        <v/>
      </c>
      <c r="O15" s="686" t="str">
        <f t="shared" si="5"/>
        <v/>
      </c>
      <c r="P15" s="686" t="str">
        <f t="shared" si="6"/>
        <v/>
      </c>
      <c r="Q15" s="718" t="str">
        <f t="shared" si="7"/>
        <v>Mediana</v>
      </c>
      <c r="R15" s="683" t="s">
        <v>3</v>
      </c>
    </row>
    <row r="16" s="663" customFormat="1" ht="138.75" customHeight="1" spans="2:18">
      <c r="B16" s="687">
        <v>5</v>
      </c>
      <c r="C16" s="683">
        <v>1</v>
      </c>
      <c r="D16" s="684" t="s">
        <v>6</v>
      </c>
      <c r="E16" s="685" t="s">
        <v>238</v>
      </c>
      <c r="F16" s="32">
        <v>445415</v>
      </c>
      <c r="G16" s="686" t="str">
        <f t="shared" si="0"/>
        <v/>
      </c>
      <c r="H16" s="686" t="e">
        <f t="shared" si="1"/>
        <v>#VALUE!</v>
      </c>
      <c r="I16" s="686" t="e">
        <f t="shared" si="2"/>
        <v>#VALUE!</v>
      </c>
      <c r="J16" s="708"/>
      <c r="K16" s="708"/>
      <c r="L16" s="708"/>
      <c r="M16" s="686" t="e">
        <f t="shared" si="3"/>
        <v>#DIV/0!</v>
      </c>
      <c r="N16" s="706" t="str">
        <f t="shared" si="4"/>
        <v/>
      </c>
      <c r="O16" s="686" t="str">
        <f t="shared" si="5"/>
        <v/>
      </c>
      <c r="P16" s="686" t="str">
        <f t="shared" si="6"/>
        <v/>
      </c>
      <c r="Q16" s="718" t="str">
        <f t="shared" si="7"/>
        <v>Mediana</v>
      </c>
      <c r="R16" s="683" t="s">
        <v>3</v>
      </c>
    </row>
    <row r="17" s="663" customFormat="1" ht="113.25" customHeight="1" spans="2:18">
      <c r="B17" s="683">
        <v>6</v>
      </c>
      <c r="C17" s="683">
        <v>6</v>
      </c>
      <c r="D17" s="684" t="s">
        <v>6</v>
      </c>
      <c r="E17" s="685" t="s">
        <v>239</v>
      </c>
      <c r="F17" s="684" t="s">
        <v>240</v>
      </c>
      <c r="G17" s="686" t="str">
        <f t="shared" si="0"/>
        <v/>
      </c>
      <c r="H17" s="686" t="e">
        <f t="shared" si="1"/>
        <v>#VALUE!</v>
      </c>
      <c r="I17" s="686" t="e">
        <f t="shared" si="2"/>
        <v>#VALUE!</v>
      </c>
      <c r="J17" s="705"/>
      <c r="K17" s="705"/>
      <c r="L17" s="705"/>
      <c r="M17" s="686" t="e">
        <f t="shared" si="3"/>
        <v>#DIV/0!</v>
      </c>
      <c r="N17" s="706" t="str">
        <f t="shared" si="4"/>
        <v/>
      </c>
      <c r="O17" s="686" t="str">
        <f t="shared" si="5"/>
        <v/>
      </c>
      <c r="P17" s="686" t="str">
        <f t="shared" si="6"/>
        <v/>
      </c>
      <c r="Q17" s="718" t="str">
        <f t="shared" si="7"/>
        <v>Mediana</v>
      </c>
      <c r="R17" s="683" t="s">
        <v>3</v>
      </c>
    </row>
    <row r="18" s="663" customFormat="1" ht="110.65" customHeight="1" spans="2:18">
      <c r="B18" s="687">
        <v>7</v>
      </c>
      <c r="C18" s="683">
        <v>1</v>
      </c>
      <c r="D18" s="683" t="s">
        <v>241</v>
      </c>
      <c r="E18" s="685" t="s">
        <v>242</v>
      </c>
      <c r="F18" s="32">
        <v>449910</v>
      </c>
      <c r="G18" s="686" t="str">
        <f t="shared" si="0"/>
        <v/>
      </c>
      <c r="H18" s="686" t="e">
        <f t="shared" si="1"/>
        <v>#VALUE!</v>
      </c>
      <c r="I18" s="686" t="e">
        <f t="shared" si="2"/>
        <v>#VALUE!</v>
      </c>
      <c r="J18" s="708"/>
      <c r="K18" s="708"/>
      <c r="L18" s="708"/>
      <c r="M18" s="686" t="e">
        <f t="shared" si="3"/>
        <v>#DIV/0!</v>
      </c>
      <c r="N18" s="706" t="str">
        <f t="shared" si="4"/>
        <v/>
      </c>
      <c r="O18" s="686" t="str">
        <f t="shared" si="5"/>
        <v/>
      </c>
      <c r="P18" s="686" t="str">
        <f t="shared" si="6"/>
        <v/>
      </c>
      <c r="Q18" s="718" t="str">
        <f t="shared" si="7"/>
        <v>Mediana</v>
      </c>
      <c r="R18" s="683" t="s">
        <v>3</v>
      </c>
    </row>
    <row r="19" s="663" customFormat="1" ht="137.25" customHeight="1" spans="2:18">
      <c r="B19" s="683">
        <v>8</v>
      </c>
      <c r="C19" s="683">
        <v>3</v>
      </c>
      <c r="D19" s="683" t="s">
        <v>241</v>
      </c>
      <c r="E19" s="685" t="s">
        <v>243</v>
      </c>
      <c r="F19" s="684" t="s">
        <v>244</v>
      </c>
      <c r="G19" s="686" t="str">
        <f t="shared" si="0"/>
        <v/>
      </c>
      <c r="H19" s="686" t="e">
        <f t="shared" si="1"/>
        <v>#VALUE!</v>
      </c>
      <c r="I19" s="686" t="e">
        <f t="shared" si="2"/>
        <v>#VALUE!</v>
      </c>
      <c r="J19" s="705"/>
      <c r="K19" s="705"/>
      <c r="L19" s="705"/>
      <c r="M19" s="686" t="e">
        <f t="shared" si="3"/>
        <v>#DIV/0!</v>
      </c>
      <c r="N19" s="706" t="str">
        <f t="shared" si="4"/>
        <v/>
      </c>
      <c r="O19" s="686" t="str">
        <f t="shared" si="5"/>
        <v/>
      </c>
      <c r="P19" s="686" t="str">
        <f t="shared" si="6"/>
        <v/>
      </c>
      <c r="Q19" s="718" t="str">
        <f t="shared" si="7"/>
        <v>Mediana</v>
      </c>
      <c r="R19" s="683" t="s">
        <v>3</v>
      </c>
    </row>
    <row r="20" s="663" customFormat="1" ht="74.25" customHeight="1" spans="2:18">
      <c r="B20" s="687">
        <v>9</v>
      </c>
      <c r="C20" s="32">
        <v>15</v>
      </c>
      <c r="D20" s="684" t="s">
        <v>6</v>
      </c>
      <c r="E20" s="689" t="s">
        <v>245</v>
      </c>
      <c r="F20" s="684" t="s">
        <v>246</v>
      </c>
      <c r="G20" s="686" t="str">
        <f t="shared" si="0"/>
        <v/>
      </c>
      <c r="H20" s="686" t="e">
        <f t="shared" si="1"/>
        <v>#VALUE!</v>
      </c>
      <c r="I20" s="686" t="e">
        <f t="shared" si="2"/>
        <v>#VALUE!</v>
      </c>
      <c r="J20" s="705"/>
      <c r="K20" s="705"/>
      <c r="L20" s="705"/>
      <c r="M20" s="686" t="e">
        <f t="shared" si="3"/>
        <v>#DIV/0!</v>
      </c>
      <c r="N20" s="706" t="str">
        <f t="shared" si="4"/>
        <v/>
      </c>
      <c r="O20" s="686" t="str">
        <f t="shared" si="5"/>
        <v/>
      </c>
      <c r="P20" s="686" t="str">
        <f t="shared" si="6"/>
        <v/>
      </c>
      <c r="Q20" s="718" t="str">
        <f t="shared" si="7"/>
        <v>Mediana</v>
      </c>
      <c r="R20" s="683" t="s">
        <v>3</v>
      </c>
    </row>
    <row r="21" s="664" customFormat="1" spans="2:12">
      <c r="B21" s="690" t="s">
        <v>247</v>
      </c>
      <c r="C21" s="690"/>
      <c r="D21" s="690"/>
      <c r="E21" s="690"/>
      <c r="F21" s="690"/>
      <c r="G21" s="690"/>
      <c r="H21" s="690"/>
      <c r="I21" s="710" t="e">
        <f>TRUNC(SUM(I12:I20),2)</f>
        <v>#VALUE!</v>
      </c>
      <c r="K21" s="711"/>
      <c r="L21" s="711"/>
    </row>
    <row r="22" s="664" customFormat="1" spans="2:17">
      <c r="B22" s="691" t="s">
        <v>226</v>
      </c>
      <c r="C22" s="691"/>
      <c r="D22" s="691"/>
      <c r="E22" s="691"/>
      <c r="F22" s="691"/>
      <c r="G22" s="691"/>
      <c r="H22" s="691"/>
      <c r="I22" s="712" t="e">
        <f>TRUNC((I21/12),2)</f>
        <v>#VALUE!</v>
      </c>
      <c r="P22" s="713"/>
      <c r="Q22" s="713"/>
    </row>
    <row r="23" s="664" customFormat="1" spans="2:17">
      <c r="B23" s="691" t="s">
        <v>248</v>
      </c>
      <c r="C23" s="691"/>
      <c r="D23" s="691"/>
      <c r="E23" s="691"/>
      <c r="F23" s="691"/>
      <c r="G23" s="691"/>
      <c r="H23" s="691"/>
      <c r="I23" s="714" t="e">
        <f>TRUNC((I22/26),2)</f>
        <v>#VALUE!</v>
      </c>
      <c r="P23" s="713"/>
      <c r="Q23" s="713"/>
    </row>
    <row r="24" s="664" customFormat="1" ht="12.75" customHeight="1" spans="2:17">
      <c r="B24" s="668"/>
      <c r="F24" s="692"/>
      <c r="G24" s="692"/>
      <c r="H24" s="693"/>
      <c r="I24" s="715"/>
      <c r="P24" s="713"/>
      <c r="Q24" s="713"/>
    </row>
    <row r="25" s="664" customFormat="1" spans="2:17">
      <c r="B25" s="694"/>
      <c r="C25" s="694"/>
      <c r="D25" s="695"/>
      <c r="E25" s="695"/>
      <c r="F25" s="695"/>
      <c r="G25" s="692"/>
      <c r="H25" s="693"/>
      <c r="I25" s="715"/>
      <c r="J25" s="716"/>
      <c r="K25" s="716"/>
      <c r="L25" s="716"/>
      <c r="M25" s="716"/>
      <c r="P25" s="713"/>
      <c r="Q25" s="713"/>
    </row>
    <row r="26" s="664" customFormat="1" spans="2:17">
      <c r="B26" s="696"/>
      <c r="C26" s="696"/>
      <c r="D26" s="696"/>
      <c r="E26" s="696"/>
      <c r="F26" s="696"/>
      <c r="G26" s="696"/>
      <c r="H26" s="696"/>
      <c r="I26" s="696"/>
      <c r="P26" s="713"/>
      <c r="Q26" s="713"/>
    </row>
    <row r="27" s="664" customFormat="1" spans="2:17">
      <c r="B27" s="668"/>
      <c r="C27" s="694"/>
      <c r="D27" s="665"/>
      <c r="E27" s="692"/>
      <c r="F27" s="692"/>
      <c r="G27" s="692"/>
      <c r="H27" s="693"/>
      <c r="I27" s="715"/>
      <c r="P27" s="713"/>
      <c r="Q27" s="713"/>
    </row>
    <row r="28" s="664" customFormat="1" spans="2:17">
      <c r="B28" s="668"/>
      <c r="C28" s="694"/>
      <c r="D28" s="665"/>
      <c r="E28" s="692"/>
      <c r="F28" s="692"/>
      <c r="G28" s="692"/>
      <c r="H28" s="693"/>
      <c r="I28" s="715"/>
      <c r="P28" s="713"/>
      <c r="Q28" s="713"/>
    </row>
    <row r="29" s="664" customFormat="1" spans="2:17">
      <c r="B29" s="668"/>
      <c r="C29" s="694"/>
      <c r="D29" s="665"/>
      <c r="E29" s="692"/>
      <c r="F29" s="692"/>
      <c r="G29" s="692"/>
      <c r="H29" s="693"/>
      <c r="I29" s="715"/>
      <c r="P29" s="713"/>
      <c r="Q29" s="713"/>
    </row>
    <row r="30" s="664" customFormat="1" spans="2:17">
      <c r="B30" s="668"/>
      <c r="C30" s="694"/>
      <c r="D30" s="665"/>
      <c r="E30" s="692"/>
      <c r="F30" s="692"/>
      <c r="G30" s="692"/>
      <c r="H30" s="693"/>
      <c r="I30" s="715"/>
      <c r="P30" s="713"/>
      <c r="Q30" s="713"/>
    </row>
    <row r="31" s="664" customFormat="1" spans="2:17">
      <c r="B31" s="668"/>
      <c r="C31" s="694"/>
      <c r="D31" s="665"/>
      <c r="E31" s="692"/>
      <c r="F31" s="692"/>
      <c r="G31" s="692"/>
      <c r="H31" s="693"/>
      <c r="I31" s="715"/>
      <c r="P31" s="713"/>
      <c r="Q31" s="713"/>
    </row>
    <row r="32" s="664" customFormat="1" spans="2:17">
      <c r="B32" s="668"/>
      <c r="C32" s="694"/>
      <c r="D32" s="665"/>
      <c r="E32" s="692"/>
      <c r="F32" s="692"/>
      <c r="G32" s="692"/>
      <c r="H32" s="693"/>
      <c r="I32" s="715"/>
      <c r="P32" s="713"/>
      <c r="Q32" s="713"/>
    </row>
    <row r="33" s="664" customFormat="1" spans="2:17">
      <c r="B33" s="668"/>
      <c r="C33" s="694"/>
      <c r="D33" s="665"/>
      <c r="E33" s="692"/>
      <c r="F33" s="692"/>
      <c r="G33" s="692"/>
      <c r="H33" s="693"/>
      <c r="I33" s="715"/>
      <c r="P33" s="713"/>
      <c r="Q33" s="713"/>
    </row>
    <row r="34" s="664" customFormat="1" spans="2:17">
      <c r="B34" s="668"/>
      <c r="C34" s="694"/>
      <c r="D34" s="665"/>
      <c r="E34" s="692"/>
      <c r="F34" s="692"/>
      <c r="G34" s="692"/>
      <c r="H34" s="693"/>
      <c r="I34" s="715"/>
      <c r="P34" s="713"/>
      <c r="Q34" s="713"/>
    </row>
    <row r="35" s="664" customFormat="1" spans="2:17">
      <c r="B35" s="668"/>
      <c r="C35" s="694"/>
      <c r="D35" s="665"/>
      <c r="E35" s="692"/>
      <c r="F35" s="692"/>
      <c r="G35" s="692"/>
      <c r="H35" s="693"/>
      <c r="I35" s="715"/>
      <c r="P35" s="713"/>
      <c r="Q35" s="713"/>
    </row>
    <row r="36" s="664" customFormat="1" spans="2:17">
      <c r="B36" s="668"/>
      <c r="C36" s="694"/>
      <c r="D36" s="665"/>
      <c r="E36" s="692"/>
      <c r="F36" s="692"/>
      <c r="G36" s="692"/>
      <c r="H36" s="693"/>
      <c r="I36" s="715"/>
      <c r="P36" s="713"/>
      <c r="Q36" s="713"/>
    </row>
    <row r="37" s="664" customFormat="1" spans="2:17">
      <c r="B37" s="668"/>
      <c r="C37" s="694"/>
      <c r="D37" s="665"/>
      <c r="E37" s="692"/>
      <c r="F37" s="692"/>
      <c r="G37" s="692"/>
      <c r="H37" s="693"/>
      <c r="I37" s="715"/>
      <c r="P37" s="713"/>
      <c r="Q37" s="713"/>
    </row>
    <row r="38" s="664" customFormat="1" spans="2:17">
      <c r="B38" s="668"/>
      <c r="C38" s="694"/>
      <c r="D38" s="665"/>
      <c r="E38" s="692"/>
      <c r="F38" s="692"/>
      <c r="G38" s="692"/>
      <c r="H38" s="693"/>
      <c r="I38" s="715"/>
      <c r="P38" s="713"/>
      <c r="Q38" s="713"/>
    </row>
    <row r="39" s="664" customFormat="1" spans="2:17">
      <c r="B39" s="668"/>
      <c r="C39" s="694"/>
      <c r="D39" s="665"/>
      <c r="E39" s="692"/>
      <c r="F39" s="692"/>
      <c r="G39" s="692"/>
      <c r="H39" s="693"/>
      <c r="I39" s="715"/>
      <c r="P39" s="713"/>
      <c r="Q39" s="713"/>
    </row>
    <row r="40" s="664" customFormat="1" spans="2:17">
      <c r="B40" s="668"/>
      <c r="C40" s="694"/>
      <c r="D40" s="665"/>
      <c r="E40" s="692"/>
      <c r="F40" s="692"/>
      <c r="G40" s="692"/>
      <c r="H40" s="693"/>
      <c r="I40" s="715"/>
      <c r="P40" s="713"/>
      <c r="Q40" s="713"/>
    </row>
    <row r="41" s="664" customFormat="1" spans="2:17">
      <c r="B41" s="668"/>
      <c r="C41" s="694"/>
      <c r="D41" s="665"/>
      <c r="E41" s="692"/>
      <c r="F41" s="692"/>
      <c r="G41" s="692"/>
      <c r="H41" s="693"/>
      <c r="I41" s="715"/>
      <c r="P41" s="713"/>
      <c r="Q41" s="713"/>
    </row>
    <row r="42" s="664" customFormat="1" spans="2:17">
      <c r="B42" s="668"/>
      <c r="C42" s="694"/>
      <c r="D42" s="665"/>
      <c r="E42" s="692"/>
      <c r="F42" s="692"/>
      <c r="G42" s="692"/>
      <c r="H42" s="693"/>
      <c r="I42" s="715"/>
      <c r="P42" s="713"/>
      <c r="Q42" s="713"/>
    </row>
    <row r="43" s="664" customFormat="1" spans="2:17">
      <c r="B43" s="668"/>
      <c r="C43" s="694"/>
      <c r="D43" s="665"/>
      <c r="E43" s="692"/>
      <c r="F43" s="692"/>
      <c r="G43" s="692"/>
      <c r="H43" s="693"/>
      <c r="I43" s="715"/>
      <c r="P43" s="713"/>
      <c r="Q43" s="713"/>
    </row>
    <row r="44" s="664" customFormat="1" spans="2:17">
      <c r="B44" s="668"/>
      <c r="C44" s="694"/>
      <c r="D44" s="665"/>
      <c r="E44" s="692"/>
      <c r="F44" s="692"/>
      <c r="G44" s="692"/>
      <c r="H44" s="693"/>
      <c r="I44" s="715"/>
      <c r="P44" s="713"/>
      <c r="Q44" s="713"/>
    </row>
    <row r="45" s="664" customFormat="1" spans="2:17">
      <c r="B45" s="668"/>
      <c r="C45" s="694"/>
      <c r="D45" s="665"/>
      <c r="E45" s="692"/>
      <c r="F45" s="692"/>
      <c r="G45" s="692"/>
      <c r="H45" s="693"/>
      <c r="I45" s="715"/>
      <c r="P45" s="713"/>
      <c r="Q45" s="713"/>
    </row>
    <row r="46" s="664" customFormat="1" spans="2:17">
      <c r="B46" s="668"/>
      <c r="C46" s="694"/>
      <c r="D46" s="665"/>
      <c r="E46" s="692"/>
      <c r="F46" s="692"/>
      <c r="G46" s="692"/>
      <c r="H46" s="693"/>
      <c r="I46" s="715"/>
      <c r="P46" s="713"/>
      <c r="Q46" s="713"/>
    </row>
    <row r="47" s="664" customFormat="1" spans="2:17">
      <c r="B47" s="668"/>
      <c r="C47" s="694"/>
      <c r="D47" s="665"/>
      <c r="E47" s="692"/>
      <c r="F47" s="692"/>
      <c r="G47" s="692"/>
      <c r="H47" s="693"/>
      <c r="I47" s="715"/>
      <c r="P47" s="713"/>
      <c r="Q47" s="713"/>
    </row>
    <row r="48" s="664" customFormat="1" spans="2:17">
      <c r="B48" s="668"/>
      <c r="C48" s="694"/>
      <c r="D48" s="665"/>
      <c r="E48" s="692"/>
      <c r="F48" s="692"/>
      <c r="G48" s="692"/>
      <c r="H48" s="693"/>
      <c r="I48" s="715"/>
      <c r="P48" s="713"/>
      <c r="Q48" s="713"/>
    </row>
    <row r="49" s="664" customFormat="1" spans="2:17">
      <c r="B49" s="668"/>
      <c r="C49" s="694"/>
      <c r="D49" s="665"/>
      <c r="E49" s="692"/>
      <c r="F49" s="692"/>
      <c r="G49" s="692"/>
      <c r="H49" s="693"/>
      <c r="I49" s="715"/>
      <c r="P49" s="713"/>
      <c r="Q49" s="713"/>
    </row>
    <row r="50" s="664" customFormat="1" spans="2:17">
      <c r="B50" s="668"/>
      <c r="C50" s="694"/>
      <c r="D50" s="665"/>
      <c r="E50" s="692"/>
      <c r="F50" s="692"/>
      <c r="G50" s="692"/>
      <c r="H50" s="693"/>
      <c r="I50" s="715"/>
      <c r="P50" s="713"/>
      <c r="Q50" s="713"/>
    </row>
    <row r="51" s="664" customFormat="1" spans="2:17">
      <c r="B51" s="668"/>
      <c r="C51" s="694"/>
      <c r="D51" s="665"/>
      <c r="E51" s="692"/>
      <c r="F51" s="692"/>
      <c r="G51" s="692"/>
      <c r="H51" s="693"/>
      <c r="I51" s="715"/>
      <c r="P51" s="713"/>
      <c r="Q51" s="713"/>
    </row>
    <row r="52" s="664" customFormat="1" spans="2:17">
      <c r="B52" s="668"/>
      <c r="C52" s="694"/>
      <c r="D52" s="665"/>
      <c r="E52" s="692"/>
      <c r="F52" s="692"/>
      <c r="G52" s="692"/>
      <c r="H52" s="693"/>
      <c r="I52" s="715"/>
      <c r="P52" s="713"/>
      <c r="Q52" s="713"/>
    </row>
    <row r="53" s="664" customFormat="1" spans="2:17">
      <c r="B53" s="668"/>
      <c r="C53" s="694"/>
      <c r="D53" s="665"/>
      <c r="E53" s="692"/>
      <c r="F53" s="692"/>
      <c r="G53" s="692"/>
      <c r="H53" s="693"/>
      <c r="I53" s="715"/>
      <c r="P53" s="713"/>
      <c r="Q53" s="713"/>
    </row>
    <row r="54" s="664" customFormat="1" spans="2:17">
      <c r="B54" s="668"/>
      <c r="C54" s="694"/>
      <c r="D54" s="665"/>
      <c r="E54" s="692"/>
      <c r="F54" s="692"/>
      <c r="G54" s="692"/>
      <c r="H54" s="693"/>
      <c r="I54" s="715"/>
      <c r="P54" s="713"/>
      <c r="Q54" s="713"/>
    </row>
    <row r="55" s="664" customFormat="1" spans="2:17">
      <c r="B55" s="668"/>
      <c r="C55" s="694"/>
      <c r="D55" s="665"/>
      <c r="E55" s="692"/>
      <c r="F55" s="692"/>
      <c r="G55" s="692"/>
      <c r="H55" s="693"/>
      <c r="I55" s="715"/>
      <c r="P55" s="713"/>
      <c r="Q55" s="713"/>
    </row>
    <row r="56" s="664" customFormat="1" spans="2:17">
      <c r="B56" s="668"/>
      <c r="C56" s="694"/>
      <c r="D56" s="665"/>
      <c r="E56" s="692"/>
      <c r="F56" s="692"/>
      <c r="G56" s="692"/>
      <c r="H56" s="693"/>
      <c r="I56" s="715"/>
      <c r="P56" s="713"/>
      <c r="Q56" s="713"/>
    </row>
    <row r="57" s="664" customFormat="1" spans="2:17">
      <c r="B57" s="668"/>
      <c r="C57" s="694"/>
      <c r="D57" s="665"/>
      <c r="E57" s="692"/>
      <c r="F57" s="692"/>
      <c r="G57" s="692"/>
      <c r="H57" s="693"/>
      <c r="I57" s="715"/>
      <c r="P57" s="713"/>
      <c r="Q57" s="713"/>
    </row>
    <row r="58" s="664" customFormat="1" spans="2:17">
      <c r="B58" s="668"/>
      <c r="C58" s="694"/>
      <c r="D58" s="665"/>
      <c r="E58" s="692"/>
      <c r="F58" s="692"/>
      <c r="G58" s="692"/>
      <c r="H58" s="693"/>
      <c r="I58" s="715"/>
      <c r="P58" s="713"/>
      <c r="Q58" s="713"/>
    </row>
    <row r="59" s="664" customFormat="1" spans="2:17">
      <c r="B59" s="668"/>
      <c r="C59" s="694"/>
      <c r="D59" s="665"/>
      <c r="E59" s="692"/>
      <c r="F59" s="692"/>
      <c r="G59" s="692"/>
      <c r="H59" s="693"/>
      <c r="I59" s="715"/>
      <c r="P59" s="713"/>
      <c r="Q59" s="713"/>
    </row>
    <row r="60" s="664" customFormat="1" spans="2:17">
      <c r="B60" s="668"/>
      <c r="C60" s="694"/>
      <c r="D60" s="665"/>
      <c r="E60" s="692"/>
      <c r="F60" s="692"/>
      <c r="G60" s="692"/>
      <c r="H60" s="693"/>
      <c r="I60" s="715"/>
      <c r="P60" s="713"/>
      <c r="Q60" s="713"/>
    </row>
    <row r="61" s="664" customFormat="1" spans="2:17">
      <c r="B61" s="668"/>
      <c r="C61" s="694"/>
      <c r="D61" s="665"/>
      <c r="E61" s="692"/>
      <c r="F61" s="692"/>
      <c r="G61" s="692"/>
      <c r="H61" s="693"/>
      <c r="I61" s="715"/>
      <c r="P61" s="713"/>
      <c r="Q61" s="713"/>
    </row>
    <row r="62" s="664" customFormat="1" spans="2:17">
      <c r="B62" s="668"/>
      <c r="C62" s="694"/>
      <c r="D62" s="665"/>
      <c r="E62" s="692"/>
      <c r="F62" s="692"/>
      <c r="G62" s="692"/>
      <c r="H62" s="693"/>
      <c r="I62" s="715"/>
      <c r="P62" s="713"/>
      <c r="Q62" s="713"/>
    </row>
    <row r="63" s="664" customFormat="1" spans="2:17">
      <c r="B63" s="668"/>
      <c r="C63" s="694"/>
      <c r="D63" s="665"/>
      <c r="E63" s="692"/>
      <c r="F63" s="692"/>
      <c r="G63" s="692"/>
      <c r="H63" s="693"/>
      <c r="I63" s="715"/>
      <c r="P63" s="713"/>
      <c r="Q63" s="713"/>
    </row>
    <row r="64" s="664" customFormat="1" spans="2:17">
      <c r="B64" s="668"/>
      <c r="C64" s="694"/>
      <c r="D64" s="665"/>
      <c r="E64" s="692"/>
      <c r="F64" s="692"/>
      <c r="G64" s="692"/>
      <c r="H64" s="693"/>
      <c r="I64" s="715"/>
      <c r="P64" s="713"/>
      <c r="Q64" s="713"/>
    </row>
    <row r="65" s="664" customFormat="1" spans="2:17">
      <c r="B65" s="668"/>
      <c r="C65" s="694"/>
      <c r="D65" s="665"/>
      <c r="E65" s="692"/>
      <c r="F65" s="692"/>
      <c r="G65" s="692"/>
      <c r="H65" s="693"/>
      <c r="I65" s="715"/>
      <c r="P65" s="713"/>
      <c r="Q65" s="713"/>
    </row>
    <row r="66" s="664" customFormat="1" spans="2:17">
      <c r="B66" s="668"/>
      <c r="C66" s="694"/>
      <c r="D66" s="665"/>
      <c r="E66" s="692"/>
      <c r="F66" s="692"/>
      <c r="G66" s="692"/>
      <c r="H66" s="693"/>
      <c r="I66" s="715"/>
      <c r="P66" s="713"/>
      <c r="Q66" s="713"/>
    </row>
    <row r="67" s="664" customFormat="1" spans="2:17">
      <c r="B67" s="668"/>
      <c r="C67" s="694"/>
      <c r="D67" s="665"/>
      <c r="E67" s="692"/>
      <c r="F67" s="692"/>
      <c r="G67" s="692"/>
      <c r="H67" s="693"/>
      <c r="I67" s="715"/>
      <c r="P67" s="713"/>
      <c r="Q67" s="713"/>
    </row>
    <row r="68" s="664" customFormat="1" spans="2:17">
      <c r="B68" s="668"/>
      <c r="C68" s="694"/>
      <c r="D68" s="665"/>
      <c r="E68" s="692"/>
      <c r="F68" s="692"/>
      <c r="G68" s="692"/>
      <c r="H68" s="693"/>
      <c r="I68" s="715"/>
      <c r="P68" s="713"/>
      <c r="Q68" s="713"/>
    </row>
    <row r="69" s="664" customFormat="1" spans="2:17">
      <c r="B69" s="668"/>
      <c r="C69" s="694"/>
      <c r="D69" s="665"/>
      <c r="E69" s="692"/>
      <c r="F69" s="692"/>
      <c r="G69" s="692"/>
      <c r="H69" s="693"/>
      <c r="I69" s="715"/>
      <c r="P69" s="713"/>
      <c r="Q69" s="713"/>
    </row>
    <row r="70" s="664" customFormat="1" spans="2:17">
      <c r="B70" s="668"/>
      <c r="C70" s="694"/>
      <c r="D70" s="665"/>
      <c r="E70" s="692"/>
      <c r="F70" s="692"/>
      <c r="G70" s="692"/>
      <c r="H70" s="693"/>
      <c r="I70" s="715"/>
      <c r="P70" s="713"/>
      <c r="Q70" s="713"/>
    </row>
    <row r="71" s="664" customFormat="1" spans="2:17">
      <c r="B71" s="668"/>
      <c r="C71" s="694"/>
      <c r="D71" s="665"/>
      <c r="E71" s="692"/>
      <c r="F71" s="692"/>
      <c r="G71" s="692"/>
      <c r="H71" s="693"/>
      <c r="I71" s="715"/>
      <c r="P71" s="713"/>
      <c r="Q71" s="713"/>
    </row>
    <row r="72" s="664" customFormat="1" spans="2:17">
      <c r="B72" s="668"/>
      <c r="C72" s="694"/>
      <c r="D72" s="665"/>
      <c r="E72" s="692"/>
      <c r="F72" s="692"/>
      <c r="G72" s="692"/>
      <c r="H72" s="693"/>
      <c r="I72" s="715"/>
      <c r="P72" s="713"/>
      <c r="Q72" s="713"/>
    </row>
    <row r="73" s="664" customFormat="1" spans="2:17">
      <c r="B73" s="668"/>
      <c r="C73" s="694"/>
      <c r="D73" s="665"/>
      <c r="E73" s="692"/>
      <c r="F73" s="692"/>
      <c r="G73" s="692"/>
      <c r="H73" s="693"/>
      <c r="I73" s="715"/>
      <c r="P73" s="713"/>
      <c r="Q73" s="713"/>
    </row>
    <row r="74" s="664" customFormat="1" spans="2:17">
      <c r="B74" s="668"/>
      <c r="C74" s="694"/>
      <c r="D74" s="665"/>
      <c r="E74" s="692"/>
      <c r="F74" s="692"/>
      <c r="G74" s="692"/>
      <c r="H74" s="693"/>
      <c r="I74" s="715"/>
      <c r="P74" s="713"/>
      <c r="Q74" s="713"/>
    </row>
    <row r="75" s="664" customFormat="1" spans="2:17">
      <c r="B75" s="668"/>
      <c r="C75" s="694"/>
      <c r="D75" s="665"/>
      <c r="E75" s="692"/>
      <c r="F75" s="692"/>
      <c r="G75" s="692"/>
      <c r="H75" s="693"/>
      <c r="I75" s="715"/>
      <c r="P75" s="713"/>
      <c r="Q75" s="713"/>
    </row>
    <row r="76" s="664" customFormat="1" spans="2:17">
      <c r="B76" s="668"/>
      <c r="C76" s="694"/>
      <c r="D76" s="665"/>
      <c r="E76" s="692"/>
      <c r="F76" s="692"/>
      <c r="G76" s="692"/>
      <c r="H76" s="693"/>
      <c r="I76" s="715"/>
      <c r="P76" s="713"/>
      <c r="Q76" s="713"/>
    </row>
    <row r="77" s="664" customFormat="1" spans="2:17">
      <c r="B77" s="668"/>
      <c r="C77" s="694"/>
      <c r="D77" s="665"/>
      <c r="E77" s="692"/>
      <c r="F77" s="692"/>
      <c r="G77" s="692"/>
      <c r="H77" s="693"/>
      <c r="I77" s="715"/>
      <c r="P77" s="713"/>
      <c r="Q77" s="713"/>
    </row>
    <row r="78" s="664" customFormat="1" spans="2:17">
      <c r="B78" s="668"/>
      <c r="C78" s="694"/>
      <c r="D78" s="665"/>
      <c r="E78" s="692"/>
      <c r="F78" s="692"/>
      <c r="G78" s="692"/>
      <c r="H78" s="693"/>
      <c r="I78" s="715"/>
      <c r="P78" s="713"/>
      <c r="Q78" s="713"/>
    </row>
    <row r="79" s="664" customFormat="1" spans="2:17">
      <c r="B79" s="668"/>
      <c r="C79" s="694"/>
      <c r="D79" s="665"/>
      <c r="E79" s="692"/>
      <c r="F79" s="692"/>
      <c r="G79" s="692"/>
      <c r="H79" s="693"/>
      <c r="I79" s="715"/>
      <c r="P79" s="713"/>
      <c r="Q79" s="713"/>
    </row>
    <row r="80" s="664" customFormat="1" spans="2:17">
      <c r="B80" s="668"/>
      <c r="C80" s="694"/>
      <c r="D80" s="665"/>
      <c r="E80" s="692"/>
      <c r="F80" s="692"/>
      <c r="G80" s="692"/>
      <c r="H80" s="693"/>
      <c r="I80" s="715"/>
      <c r="P80" s="713"/>
      <c r="Q80" s="713"/>
    </row>
    <row r="81" s="664" customFormat="1" spans="2:17">
      <c r="B81" s="668"/>
      <c r="C81" s="694"/>
      <c r="D81" s="665"/>
      <c r="E81" s="692"/>
      <c r="F81" s="692"/>
      <c r="G81" s="692"/>
      <c r="H81" s="693"/>
      <c r="I81" s="715"/>
      <c r="P81" s="713"/>
      <c r="Q81" s="713"/>
    </row>
    <row r="82" s="664" customFormat="1" spans="2:17">
      <c r="B82" s="668"/>
      <c r="C82" s="694"/>
      <c r="D82" s="665"/>
      <c r="E82" s="692"/>
      <c r="F82" s="692"/>
      <c r="G82" s="692"/>
      <c r="H82" s="693"/>
      <c r="I82" s="715"/>
      <c r="P82" s="713"/>
      <c r="Q82" s="713"/>
    </row>
    <row r="83" s="664" customFormat="1" spans="2:17">
      <c r="B83" s="668"/>
      <c r="C83" s="694"/>
      <c r="D83" s="665"/>
      <c r="E83" s="692"/>
      <c r="F83" s="692"/>
      <c r="G83" s="692"/>
      <c r="H83" s="693"/>
      <c r="I83" s="715"/>
      <c r="P83" s="713"/>
      <c r="Q83" s="713"/>
    </row>
    <row r="84" s="664" customFormat="1" spans="2:17">
      <c r="B84" s="668"/>
      <c r="C84" s="666"/>
      <c r="D84" s="668"/>
      <c r="E84" s="667"/>
      <c r="F84" s="667"/>
      <c r="G84" s="668"/>
      <c r="H84" s="669"/>
      <c r="I84" s="670"/>
      <c r="P84" s="713"/>
      <c r="Q84" s="713"/>
    </row>
    <row r="85" s="664" customFormat="1" spans="2:17">
      <c r="B85" s="665"/>
      <c r="C85" s="666"/>
      <c r="D85" s="668"/>
      <c r="E85" s="667"/>
      <c r="F85" s="667"/>
      <c r="G85" s="668"/>
      <c r="H85" s="669"/>
      <c r="I85" s="670"/>
      <c r="J85" s="663"/>
      <c r="K85" s="665"/>
      <c r="L85" s="665"/>
      <c r="M85" s="665"/>
      <c r="P85" s="713"/>
      <c r="Q85" s="713"/>
    </row>
    <row r="86" s="664" customFormat="1" spans="2:17">
      <c r="B86" s="665"/>
      <c r="C86" s="666"/>
      <c r="D86" s="668"/>
      <c r="E86" s="667"/>
      <c r="F86" s="667"/>
      <c r="G86" s="668"/>
      <c r="H86" s="669"/>
      <c r="I86" s="670"/>
      <c r="J86" s="663"/>
      <c r="K86" s="665"/>
      <c r="L86" s="665"/>
      <c r="M86" s="665"/>
      <c r="P86" s="713"/>
      <c r="Q86" s="713"/>
    </row>
    <row r="87" s="664" customFormat="1" spans="2:17">
      <c r="B87" s="665"/>
      <c r="C87" s="666"/>
      <c r="D87" s="668"/>
      <c r="E87" s="667"/>
      <c r="F87" s="667"/>
      <c r="G87" s="668"/>
      <c r="H87" s="669"/>
      <c r="I87" s="670"/>
      <c r="J87" s="663"/>
      <c r="K87" s="665"/>
      <c r="L87" s="665"/>
      <c r="M87" s="665"/>
      <c r="P87" s="713"/>
      <c r="Q87" s="713"/>
    </row>
    <row r="88" s="664" customFormat="1" spans="2:17">
      <c r="B88" s="665"/>
      <c r="C88" s="666"/>
      <c r="D88" s="668"/>
      <c r="E88" s="667"/>
      <c r="F88" s="667"/>
      <c r="G88" s="668"/>
      <c r="H88" s="669"/>
      <c r="I88" s="670"/>
      <c r="J88" s="663"/>
      <c r="K88" s="665"/>
      <c r="L88" s="665"/>
      <c r="M88" s="665"/>
      <c r="P88" s="713"/>
      <c r="Q88" s="713"/>
    </row>
    <row r="89" s="664" customFormat="1" spans="2:17">
      <c r="B89" s="665"/>
      <c r="C89" s="666"/>
      <c r="D89" s="668"/>
      <c r="E89" s="667"/>
      <c r="F89" s="667"/>
      <c r="G89" s="668"/>
      <c r="H89" s="669"/>
      <c r="I89" s="670"/>
      <c r="J89" s="663"/>
      <c r="K89" s="665"/>
      <c r="L89" s="665"/>
      <c r="M89" s="665"/>
      <c r="P89" s="713"/>
      <c r="Q89" s="713"/>
    </row>
    <row r="90" s="664" customFormat="1" spans="2:17">
      <c r="B90" s="665"/>
      <c r="C90" s="666"/>
      <c r="D90" s="668"/>
      <c r="E90" s="667"/>
      <c r="F90" s="667"/>
      <c r="G90" s="668"/>
      <c r="H90" s="669"/>
      <c r="I90" s="670"/>
      <c r="J90" s="663"/>
      <c r="K90" s="665"/>
      <c r="L90" s="665"/>
      <c r="M90" s="665"/>
      <c r="P90" s="713"/>
      <c r="Q90" s="713"/>
    </row>
    <row r="91" s="664" customFormat="1" spans="2:17">
      <c r="B91" s="665"/>
      <c r="C91" s="666"/>
      <c r="D91" s="668"/>
      <c r="E91" s="667"/>
      <c r="F91" s="667"/>
      <c r="G91" s="668"/>
      <c r="H91" s="669"/>
      <c r="I91" s="670"/>
      <c r="J91" s="663"/>
      <c r="K91" s="665"/>
      <c r="L91" s="665"/>
      <c r="M91" s="665"/>
      <c r="P91" s="713"/>
      <c r="Q91" s="713"/>
    </row>
    <row r="92" s="664" customFormat="1" spans="2:17">
      <c r="B92" s="665"/>
      <c r="C92" s="666"/>
      <c r="D92" s="668"/>
      <c r="E92" s="667"/>
      <c r="F92" s="667"/>
      <c r="G92" s="668"/>
      <c r="H92" s="669"/>
      <c r="I92" s="670"/>
      <c r="J92" s="663"/>
      <c r="K92" s="665"/>
      <c r="L92" s="665"/>
      <c r="M92" s="665"/>
      <c r="P92" s="713"/>
      <c r="Q92" s="713"/>
    </row>
    <row r="93" s="664" customFormat="1" spans="2:17">
      <c r="B93" s="665"/>
      <c r="C93" s="666"/>
      <c r="D93" s="668"/>
      <c r="E93" s="667"/>
      <c r="F93" s="667"/>
      <c r="G93" s="668"/>
      <c r="H93" s="669"/>
      <c r="I93" s="670"/>
      <c r="J93" s="663"/>
      <c r="K93" s="665"/>
      <c r="L93" s="665"/>
      <c r="M93" s="665"/>
      <c r="P93" s="713"/>
      <c r="Q93" s="713"/>
    </row>
    <row r="94" s="664" customFormat="1" spans="2:17">
      <c r="B94" s="665"/>
      <c r="C94" s="666"/>
      <c r="D94" s="668"/>
      <c r="E94" s="667"/>
      <c r="F94" s="667"/>
      <c r="G94" s="668"/>
      <c r="H94" s="669"/>
      <c r="I94" s="670"/>
      <c r="J94" s="663"/>
      <c r="K94" s="665"/>
      <c r="L94" s="665"/>
      <c r="M94" s="665"/>
      <c r="P94" s="713"/>
      <c r="Q94" s="713"/>
    </row>
    <row r="95" s="664" customFormat="1" spans="2:17">
      <c r="B95" s="665"/>
      <c r="C95" s="666"/>
      <c r="D95" s="668"/>
      <c r="E95" s="667"/>
      <c r="F95" s="667"/>
      <c r="G95" s="668"/>
      <c r="H95" s="669"/>
      <c r="I95" s="670"/>
      <c r="J95" s="663"/>
      <c r="K95" s="665"/>
      <c r="L95" s="665"/>
      <c r="M95" s="665"/>
      <c r="P95" s="713"/>
      <c r="Q95" s="713"/>
    </row>
    <row r="96" s="664" customFormat="1" spans="2:17">
      <c r="B96" s="665"/>
      <c r="C96" s="666"/>
      <c r="D96" s="668"/>
      <c r="E96" s="667"/>
      <c r="F96" s="667"/>
      <c r="G96" s="668"/>
      <c r="H96" s="669"/>
      <c r="I96" s="670"/>
      <c r="J96" s="663"/>
      <c r="K96" s="665"/>
      <c r="L96" s="665"/>
      <c r="M96" s="665"/>
      <c r="P96" s="713"/>
      <c r="Q96" s="713"/>
    </row>
    <row r="97" s="664" customFormat="1" spans="2:17">
      <c r="B97" s="665"/>
      <c r="C97" s="666"/>
      <c r="D97" s="668"/>
      <c r="E97" s="667"/>
      <c r="F97" s="667"/>
      <c r="G97" s="668"/>
      <c r="H97" s="669"/>
      <c r="I97" s="670"/>
      <c r="J97" s="663"/>
      <c r="K97" s="665"/>
      <c r="L97" s="665"/>
      <c r="M97" s="665"/>
      <c r="P97" s="713"/>
      <c r="Q97" s="713"/>
    </row>
    <row r="98" s="664" customFormat="1" spans="2:17">
      <c r="B98" s="665"/>
      <c r="C98" s="666"/>
      <c r="D98" s="668"/>
      <c r="E98" s="667"/>
      <c r="F98" s="667"/>
      <c r="G98" s="668"/>
      <c r="H98" s="669"/>
      <c r="I98" s="670"/>
      <c r="J98" s="663"/>
      <c r="K98" s="665"/>
      <c r="L98" s="665"/>
      <c r="M98" s="665"/>
      <c r="P98" s="713"/>
      <c r="Q98" s="713"/>
    </row>
    <row r="99" s="664" customFormat="1" spans="2:17">
      <c r="B99" s="665"/>
      <c r="C99" s="666"/>
      <c r="D99" s="668"/>
      <c r="E99" s="667"/>
      <c r="F99" s="667"/>
      <c r="G99" s="668"/>
      <c r="H99" s="669"/>
      <c r="I99" s="670"/>
      <c r="J99" s="663"/>
      <c r="K99" s="665"/>
      <c r="L99" s="665"/>
      <c r="M99" s="665"/>
      <c r="P99" s="713"/>
      <c r="Q99" s="713"/>
    </row>
    <row r="100" s="664" customFormat="1" spans="2:17">
      <c r="B100" s="665"/>
      <c r="C100" s="666"/>
      <c r="D100" s="668"/>
      <c r="E100" s="667"/>
      <c r="F100" s="667"/>
      <c r="G100" s="668"/>
      <c r="H100" s="669"/>
      <c r="I100" s="670"/>
      <c r="J100" s="663"/>
      <c r="K100" s="665"/>
      <c r="L100" s="665"/>
      <c r="M100" s="665"/>
      <c r="P100" s="713"/>
      <c r="Q100" s="713"/>
    </row>
    <row r="101" s="664" customFormat="1" spans="2:17">
      <c r="B101" s="665"/>
      <c r="C101" s="666"/>
      <c r="D101" s="668"/>
      <c r="E101" s="667"/>
      <c r="F101" s="667"/>
      <c r="G101" s="668"/>
      <c r="H101" s="669"/>
      <c r="I101" s="670"/>
      <c r="J101" s="663"/>
      <c r="K101" s="665"/>
      <c r="L101" s="665"/>
      <c r="M101" s="665"/>
      <c r="P101" s="713"/>
      <c r="Q101" s="713"/>
    </row>
    <row r="102" s="664" customFormat="1" spans="2:17">
      <c r="B102" s="665"/>
      <c r="C102" s="666"/>
      <c r="D102" s="668"/>
      <c r="E102" s="667"/>
      <c r="F102" s="667"/>
      <c r="G102" s="668"/>
      <c r="H102" s="669"/>
      <c r="I102" s="670"/>
      <c r="J102" s="663"/>
      <c r="K102" s="665"/>
      <c r="L102" s="665"/>
      <c r="M102" s="665"/>
      <c r="P102" s="713"/>
      <c r="Q102" s="713"/>
    </row>
    <row r="103" s="664" customFormat="1" spans="2:17">
      <c r="B103" s="665"/>
      <c r="C103" s="666"/>
      <c r="D103" s="668"/>
      <c r="E103" s="667"/>
      <c r="F103" s="667"/>
      <c r="G103" s="668"/>
      <c r="H103" s="669"/>
      <c r="I103" s="670"/>
      <c r="J103" s="663"/>
      <c r="K103" s="665"/>
      <c r="L103" s="665"/>
      <c r="M103" s="665"/>
      <c r="P103" s="713"/>
      <c r="Q103" s="713"/>
    </row>
    <row r="104" s="664" customFormat="1" spans="2:17">
      <c r="B104" s="665"/>
      <c r="C104" s="666"/>
      <c r="D104" s="668"/>
      <c r="E104" s="667"/>
      <c r="F104" s="667"/>
      <c r="G104" s="668"/>
      <c r="H104" s="669"/>
      <c r="I104" s="670"/>
      <c r="J104" s="663"/>
      <c r="K104" s="665"/>
      <c r="L104" s="665"/>
      <c r="M104" s="665"/>
      <c r="P104" s="713"/>
      <c r="Q104" s="713"/>
    </row>
    <row r="105" s="664" customFormat="1" spans="2:17">
      <c r="B105" s="665"/>
      <c r="C105" s="666"/>
      <c r="D105" s="668"/>
      <c r="E105" s="667"/>
      <c r="F105" s="667"/>
      <c r="G105" s="668"/>
      <c r="H105" s="669"/>
      <c r="I105" s="670"/>
      <c r="J105" s="663"/>
      <c r="K105" s="665"/>
      <c r="L105" s="665"/>
      <c r="M105" s="665"/>
      <c r="P105" s="713"/>
      <c r="Q105" s="713"/>
    </row>
    <row r="106" s="664" customFormat="1" spans="2:17">
      <c r="B106" s="665"/>
      <c r="C106" s="666"/>
      <c r="D106" s="668"/>
      <c r="E106" s="667"/>
      <c r="F106" s="667"/>
      <c r="G106" s="668"/>
      <c r="H106" s="669"/>
      <c r="I106" s="670"/>
      <c r="J106" s="663"/>
      <c r="K106" s="665"/>
      <c r="L106" s="665"/>
      <c r="M106" s="665"/>
      <c r="P106" s="713"/>
      <c r="Q106" s="713"/>
    </row>
    <row r="107" s="664" customFormat="1" spans="2:17">
      <c r="B107" s="665"/>
      <c r="C107" s="666"/>
      <c r="D107" s="668"/>
      <c r="E107" s="667"/>
      <c r="F107" s="667"/>
      <c r="G107" s="668"/>
      <c r="H107" s="669"/>
      <c r="I107" s="670"/>
      <c r="J107" s="663"/>
      <c r="K107" s="665"/>
      <c r="L107" s="665"/>
      <c r="M107" s="665"/>
      <c r="P107" s="713"/>
      <c r="Q107" s="713"/>
    </row>
    <row r="108" s="664" customFormat="1" spans="2:17">
      <c r="B108" s="665"/>
      <c r="C108" s="666"/>
      <c r="D108" s="668"/>
      <c r="E108" s="667"/>
      <c r="F108" s="667"/>
      <c r="G108" s="668"/>
      <c r="H108" s="669"/>
      <c r="I108" s="670"/>
      <c r="J108" s="663"/>
      <c r="K108" s="665"/>
      <c r="L108" s="665"/>
      <c r="M108" s="665"/>
      <c r="P108" s="713"/>
      <c r="Q108" s="713"/>
    </row>
    <row r="109" s="664" customFormat="1" spans="2:17">
      <c r="B109" s="665"/>
      <c r="C109" s="666"/>
      <c r="D109" s="668"/>
      <c r="E109" s="667"/>
      <c r="F109" s="667"/>
      <c r="G109" s="668"/>
      <c r="H109" s="669"/>
      <c r="I109" s="670"/>
      <c r="J109" s="663"/>
      <c r="K109" s="665"/>
      <c r="L109" s="665"/>
      <c r="M109" s="665"/>
      <c r="P109" s="713"/>
      <c r="Q109" s="713"/>
    </row>
    <row r="110" s="664" customFormat="1" spans="2:17">
      <c r="B110" s="665"/>
      <c r="C110" s="666"/>
      <c r="D110" s="668"/>
      <c r="E110" s="667"/>
      <c r="F110" s="667"/>
      <c r="G110" s="668"/>
      <c r="H110" s="669"/>
      <c r="I110" s="670"/>
      <c r="J110" s="663"/>
      <c r="K110" s="665"/>
      <c r="L110" s="665"/>
      <c r="M110" s="665"/>
      <c r="P110" s="713"/>
      <c r="Q110" s="713"/>
    </row>
    <row r="111" s="664" customFormat="1" spans="2:17">
      <c r="B111" s="665"/>
      <c r="C111" s="666"/>
      <c r="D111" s="668"/>
      <c r="E111" s="667"/>
      <c r="F111" s="667"/>
      <c r="G111" s="668"/>
      <c r="H111" s="669"/>
      <c r="I111" s="670"/>
      <c r="J111" s="663"/>
      <c r="K111" s="665"/>
      <c r="L111" s="665"/>
      <c r="M111" s="665"/>
      <c r="P111" s="713"/>
      <c r="Q111" s="713"/>
    </row>
    <row r="112" s="664" customFormat="1" spans="2:17">
      <c r="B112" s="665"/>
      <c r="C112" s="666"/>
      <c r="D112" s="668"/>
      <c r="E112" s="667"/>
      <c r="F112" s="667"/>
      <c r="G112" s="668"/>
      <c r="H112" s="669"/>
      <c r="I112" s="670"/>
      <c r="J112" s="663"/>
      <c r="K112" s="665"/>
      <c r="L112" s="665"/>
      <c r="M112" s="665"/>
      <c r="P112" s="713"/>
      <c r="Q112" s="713"/>
    </row>
    <row r="113" s="664" customFormat="1" spans="2:17">
      <c r="B113" s="665"/>
      <c r="C113" s="666"/>
      <c r="D113" s="668"/>
      <c r="E113" s="667"/>
      <c r="F113" s="667"/>
      <c r="G113" s="668"/>
      <c r="H113" s="669"/>
      <c r="I113" s="670"/>
      <c r="J113" s="663"/>
      <c r="K113" s="665"/>
      <c r="L113" s="665"/>
      <c r="M113" s="665"/>
      <c r="P113" s="713"/>
      <c r="Q113" s="713"/>
    </row>
    <row r="114" s="664" customFormat="1" spans="2:17">
      <c r="B114" s="665"/>
      <c r="C114" s="666"/>
      <c r="D114" s="668"/>
      <c r="E114" s="667"/>
      <c r="F114" s="667"/>
      <c r="G114" s="668"/>
      <c r="H114" s="669"/>
      <c r="I114" s="670"/>
      <c r="J114" s="663"/>
      <c r="K114" s="665"/>
      <c r="L114" s="665"/>
      <c r="M114" s="665"/>
      <c r="P114" s="713"/>
      <c r="Q114" s="713"/>
    </row>
    <row r="115" s="664" customFormat="1" spans="2:17">
      <c r="B115" s="665"/>
      <c r="C115" s="666"/>
      <c r="D115" s="668"/>
      <c r="E115" s="667"/>
      <c r="F115" s="667"/>
      <c r="G115" s="668"/>
      <c r="H115" s="669"/>
      <c r="I115" s="670"/>
      <c r="J115" s="663"/>
      <c r="K115" s="665"/>
      <c r="L115" s="665"/>
      <c r="M115" s="665"/>
      <c r="P115" s="713"/>
      <c r="Q115" s="713"/>
    </row>
    <row r="116" s="664" customFormat="1" spans="2:17">
      <c r="B116" s="665"/>
      <c r="C116" s="666"/>
      <c r="D116" s="668"/>
      <c r="E116" s="667"/>
      <c r="F116" s="667"/>
      <c r="G116" s="668"/>
      <c r="H116" s="669"/>
      <c r="I116" s="670"/>
      <c r="J116" s="663"/>
      <c r="K116" s="665"/>
      <c r="L116" s="665"/>
      <c r="M116" s="665"/>
      <c r="P116" s="713"/>
      <c r="Q116" s="713"/>
    </row>
    <row r="117" s="664" customFormat="1" spans="2:17">
      <c r="B117" s="665"/>
      <c r="C117" s="666"/>
      <c r="D117" s="668"/>
      <c r="E117" s="667"/>
      <c r="F117" s="667"/>
      <c r="G117" s="668"/>
      <c r="H117" s="669"/>
      <c r="I117" s="670"/>
      <c r="J117" s="663"/>
      <c r="K117" s="665"/>
      <c r="L117" s="665"/>
      <c r="M117" s="665"/>
      <c r="P117" s="713"/>
      <c r="Q117" s="713"/>
    </row>
    <row r="118" s="664" customFormat="1" spans="2:17">
      <c r="B118" s="665"/>
      <c r="C118" s="666"/>
      <c r="D118" s="668"/>
      <c r="E118" s="667"/>
      <c r="F118" s="667"/>
      <c r="G118" s="668"/>
      <c r="H118" s="669"/>
      <c r="I118" s="670"/>
      <c r="J118" s="663"/>
      <c r="K118" s="665"/>
      <c r="L118" s="665"/>
      <c r="M118" s="665"/>
      <c r="P118" s="713"/>
      <c r="Q118" s="713"/>
    </row>
    <row r="119" s="664" customFormat="1" spans="2:17">
      <c r="B119" s="665"/>
      <c r="C119" s="666"/>
      <c r="D119" s="668"/>
      <c r="E119" s="667"/>
      <c r="F119" s="667"/>
      <c r="G119" s="668"/>
      <c r="H119" s="669"/>
      <c r="I119" s="670"/>
      <c r="J119" s="663"/>
      <c r="K119" s="665"/>
      <c r="L119" s="665"/>
      <c r="M119" s="665"/>
      <c r="P119" s="713"/>
      <c r="Q119" s="713"/>
    </row>
    <row r="120" s="664" customFormat="1" spans="2:17">
      <c r="B120" s="665"/>
      <c r="C120" s="666"/>
      <c r="D120" s="668"/>
      <c r="E120" s="667"/>
      <c r="F120" s="667"/>
      <c r="G120" s="668"/>
      <c r="H120" s="669"/>
      <c r="I120" s="670"/>
      <c r="J120" s="663"/>
      <c r="K120" s="665"/>
      <c r="L120" s="665"/>
      <c r="M120" s="665"/>
      <c r="P120" s="713"/>
      <c r="Q120" s="713"/>
    </row>
    <row r="121" s="664" customFormat="1" spans="2:17">
      <c r="B121" s="665"/>
      <c r="C121" s="666"/>
      <c r="D121" s="668"/>
      <c r="E121" s="667"/>
      <c r="F121" s="667"/>
      <c r="G121" s="668"/>
      <c r="H121" s="669"/>
      <c r="I121" s="670"/>
      <c r="J121" s="663"/>
      <c r="K121" s="665"/>
      <c r="L121" s="665"/>
      <c r="M121" s="665"/>
      <c r="P121" s="713"/>
      <c r="Q121" s="713"/>
    </row>
    <row r="122" s="664" customFormat="1" spans="2:17">
      <c r="B122" s="665"/>
      <c r="C122" s="666"/>
      <c r="D122" s="668"/>
      <c r="E122" s="667"/>
      <c r="F122" s="667"/>
      <c r="G122" s="668"/>
      <c r="H122" s="669"/>
      <c r="I122" s="670"/>
      <c r="J122" s="663"/>
      <c r="K122" s="665"/>
      <c r="L122" s="665"/>
      <c r="M122" s="665"/>
      <c r="P122" s="713"/>
      <c r="Q122" s="713"/>
    </row>
    <row r="123" s="664" customFormat="1" spans="2:17">
      <c r="B123" s="665"/>
      <c r="C123" s="666"/>
      <c r="D123" s="668"/>
      <c r="E123" s="667"/>
      <c r="F123" s="667"/>
      <c r="G123" s="668"/>
      <c r="H123" s="669"/>
      <c r="I123" s="670"/>
      <c r="J123" s="663"/>
      <c r="K123" s="665"/>
      <c r="L123" s="665"/>
      <c r="M123" s="665"/>
      <c r="P123" s="713"/>
      <c r="Q123" s="713"/>
    </row>
    <row r="124" s="664" customFormat="1" spans="2:17">
      <c r="B124" s="665"/>
      <c r="C124" s="666"/>
      <c r="D124" s="668"/>
      <c r="E124" s="667"/>
      <c r="F124" s="667"/>
      <c r="G124" s="668"/>
      <c r="H124" s="669"/>
      <c r="I124" s="670"/>
      <c r="J124" s="663"/>
      <c r="K124" s="665"/>
      <c r="L124" s="665"/>
      <c r="M124" s="665"/>
      <c r="P124" s="713"/>
      <c r="Q124" s="713"/>
    </row>
    <row r="125" s="664" customFormat="1" spans="2:17">
      <c r="B125" s="665"/>
      <c r="C125" s="666"/>
      <c r="D125" s="668"/>
      <c r="E125" s="667"/>
      <c r="F125" s="667"/>
      <c r="G125" s="668"/>
      <c r="H125" s="669"/>
      <c r="I125" s="670"/>
      <c r="J125" s="663"/>
      <c r="K125" s="665"/>
      <c r="L125" s="665"/>
      <c r="M125" s="665"/>
      <c r="P125" s="713"/>
      <c r="Q125" s="713"/>
    </row>
    <row r="126" s="664" customFormat="1" spans="2:17">
      <c r="B126" s="665"/>
      <c r="C126" s="666"/>
      <c r="D126" s="668"/>
      <c r="E126" s="667"/>
      <c r="F126" s="667"/>
      <c r="G126" s="668"/>
      <c r="H126" s="669"/>
      <c r="I126" s="670"/>
      <c r="J126" s="663"/>
      <c r="K126" s="665"/>
      <c r="L126" s="665"/>
      <c r="M126" s="665"/>
      <c r="P126" s="713"/>
      <c r="Q126" s="713"/>
    </row>
    <row r="127" s="664" customFormat="1" spans="2:17">
      <c r="B127" s="665"/>
      <c r="C127" s="666"/>
      <c r="D127" s="668"/>
      <c r="E127" s="667"/>
      <c r="F127" s="667"/>
      <c r="G127" s="668"/>
      <c r="H127" s="669"/>
      <c r="I127" s="670"/>
      <c r="J127" s="663"/>
      <c r="K127" s="665"/>
      <c r="L127" s="665"/>
      <c r="M127" s="665"/>
      <c r="P127" s="713"/>
      <c r="Q127" s="713"/>
    </row>
    <row r="128" s="664" customFormat="1" spans="2:17">
      <c r="B128" s="665"/>
      <c r="C128" s="666"/>
      <c r="D128" s="668"/>
      <c r="E128" s="667"/>
      <c r="F128" s="667"/>
      <c r="G128" s="668"/>
      <c r="H128" s="669"/>
      <c r="I128" s="670"/>
      <c r="J128" s="663"/>
      <c r="K128" s="665"/>
      <c r="L128" s="665"/>
      <c r="M128" s="665"/>
      <c r="P128" s="713"/>
      <c r="Q128" s="713"/>
    </row>
    <row r="129" s="664" customFormat="1" spans="2:17">
      <c r="B129" s="665"/>
      <c r="C129" s="666"/>
      <c r="D129" s="668"/>
      <c r="E129" s="667"/>
      <c r="F129" s="667"/>
      <c r="G129" s="668"/>
      <c r="H129" s="669"/>
      <c r="I129" s="670"/>
      <c r="J129" s="663"/>
      <c r="K129" s="665"/>
      <c r="L129" s="665"/>
      <c r="M129" s="665"/>
      <c r="P129" s="713"/>
      <c r="Q129" s="713"/>
    </row>
    <row r="130" s="664" customFormat="1" spans="2:17">
      <c r="B130" s="665"/>
      <c r="C130" s="666"/>
      <c r="D130" s="668"/>
      <c r="E130" s="667"/>
      <c r="F130" s="667"/>
      <c r="G130" s="668"/>
      <c r="H130" s="669"/>
      <c r="I130" s="670"/>
      <c r="J130" s="663"/>
      <c r="K130" s="665"/>
      <c r="L130" s="665"/>
      <c r="M130" s="665"/>
      <c r="P130" s="713"/>
      <c r="Q130" s="713"/>
    </row>
    <row r="131" s="664" customFormat="1" spans="2:17">
      <c r="B131" s="665"/>
      <c r="C131" s="666"/>
      <c r="D131" s="668"/>
      <c r="E131" s="667"/>
      <c r="F131" s="667"/>
      <c r="G131" s="668"/>
      <c r="H131" s="669"/>
      <c r="I131" s="670"/>
      <c r="J131" s="663"/>
      <c r="K131" s="665"/>
      <c r="L131" s="665"/>
      <c r="M131" s="665"/>
      <c r="P131" s="713"/>
      <c r="Q131" s="713"/>
    </row>
    <row r="132" s="664" customFormat="1" spans="2:17">
      <c r="B132" s="665"/>
      <c r="C132" s="666"/>
      <c r="D132" s="668"/>
      <c r="E132" s="667"/>
      <c r="F132" s="667"/>
      <c r="G132" s="668"/>
      <c r="H132" s="669"/>
      <c r="I132" s="670"/>
      <c r="J132" s="663"/>
      <c r="K132" s="665"/>
      <c r="L132" s="665"/>
      <c r="M132" s="665"/>
      <c r="P132" s="713"/>
      <c r="Q132" s="713"/>
    </row>
    <row r="133" s="664" customFormat="1" spans="2:17">
      <c r="B133" s="665"/>
      <c r="C133" s="666"/>
      <c r="D133" s="668"/>
      <c r="E133" s="667"/>
      <c r="F133" s="667"/>
      <c r="G133" s="668"/>
      <c r="H133" s="669"/>
      <c r="I133" s="670"/>
      <c r="J133" s="663"/>
      <c r="K133" s="665"/>
      <c r="L133" s="665"/>
      <c r="M133" s="665"/>
      <c r="P133" s="713"/>
      <c r="Q133" s="713"/>
    </row>
    <row r="134" s="664" customFormat="1" spans="2:17">
      <c r="B134" s="665"/>
      <c r="C134" s="666"/>
      <c r="D134" s="668"/>
      <c r="E134" s="667"/>
      <c r="F134" s="667"/>
      <c r="G134" s="668"/>
      <c r="H134" s="669"/>
      <c r="I134" s="670"/>
      <c r="J134" s="663"/>
      <c r="K134" s="665"/>
      <c r="L134" s="665"/>
      <c r="M134" s="665"/>
      <c r="P134" s="713"/>
      <c r="Q134" s="713"/>
    </row>
    <row r="135" s="664" customFormat="1" spans="2:17">
      <c r="B135" s="665"/>
      <c r="C135" s="666"/>
      <c r="D135" s="668"/>
      <c r="E135" s="667"/>
      <c r="F135" s="667"/>
      <c r="G135" s="668"/>
      <c r="H135" s="669"/>
      <c r="I135" s="670"/>
      <c r="J135" s="663"/>
      <c r="K135" s="665"/>
      <c r="L135" s="665"/>
      <c r="M135" s="665"/>
      <c r="P135" s="713"/>
      <c r="Q135" s="713"/>
    </row>
    <row r="136" s="664" customFormat="1" spans="2:17">
      <c r="B136" s="665"/>
      <c r="C136" s="666"/>
      <c r="D136" s="668"/>
      <c r="E136" s="667"/>
      <c r="F136" s="667"/>
      <c r="G136" s="668"/>
      <c r="H136" s="669"/>
      <c r="I136" s="670"/>
      <c r="J136" s="663"/>
      <c r="K136" s="665"/>
      <c r="L136" s="665"/>
      <c r="M136" s="665"/>
      <c r="P136" s="713"/>
      <c r="Q136" s="713"/>
    </row>
    <row r="137" s="664" customFormat="1" spans="2:17">
      <c r="B137" s="665"/>
      <c r="C137" s="666"/>
      <c r="D137" s="668"/>
      <c r="E137" s="667"/>
      <c r="F137" s="667"/>
      <c r="G137" s="668"/>
      <c r="H137" s="669"/>
      <c r="I137" s="670"/>
      <c r="J137" s="663"/>
      <c r="K137" s="665"/>
      <c r="L137" s="665"/>
      <c r="M137" s="665"/>
      <c r="P137" s="713"/>
      <c r="Q137" s="713"/>
    </row>
    <row r="138" s="664" customFormat="1" spans="2:17">
      <c r="B138" s="665"/>
      <c r="C138" s="666"/>
      <c r="D138" s="668"/>
      <c r="E138" s="667"/>
      <c r="F138" s="667"/>
      <c r="G138" s="668"/>
      <c r="H138" s="669"/>
      <c r="I138" s="670"/>
      <c r="J138" s="663"/>
      <c r="K138" s="665"/>
      <c r="L138" s="665"/>
      <c r="M138" s="665"/>
      <c r="P138" s="713"/>
      <c r="Q138" s="713"/>
    </row>
    <row r="139" s="664" customFormat="1" spans="2:17">
      <c r="B139" s="665"/>
      <c r="C139" s="666"/>
      <c r="D139" s="668"/>
      <c r="E139" s="667"/>
      <c r="F139" s="667"/>
      <c r="G139" s="668"/>
      <c r="H139" s="669"/>
      <c r="I139" s="670"/>
      <c r="J139" s="663"/>
      <c r="K139" s="665"/>
      <c r="L139" s="665"/>
      <c r="M139" s="665"/>
      <c r="P139" s="713"/>
      <c r="Q139" s="713"/>
    </row>
    <row r="140" s="664" customFormat="1" spans="2:17">
      <c r="B140" s="665"/>
      <c r="C140" s="666"/>
      <c r="D140" s="668"/>
      <c r="E140" s="667"/>
      <c r="F140" s="667"/>
      <c r="G140" s="668"/>
      <c r="H140" s="669"/>
      <c r="I140" s="670"/>
      <c r="J140" s="663"/>
      <c r="K140" s="665"/>
      <c r="L140" s="665"/>
      <c r="M140" s="665"/>
      <c r="P140" s="713"/>
      <c r="Q140" s="713"/>
    </row>
    <row r="141" s="664" customFormat="1" spans="2:17">
      <c r="B141" s="665"/>
      <c r="C141" s="666"/>
      <c r="D141" s="668"/>
      <c r="E141" s="667"/>
      <c r="F141" s="667"/>
      <c r="G141" s="668"/>
      <c r="H141" s="669"/>
      <c r="I141" s="670"/>
      <c r="J141" s="663"/>
      <c r="K141" s="665"/>
      <c r="L141" s="665"/>
      <c r="M141" s="665"/>
      <c r="P141" s="713"/>
      <c r="Q141" s="713"/>
    </row>
    <row r="142" s="664" customFormat="1" spans="2:17">
      <c r="B142" s="665"/>
      <c r="C142" s="666"/>
      <c r="D142" s="668"/>
      <c r="E142" s="667"/>
      <c r="F142" s="667"/>
      <c r="G142" s="668"/>
      <c r="H142" s="669"/>
      <c r="I142" s="670"/>
      <c r="J142" s="663"/>
      <c r="K142" s="665"/>
      <c r="L142" s="665"/>
      <c r="M142" s="665"/>
      <c r="P142" s="713"/>
      <c r="Q142" s="713"/>
    </row>
    <row r="143" s="664" customFormat="1" spans="2:17">
      <c r="B143" s="665"/>
      <c r="C143" s="666"/>
      <c r="D143" s="668"/>
      <c r="E143" s="667"/>
      <c r="F143" s="667"/>
      <c r="G143" s="668"/>
      <c r="H143" s="669"/>
      <c r="I143" s="670"/>
      <c r="J143" s="663"/>
      <c r="K143" s="665"/>
      <c r="L143" s="665"/>
      <c r="M143" s="665"/>
      <c r="P143" s="713"/>
      <c r="Q143" s="713"/>
    </row>
    <row r="144" s="664" customFormat="1" spans="2:17">
      <c r="B144" s="665"/>
      <c r="C144" s="666"/>
      <c r="D144" s="668"/>
      <c r="E144" s="667"/>
      <c r="F144" s="667"/>
      <c r="G144" s="668"/>
      <c r="H144" s="669"/>
      <c r="I144" s="670"/>
      <c r="J144" s="663"/>
      <c r="K144" s="665"/>
      <c r="L144" s="665"/>
      <c r="M144" s="665"/>
      <c r="P144" s="713"/>
      <c r="Q144" s="713"/>
    </row>
    <row r="145" s="664" customFormat="1" spans="2:17">
      <c r="B145" s="665"/>
      <c r="C145" s="666"/>
      <c r="D145" s="668"/>
      <c r="E145" s="667"/>
      <c r="F145" s="667"/>
      <c r="G145" s="668"/>
      <c r="H145" s="669"/>
      <c r="I145" s="670"/>
      <c r="J145" s="663"/>
      <c r="K145" s="665"/>
      <c r="L145" s="665"/>
      <c r="M145" s="665"/>
      <c r="P145" s="713"/>
      <c r="Q145" s="713"/>
    </row>
    <row r="146" s="664" customFormat="1" spans="2:17">
      <c r="B146" s="665"/>
      <c r="C146" s="666"/>
      <c r="D146" s="668"/>
      <c r="E146" s="667"/>
      <c r="F146" s="667"/>
      <c r="G146" s="668"/>
      <c r="H146" s="669"/>
      <c r="I146" s="670"/>
      <c r="J146" s="663"/>
      <c r="K146" s="665"/>
      <c r="L146" s="665"/>
      <c r="M146" s="665"/>
      <c r="P146" s="713"/>
      <c r="Q146" s="713"/>
    </row>
    <row r="147" s="664" customFormat="1" spans="2:17">
      <c r="B147" s="665"/>
      <c r="C147" s="666"/>
      <c r="D147" s="668"/>
      <c r="E147" s="667"/>
      <c r="F147" s="667"/>
      <c r="G147" s="668"/>
      <c r="H147" s="669"/>
      <c r="I147" s="670"/>
      <c r="J147" s="663"/>
      <c r="K147" s="665"/>
      <c r="L147" s="665"/>
      <c r="M147" s="665"/>
      <c r="P147" s="713"/>
      <c r="Q147" s="713"/>
    </row>
    <row r="148" s="664" customFormat="1" spans="2:17">
      <c r="B148" s="665"/>
      <c r="C148" s="666"/>
      <c r="D148" s="668"/>
      <c r="E148" s="667"/>
      <c r="F148" s="667"/>
      <c r="G148" s="668"/>
      <c r="H148" s="669"/>
      <c r="I148" s="670"/>
      <c r="J148" s="663"/>
      <c r="K148" s="665"/>
      <c r="L148" s="665"/>
      <c r="M148" s="665"/>
      <c r="P148" s="713"/>
      <c r="Q148" s="713"/>
    </row>
    <row r="149" s="664" customFormat="1" spans="2:17">
      <c r="B149" s="665"/>
      <c r="C149" s="666"/>
      <c r="D149" s="668"/>
      <c r="E149" s="667"/>
      <c r="F149" s="667"/>
      <c r="G149" s="668"/>
      <c r="H149" s="669"/>
      <c r="I149" s="670"/>
      <c r="J149" s="663"/>
      <c r="K149" s="665"/>
      <c r="L149" s="665"/>
      <c r="M149" s="665"/>
      <c r="P149" s="713"/>
      <c r="Q149" s="713"/>
    </row>
    <row r="150" s="664" customFormat="1" spans="2:17">
      <c r="B150" s="665"/>
      <c r="C150" s="666"/>
      <c r="D150" s="668"/>
      <c r="E150" s="667"/>
      <c r="F150" s="667"/>
      <c r="G150" s="668"/>
      <c r="H150" s="669"/>
      <c r="I150" s="670"/>
      <c r="J150" s="663"/>
      <c r="K150" s="665"/>
      <c r="L150" s="665"/>
      <c r="M150" s="665"/>
      <c r="P150" s="713"/>
      <c r="Q150" s="713"/>
    </row>
    <row r="151" s="664" customFormat="1" spans="2:17">
      <c r="B151" s="665"/>
      <c r="C151" s="666"/>
      <c r="D151" s="668"/>
      <c r="E151" s="667"/>
      <c r="F151" s="667"/>
      <c r="G151" s="668"/>
      <c r="H151" s="669"/>
      <c r="I151" s="670"/>
      <c r="J151" s="663"/>
      <c r="K151" s="665"/>
      <c r="L151" s="665"/>
      <c r="M151" s="665"/>
      <c r="P151" s="713"/>
      <c r="Q151" s="713"/>
    </row>
    <row r="152" s="664" customFormat="1" spans="2:17">
      <c r="B152" s="665"/>
      <c r="C152" s="666"/>
      <c r="D152" s="668"/>
      <c r="E152" s="667"/>
      <c r="F152" s="667"/>
      <c r="G152" s="668"/>
      <c r="H152" s="669"/>
      <c r="I152" s="670"/>
      <c r="J152" s="663"/>
      <c r="K152" s="665"/>
      <c r="L152" s="665"/>
      <c r="M152" s="665"/>
      <c r="P152" s="713"/>
      <c r="Q152" s="713"/>
    </row>
    <row r="153" s="664" customFormat="1" spans="2:17">
      <c r="B153" s="665"/>
      <c r="C153" s="666"/>
      <c r="D153" s="668"/>
      <c r="E153" s="667"/>
      <c r="F153" s="667"/>
      <c r="G153" s="668"/>
      <c r="H153" s="669"/>
      <c r="I153" s="670"/>
      <c r="J153" s="663"/>
      <c r="K153" s="665"/>
      <c r="L153" s="665"/>
      <c r="M153" s="665"/>
      <c r="P153" s="713"/>
      <c r="Q153" s="713"/>
    </row>
    <row r="154" s="664" customFormat="1" spans="2:17">
      <c r="B154" s="665"/>
      <c r="C154" s="666"/>
      <c r="D154" s="668"/>
      <c r="E154" s="667"/>
      <c r="F154" s="667"/>
      <c r="G154" s="668"/>
      <c r="H154" s="669"/>
      <c r="I154" s="670"/>
      <c r="J154" s="663"/>
      <c r="K154" s="665"/>
      <c r="L154" s="665"/>
      <c r="M154" s="665"/>
      <c r="P154" s="713"/>
      <c r="Q154" s="713"/>
    </row>
    <row r="155" s="664" customFormat="1" spans="2:17">
      <c r="B155" s="665"/>
      <c r="C155" s="666"/>
      <c r="D155" s="668"/>
      <c r="E155" s="667"/>
      <c r="F155" s="667"/>
      <c r="G155" s="668"/>
      <c r="H155" s="669"/>
      <c r="I155" s="670"/>
      <c r="J155" s="663"/>
      <c r="K155" s="665"/>
      <c r="L155" s="665"/>
      <c r="M155" s="665"/>
      <c r="P155" s="713"/>
      <c r="Q155" s="713"/>
    </row>
    <row r="156" s="664" customFormat="1" spans="2:17">
      <c r="B156" s="665"/>
      <c r="C156" s="666"/>
      <c r="D156" s="668"/>
      <c r="E156" s="667"/>
      <c r="F156" s="667"/>
      <c r="G156" s="668"/>
      <c r="H156" s="669"/>
      <c r="I156" s="670"/>
      <c r="J156" s="663"/>
      <c r="K156" s="665"/>
      <c r="L156" s="665"/>
      <c r="M156" s="665"/>
      <c r="P156" s="713"/>
      <c r="Q156" s="713"/>
    </row>
    <row r="157" s="664" customFormat="1" spans="2:17">
      <c r="B157" s="665"/>
      <c r="C157" s="666"/>
      <c r="D157" s="668"/>
      <c r="E157" s="667"/>
      <c r="F157" s="667"/>
      <c r="G157" s="668"/>
      <c r="H157" s="669"/>
      <c r="I157" s="670"/>
      <c r="J157" s="663"/>
      <c r="K157" s="665"/>
      <c r="L157" s="665"/>
      <c r="M157" s="665"/>
      <c r="P157" s="713"/>
      <c r="Q157" s="713"/>
    </row>
    <row r="158" s="664" customFormat="1" spans="2:17">
      <c r="B158" s="665"/>
      <c r="C158" s="666"/>
      <c r="D158" s="668"/>
      <c r="E158" s="667"/>
      <c r="F158" s="667"/>
      <c r="G158" s="668"/>
      <c r="H158" s="669"/>
      <c r="I158" s="670"/>
      <c r="J158" s="663"/>
      <c r="K158" s="665"/>
      <c r="L158" s="665"/>
      <c r="M158" s="665"/>
      <c r="P158" s="713"/>
      <c r="Q158" s="713"/>
    </row>
    <row r="159" s="664" customFormat="1" spans="2:17">
      <c r="B159" s="665"/>
      <c r="C159" s="666"/>
      <c r="D159" s="668"/>
      <c r="E159" s="667"/>
      <c r="F159" s="667"/>
      <c r="G159" s="668"/>
      <c r="H159" s="669"/>
      <c r="I159" s="670"/>
      <c r="J159" s="663"/>
      <c r="K159" s="665"/>
      <c r="L159" s="665"/>
      <c r="M159" s="665"/>
      <c r="P159" s="713"/>
      <c r="Q159" s="713"/>
    </row>
    <row r="160" s="664" customFormat="1" spans="2:17">
      <c r="B160" s="665"/>
      <c r="C160" s="666"/>
      <c r="D160" s="668"/>
      <c r="E160" s="667"/>
      <c r="F160" s="667"/>
      <c r="G160" s="668"/>
      <c r="H160" s="669"/>
      <c r="I160" s="670"/>
      <c r="J160" s="663"/>
      <c r="K160" s="665"/>
      <c r="L160" s="665"/>
      <c r="M160" s="665"/>
      <c r="P160" s="713"/>
      <c r="Q160" s="713"/>
    </row>
    <row r="161" s="664" customFormat="1" spans="2:17">
      <c r="B161" s="665"/>
      <c r="C161" s="666"/>
      <c r="D161" s="668"/>
      <c r="E161" s="667"/>
      <c r="F161" s="667"/>
      <c r="G161" s="668"/>
      <c r="H161" s="669"/>
      <c r="I161" s="670"/>
      <c r="J161" s="663"/>
      <c r="K161" s="665"/>
      <c r="L161" s="665"/>
      <c r="M161" s="665"/>
      <c r="P161" s="713"/>
      <c r="Q161" s="713"/>
    </row>
    <row r="162" s="664" customFormat="1" spans="2:17">
      <c r="B162" s="665"/>
      <c r="C162" s="666"/>
      <c r="D162" s="668"/>
      <c r="E162" s="667"/>
      <c r="F162" s="667"/>
      <c r="G162" s="668"/>
      <c r="H162" s="669"/>
      <c r="I162" s="670"/>
      <c r="J162" s="663"/>
      <c r="K162" s="665"/>
      <c r="L162" s="665"/>
      <c r="M162" s="665"/>
      <c r="P162" s="713"/>
      <c r="Q162" s="713"/>
    </row>
    <row r="163" s="664" customFormat="1" spans="2:17">
      <c r="B163" s="665"/>
      <c r="C163" s="666"/>
      <c r="D163" s="668"/>
      <c r="E163" s="667"/>
      <c r="F163" s="667"/>
      <c r="G163" s="668"/>
      <c r="H163" s="669"/>
      <c r="I163" s="670"/>
      <c r="J163" s="663"/>
      <c r="K163" s="665"/>
      <c r="L163" s="665"/>
      <c r="M163" s="665"/>
      <c r="P163" s="713"/>
      <c r="Q163" s="713"/>
    </row>
    <row r="164" s="664" customFormat="1" spans="2:17">
      <c r="B164" s="665"/>
      <c r="C164" s="666"/>
      <c r="D164" s="668"/>
      <c r="E164" s="667"/>
      <c r="F164" s="667"/>
      <c r="G164" s="668"/>
      <c r="H164" s="669"/>
      <c r="I164" s="670"/>
      <c r="J164" s="663"/>
      <c r="K164" s="665"/>
      <c r="L164" s="665"/>
      <c r="M164" s="665"/>
      <c r="P164" s="713"/>
      <c r="Q164" s="713"/>
    </row>
    <row r="165" s="664" customFormat="1" spans="2:17">
      <c r="B165" s="665"/>
      <c r="C165" s="666"/>
      <c r="D165" s="668"/>
      <c r="E165" s="667"/>
      <c r="F165" s="667"/>
      <c r="G165" s="668"/>
      <c r="H165" s="669"/>
      <c r="I165" s="670"/>
      <c r="J165" s="663"/>
      <c r="K165" s="665"/>
      <c r="L165" s="665"/>
      <c r="M165" s="665"/>
      <c r="P165" s="713"/>
      <c r="Q165" s="713"/>
    </row>
    <row r="166" s="664" customFormat="1" spans="2:17">
      <c r="B166" s="665"/>
      <c r="C166" s="666"/>
      <c r="D166" s="668"/>
      <c r="E166" s="667"/>
      <c r="F166" s="667"/>
      <c r="G166" s="668"/>
      <c r="H166" s="669"/>
      <c r="I166" s="670"/>
      <c r="J166" s="663"/>
      <c r="K166" s="665"/>
      <c r="L166" s="665"/>
      <c r="M166" s="665"/>
      <c r="P166" s="713"/>
      <c r="Q166" s="713"/>
    </row>
    <row r="167" s="664" customFormat="1" spans="2:17">
      <c r="B167" s="665"/>
      <c r="C167" s="666"/>
      <c r="D167" s="668"/>
      <c r="E167" s="667"/>
      <c r="F167" s="667"/>
      <c r="G167" s="668"/>
      <c r="H167" s="669"/>
      <c r="I167" s="670"/>
      <c r="J167" s="663"/>
      <c r="K167" s="665"/>
      <c r="L167" s="665"/>
      <c r="M167" s="665"/>
      <c r="P167" s="713"/>
      <c r="Q167" s="713"/>
    </row>
    <row r="168" s="664" customFormat="1" spans="2:17">
      <c r="B168" s="665"/>
      <c r="C168" s="666"/>
      <c r="D168" s="668"/>
      <c r="E168" s="667"/>
      <c r="F168" s="667"/>
      <c r="G168" s="668"/>
      <c r="H168" s="669"/>
      <c r="I168" s="670"/>
      <c r="J168" s="663"/>
      <c r="K168" s="665"/>
      <c r="L168" s="665"/>
      <c r="M168" s="665"/>
      <c r="P168" s="713"/>
      <c r="Q168" s="713"/>
    </row>
    <row r="169" s="664" customFormat="1" spans="2:17">
      <c r="B169" s="665"/>
      <c r="C169" s="666"/>
      <c r="D169" s="668"/>
      <c r="E169" s="667"/>
      <c r="F169" s="667"/>
      <c r="G169" s="668"/>
      <c r="H169" s="669"/>
      <c r="I169" s="670"/>
      <c r="J169" s="663"/>
      <c r="K169" s="665"/>
      <c r="L169" s="665"/>
      <c r="M169" s="665"/>
      <c r="P169" s="713"/>
      <c r="Q169" s="713"/>
    </row>
    <row r="170" s="664" customFormat="1" spans="2:17">
      <c r="B170" s="665"/>
      <c r="C170" s="666"/>
      <c r="D170" s="668"/>
      <c r="E170" s="667"/>
      <c r="F170" s="667"/>
      <c r="G170" s="668"/>
      <c r="H170" s="669"/>
      <c r="I170" s="670"/>
      <c r="J170" s="663"/>
      <c r="K170" s="665"/>
      <c r="L170" s="665"/>
      <c r="M170" s="665"/>
      <c r="P170" s="713"/>
      <c r="Q170" s="713"/>
    </row>
    <row r="171" s="664" customFormat="1" spans="2:17">
      <c r="B171" s="665"/>
      <c r="C171" s="666"/>
      <c r="D171" s="668"/>
      <c r="E171" s="667"/>
      <c r="F171" s="667"/>
      <c r="G171" s="668"/>
      <c r="H171" s="669"/>
      <c r="I171" s="670"/>
      <c r="J171" s="663"/>
      <c r="K171" s="665"/>
      <c r="L171" s="665"/>
      <c r="M171" s="665"/>
      <c r="P171" s="713"/>
      <c r="Q171" s="713"/>
    </row>
    <row r="172" s="664" customFormat="1" spans="2:17">
      <c r="B172" s="665"/>
      <c r="C172" s="666"/>
      <c r="D172" s="668"/>
      <c r="E172" s="667"/>
      <c r="F172" s="667"/>
      <c r="G172" s="668"/>
      <c r="H172" s="669"/>
      <c r="I172" s="670"/>
      <c r="J172" s="663"/>
      <c r="K172" s="665"/>
      <c r="L172" s="665"/>
      <c r="M172" s="665"/>
      <c r="P172" s="713"/>
      <c r="Q172" s="713"/>
    </row>
    <row r="173" s="664" customFormat="1" spans="2:17">
      <c r="B173" s="665"/>
      <c r="C173" s="666"/>
      <c r="D173" s="668"/>
      <c r="E173" s="667"/>
      <c r="F173" s="667"/>
      <c r="G173" s="668"/>
      <c r="H173" s="669"/>
      <c r="I173" s="670"/>
      <c r="J173" s="663"/>
      <c r="K173" s="665"/>
      <c r="L173" s="665"/>
      <c r="M173" s="665"/>
      <c r="P173" s="713"/>
      <c r="Q173" s="713"/>
    </row>
    <row r="174" s="664" customFormat="1" spans="2:17">
      <c r="B174" s="665"/>
      <c r="C174" s="666"/>
      <c r="D174" s="668"/>
      <c r="E174" s="667"/>
      <c r="F174" s="667"/>
      <c r="G174" s="668"/>
      <c r="H174" s="669"/>
      <c r="I174" s="670"/>
      <c r="J174" s="663"/>
      <c r="K174" s="665"/>
      <c r="L174" s="665"/>
      <c r="M174" s="665"/>
      <c r="P174" s="713"/>
      <c r="Q174" s="713"/>
    </row>
    <row r="175" s="664" customFormat="1" spans="2:17">
      <c r="B175" s="665"/>
      <c r="C175" s="666"/>
      <c r="D175" s="668"/>
      <c r="E175" s="667"/>
      <c r="F175" s="667"/>
      <c r="G175" s="668"/>
      <c r="H175" s="669"/>
      <c r="I175" s="670"/>
      <c r="J175" s="663"/>
      <c r="K175" s="665"/>
      <c r="L175" s="665"/>
      <c r="M175" s="665"/>
      <c r="P175" s="713"/>
      <c r="Q175" s="713"/>
    </row>
    <row r="176" s="664" customFormat="1" spans="2:17">
      <c r="B176" s="665"/>
      <c r="C176" s="666"/>
      <c r="D176" s="668"/>
      <c r="E176" s="667"/>
      <c r="F176" s="667"/>
      <c r="G176" s="668"/>
      <c r="H176" s="669"/>
      <c r="I176" s="670"/>
      <c r="J176" s="663"/>
      <c r="K176" s="665"/>
      <c r="L176" s="665"/>
      <c r="M176" s="665"/>
      <c r="P176" s="713"/>
      <c r="Q176" s="713"/>
    </row>
    <row r="177" s="664" customFormat="1" spans="2:17">
      <c r="B177" s="665"/>
      <c r="C177" s="666"/>
      <c r="D177" s="668"/>
      <c r="E177" s="667"/>
      <c r="F177" s="667"/>
      <c r="G177" s="668"/>
      <c r="H177" s="669"/>
      <c r="I177" s="670"/>
      <c r="J177" s="663"/>
      <c r="K177" s="665"/>
      <c r="L177" s="665"/>
      <c r="M177" s="665"/>
      <c r="P177" s="713"/>
      <c r="Q177" s="713"/>
    </row>
    <row r="178" s="664" customFormat="1" spans="2:17">
      <c r="B178" s="665"/>
      <c r="C178" s="666"/>
      <c r="D178" s="668"/>
      <c r="E178" s="667"/>
      <c r="F178" s="667"/>
      <c r="G178" s="668"/>
      <c r="H178" s="669"/>
      <c r="I178" s="670"/>
      <c r="J178" s="663"/>
      <c r="K178" s="665"/>
      <c r="L178" s="665"/>
      <c r="M178" s="665"/>
      <c r="P178" s="713"/>
      <c r="Q178" s="713"/>
    </row>
    <row r="179" s="664" customFormat="1" spans="2:17">
      <c r="B179" s="665"/>
      <c r="C179" s="666"/>
      <c r="D179" s="668"/>
      <c r="E179" s="667"/>
      <c r="F179" s="667"/>
      <c r="G179" s="668"/>
      <c r="H179" s="669"/>
      <c r="I179" s="670"/>
      <c r="J179" s="663"/>
      <c r="K179" s="665"/>
      <c r="L179" s="665"/>
      <c r="M179" s="665"/>
      <c r="P179" s="713"/>
      <c r="Q179" s="713"/>
    </row>
    <row r="180" s="664" customFormat="1" spans="2:17">
      <c r="B180" s="665"/>
      <c r="C180" s="666"/>
      <c r="D180" s="668"/>
      <c r="E180" s="667"/>
      <c r="F180" s="667"/>
      <c r="G180" s="668"/>
      <c r="H180" s="669"/>
      <c r="I180" s="670"/>
      <c r="J180" s="663"/>
      <c r="K180" s="665"/>
      <c r="L180" s="665"/>
      <c r="M180" s="665"/>
      <c r="P180" s="713"/>
      <c r="Q180" s="713"/>
    </row>
    <row r="181" s="664" customFormat="1" spans="2:17">
      <c r="B181" s="665"/>
      <c r="C181" s="666"/>
      <c r="D181" s="668"/>
      <c r="E181" s="667"/>
      <c r="F181" s="667"/>
      <c r="G181" s="668"/>
      <c r="H181" s="669"/>
      <c r="I181" s="670"/>
      <c r="J181" s="663"/>
      <c r="K181" s="665"/>
      <c r="L181" s="665"/>
      <c r="M181" s="665"/>
      <c r="P181" s="713"/>
      <c r="Q181" s="713"/>
    </row>
    <row r="182" s="664" customFormat="1" spans="2:17">
      <c r="B182" s="665"/>
      <c r="C182" s="666"/>
      <c r="D182" s="668"/>
      <c r="E182" s="667"/>
      <c r="F182" s="667"/>
      <c r="G182" s="668"/>
      <c r="H182" s="669"/>
      <c r="I182" s="670"/>
      <c r="J182" s="663"/>
      <c r="K182" s="665"/>
      <c r="L182" s="665"/>
      <c r="M182" s="665"/>
      <c r="P182" s="713"/>
      <c r="Q182" s="713"/>
    </row>
    <row r="183" s="664" customFormat="1" spans="2:17">
      <c r="B183" s="665"/>
      <c r="C183" s="666"/>
      <c r="D183" s="668"/>
      <c r="E183" s="667"/>
      <c r="F183" s="667"/>
      <c r="G183" s="668"/>
      <c r="H183" s="669"/>
      <c r="I183" s="670"/>
      <c r="J183" s="663"/>
      <c r="K183" s="665"/>
      <c r="L183" s="665"/>
      <c r="M183" s="665"/>
      <c r="P183" s="713"/>
      <c r="Q183" s="713"/>
    </row>
    <row r="184" s="664" customFormat="1" spans="2:17">
      <c r="B184" s="665"/>
      <c r="C184" s="666"/>
      <c r="D184" s="668"/>
      <c r="E184" s="667"/>
      <c r="F184" s="667"/>
      <c r="G184" s="668"/>
      <c r="H184" s="669"/>
      <c r="I184" s="670"/>
      <c r="J184" s="663"/>
      <c r="K184" s="665"/>
      <c r="L184" s="665"/>
      <c r="M184" s="665"/>
      <c r="P184" s="713"/>
      <c r="Q184" s="713"/>
    </row>
    <row r="185" s="664" customFormat="1" spans="2:17">
      <c r="B185" s="665"/>
      <c r="C185" s="666"/>
      <c r="D185" s="668"/>
      <c r="E185" s="667"/>
      <c r="F185" s="667"/>
      <c r="G185" s="668"/>
      <c r="H185" s="669"/>
      <c r="I185" s="670"/>
      <c r="J185" s="663"/>
      <c r="K185" s="665"/>
      <c r="L185" s="665"/>
      <c r="M185" s="665"/>
      <c r="P185" s="713"/>
      <c r="Q185" s="713"/>
    </row>
    <row r="186" s="664" customFormat="1" spans="2:17">
      <c r="B186" s="665"/>
      <c r="C186" s="666"/>
      <c r="D186" s="668"/>
      <c r="E186" s="667"/>
      <c r="F186" s="667"/>
      <c r="G186" s="668"/>
      <c r="H186" s="669"/>
      <c r="I186" s="670"/>
      <c r="J186" s="663"/>
      <c r="K186" s="665"/>
      <c r="L186" s="665"/>
      <c r="M186" s="665"/>
      <c r="P186" s="713"/>
      <c r="Q186" s="713"/>
    </row>
    <row r="187" s="664" customFormat="1" spans="2:17">
      <c r="B187" s="665"/>
      <c r="C187" s="666"/>
      <c r="D187" s="668"/>
      <c r="E187" s="667"/>
      <c r="F187" s="667"/>
      <c r="G187" s="668"/>
      <c r="H187" s="669"/>
      <c r="I187" s="670"/>
      <c r="J187" s="663"/>
      <c r="K187" s="665"/>
      <c r="L187" s="665"/>
      <c r="M187" s="665"/>
      <c r="P187" s="713"/>
      <c r="Q187" s="713"/>
    </row>
    <row r="188" s="664" customFormat="1" spans="2:17">
      <c r="B188" s="665"/>
      <c r="C188" s="666"/>
      <c r="D188" s="668"/>
      <c r="E188" s="667"/>
      <c r="F188" s="667"/>
      <c r="G188" s="668"/>
      <c r="H188" s="669"/>
      <c r="I188" s="670"/>
      <c r="J188" s="663"/>
      <c r="K188" s="665"/>
      <c r="L188" s="665"/>
      <c r="M188" s="665"/>
      <c r="P188" s="713"/>
      <c r="Q188" s="713"/>
    </row>
    <row r="189" s="664" customFormat="1" spans="2:17">
      <c r="B189" s="665"/>
      <c r="C189" s="666"/>
      <c r="D189" s="668"/>
      <c r="E189" s="667"/>
      <c r="F189" s="667"/>
      <c r="G189" s="668"/>
      <c r="H189" s="669"/>
      <c r="I189" s="670"/>
      <c r="J189" s="663"/>
      <c r="K189" s="665"/>
      <c r="L189" s="665"/>
      <c r="M189" s="665"/>
      <c r="P189" s="713"/>
      <c r="Q189" s="713"/>
    </row>
    <row r="190" s="664" customFormat="1" spans="2:17">
      <c r="B190" s="665"/>
      <c r="C190" s="666"/>
      <c r="D190" s="668"/>
      <c r="E190" s="667"/>
      <c r="F190" s="667"/>
      <c r="G190" s="668"/>
      <c r="H190" s="669"/>
      <c r="I190" s="670"/>
      <c r="J190" s="663"/>
      <c r="K190" s="665"/>
      <c r="L190" s="665"/>
      <c r="M190" s="665"/>
      <c r="P190" s="713"/>
      <c r="Q190" s="713"/>
    </row>
    <row r="191" s="664" customFormat="1" spans="2:17">
      <c r="B191" s="665"/>
      <c r="C191" s="666"/>
      <c r="D191" s="668"/>
      <c r="E191" s="667"/>
      <c r="F191" s="667"/>
      <c r="G191" s="668"/>
      <c r="H191" s="669"/>
      <c r="I191" s="670"/>
      <c r="J191" s="663"/>
      <c r="K191" s="665"/>
      <c r="L191" s="665"/>
      <c r="M191" s="665"/>
      <c r="P191" s="713"/>
      <c r="Q191" s="713"/>
    </row>
    <row r="192" s="664" customFormat="1" spans="2:17">
      <c r="B192" s="665"/>
      <c r="C192" s="666"/>
      <c r="D192" s="668"/>
      <c r="E192" s="667"/>
      <c r="F192" s="667"/>
      <c r="G192" s="668"/>
      <c r="H192" s="669"/>
      <c r="I192" s="670"/>
      <c r="J192" s="663"/>
      <c r="K192" s="665"/>
      <c r="L192" s="665"/>
      <c r="M192" s="665"/>
      <c r="P192" s="713"/>
      <c r="Q192" s="713"/>
    </row>
    <row r="193" s="664" customFormat="1" spans="2:17">
      <c r="B193" s="665"/>
      <c r="C193" s="666"/>
      <c r="D193" s="668"/>
      <c r="E193" s="667"/>
      <c r="F193" s="667"/>
      <c r="G193" s="668"/>
      <c r="H193" s="669"/>
      <c r="I193" s="670"/>
      <c r="J193" s="663"/>
      <c r="K193" s="665"/>
      <c r="L193" s="665"/>
      <c r="M193" s="665"/>
      <c r="P193" s="713"/>
      <c r="Q193" s="713"/>
    </row>
    <row r="194" s="664" customFormat="1" spans="2:17">
      <c r="B194" s="665"/>
      <c r="C194" s="666"/>
      <c r="D194" s="668"/>
      <c r="E194" s="667"/>
      <c r="F194" s="667"/>
      <c r="G194" s="668"/>
      <c r="H194" s="669"/>
      <c r="I194" s="670"/>
      <c r="J194" s="663"/>
      <c r="K194" s="665"/>
      <c r="L194" s="665"/>
      <c r="M194" s="665"/>
      <c r="P194" s="713"/>
      <c r="Q194" s="713"/>
    </row>
    <row r="195" s="664" customFormat="1" spans="2:17">
      <c r="B195" s="665"/>
      <c r="C195" s="666"/>
      <c r="D195" s="668"/>
      <c r="E195" s="667"/>
      <c r="F195" s="667"/>
      <c r="G195" s="668"/>
      <c r="H195" s="669"/>
      <c r="I195" s="670"/>
      <c r="J195" s="663"/>
      <c r="K195" s="665"/>
      <c r="L195" s="665"/>
      <c r="M195" s="665"/>
      <c r="P195" s="713"/>
      <c r="Q195" s="713"/>
    </row>
    <row r="196" s="664" customFormat="1" spans="2:17">
      <c r="B196" s="665"/>
      <c r="C196" s="666"/>
      <c r="D196" s="668"/>
      <c r="E196" s="667"/>
      <c r="F196" s="667"/>
      <c r="G196" s="668"/>
      <c r="H196" s="669"/>
      <c r="I196" s="670"/>
      <c r="J196" s="663"/>
      <c r="K196" s="665"/>
      <c r="L196" s="665"/>
      <c r="M196" s="665"/>
      <c r="P196" s="713"/>
      <c r="Q196" s="713"/>
    </row>
    <row r="197" s="664" customFormat="1" spans="2:17">
      <c r="B197" s="665"/>
      <c r="C197" s="666"/>
      <c r="D197" s="668"/>
      <c r="E197" s="667"/>
      <c r="F197" s="667"/>
      <c r="G197" s="668"/>
      <c r="H197" s="669"/>
      <c r="I197" s="670"/>
      <c r="J197" s="663"/>
      <c r="K197" s="665"/>
      <c r="L197" s="665"/>
      <c r="M197" s="665"/>
      <c r="P197" s="713"/>
      <c r="Q197" s="713"/>
    </row>
    <row r="198" s="664" customFormat="1" spans="2:17">
      <c r="B198" s="665"/>
      <c r="C198" s="666"/>
      <c r="D198" s="668"/>
      <c r="E198" s="667"/>
      <c r="F198" s="667"/>
      <c r="G198" s="668"/>
      <c r="H198" s="669"/>
      <c r="I198" s="670"/>
      <c r="J198" s="663"/>
      <c r="K198" s="665"/>
      <c r="L198" s="665"/>
      <c r="M198" s="665"/>
      <c r="P198" s="713"/>
      <c r="Q198" s="713"/>
    </row>
    <row r="199" s="664" customFormat="1" spans="2:17">
      <c r="B199" s="665"/>
      <c r="C199" s="666"/>
      <c r="D199" s="668"/>
      <c r="E199" s="667"/>
      <c r="F199" s="667"/>
      <c r="G199" s="668"/>
      <c r="H199" s="669"/>
      <c r="I199" s="670"/>
      <c r="J199" s="663"/>
      <c r="K199" s="665"/>
      <c r="L199" s="665"/>
      <c r="M199" s="665"/>
      <c r="P199" s="713"/>
      <c r="Q199" s="713"/>
    </row>
    <row r="200" s="664" customFormat="1" spans="2:17">
      <c r="B200" s="665"/>
      <c r="C200" s="666"/>
      <c r="D200" s="668"/>
      <c r="E200" s="667"/>
      <c r="F200" s="667"/>
      <c r="G200" s="668"/>
      <c r="H200" s="669"/>
      <c r="I200" s="670"/>
      <c r="J200" s="663"/>
      <c r="K200" s="665"/>
      <c r="L200" s="665"/>
      <c r="M200" s="665"/>
      <c r="P200" s="713"/>
      <c r="Q200" s="713"/>
    </row>
    <row r="201" s="664" customFormat="1" spans="2:17">
      <c r="B201" s="665"/>
      <c r="C201" s="666"/>
      <c r="D201" s="668"/>
      <c r="E201" s="667"/>
      <c r="F201" s="667"/>
      <c r="G201" s="668"/>
      <c r="H201" s="669"/>
      <c r="I201" s="670"/>
      <c r="J201" s="663"/>
      <c r="K201" s="665"/>
      <c r="L201" s="665"/>
      <c r="M201" s="665"/>
      <c r="P201" s="713"/>
      <c r="Q201" s="713"/>
    </row>
    <row r="202" s="664" customFormat="1" spans="2:17">
      <c r="B202" s="665"/>
      <c r="C202" s="666"/>
      <c r="D202" s="668"/>
      <c r="E202" s="667"/>
      <c r="F202" s="667"/>
      <c r="G202" s="668"/>
      <c r="H202" s="669"/>
      <c r="I202" s="670"/>
      <c r="J202" s="663"/>
      <c r="K202" s="665"/>
      <c r="L202" s="665"/>
      <c r="M202" s="665"/>
      <c r="P202" s="713"/>
      <c r="Q202" s="713"/>
    </row>
    <row r="203" s="664" customFormat="1" spans="2:17">
      <c r="B203" s="665"/>
      <c r="C203" s="666"/>
      <c r="D203" s="668"/>
      <c r="E203" s="667"/>
      <c r="F203" s="667"/>
      <c r="G203" s="668"/>
      <c r="H203" s="669"/>
      <c r="I203" s="670"/>
      <c r="J203" s="663"/>
      <c r="K203" s="665"/>
      <c r="L203" s="665"/>
      <c r="M203" s="665"/>
      <c r="P203" s="713"/>
      <c r="Q203" s="713"/>
    </row>
    <row r="204" s="664" customFormat="1" spans="2:17">
      <c r="B204" s="665"/>
      <c r="C204" s="666"/>
      <c r="D204" s="668"/>
      <c r="E204" s="667"/>
      <c r="F204" s="667"/>
      <c r="G204" s="668"/>
      <c r="H204" s="669"/>
      <c r="I204" s="670"/>
      <c r="J204" s="663"/>
      <c r="K204" s="665"/>
      <c r="L204" s="665"/>
      <c r="M204" s="665"/>
      <c r="P204" s="713"/>
      <c r="Q204" s="713"/>
    </row>
    <row r="205" s="664" customFormat="1" spans="2:17">
      <c r="B205" s="665"/>
      <c r="C205" s="666"/>
      <c r="D205" s="668"/>
      <c r="E205" s="667"/>
      <c r="F205" s="667"/>
      <c r="G205" s="668"/>
      <c r="H205" s="669"/>
      <c r="I205" s="670"/>
      <c r="J205" s="663"/>
      <c r="K205" s="665"/>
      <c r="L205" s="665"/>
      <c r="M205" s="665"/>
      <c r="P205" s="713"/>
      <c r="Q205" s="713"/>
    </row>
    <row r="206" s="664" customFormat="1" spans="2:17">
      <c r="B206" s="665"/>
      <c r="C206" s="666"/>
      <c r="D206" s="668"/>
      <c r="E206" s="667"/>
      <c r="F206" s="667"/>
      <c r="G206" s="668"/>
      <c r="H206" s="669"/>
      <c r="I206" s="670"/>
      <c r="J206" s="663"/>
      <c r="K206" s="665"/>
      <c r="L206" s="665"/>
      <c r="M206" s="665"/>
      <c r="P206" s="713"/>
      <c r="Q206" s="713"/>
    </row>
    <row r="207" s="664" customFormat="1" spans="2:17">
      <c r="B207" s="665"/>
      <c r="C207" s="666"/>
      <c r="D207" s="668"/>
      <c r="E207" s="667"/>
      <c r="F207" s="667"/>
      <c r="G207" s="668"/>
      <c r="H207" s="669"/>
      <c r="I207" s="670"/>
      <c r="J207" s="663"/>
      <c r="K207" s="665"/>
      <c r="L207" s="665"/>
      <c r="M207" s="665"/>
      <c r="P207" s="713"/>
      <c r="Q207" s="713"/>
    </row>
    <row r="208" s="664" customFormat="1" spans="2:17">
      <c r="B208" s="665"/>
      <c r="C208" s="666"/>
      <c r="D208" s="668"/>
      <c r="E208" s="667"/>
      <c r="F208" s="667"/>
      <c r="G208" s="668"/>
      <c r="H208" s="669"/>
      <c r="I208" s="670"/>
      <c r="J208" s="663"/>
      <c r="K208" s="665"/>
      <c r="L208" s="665"/>
      <c r="M208" s="665"/>
      <c r="P208" s="713"/>
      <c r="Q208" s="713"/>
    </row>
    <row r="209" s="664" customFormat="1" spans="2:17">
      <c r="B209" s="665"/>
      <c r="C209" s="666"/>
      <c r="D209" s="668"/>
      <c r="E209" s="667"/>
      <c r="F209" s="667"/>
      <c r="G209" s="668"/>
      <c r="H209" s="669"/>
      <c r="I209" s="670"/>
      <c r="J209" s="663"/>
      <c r="K209" s="665"/>
      <c r="L209" s="665"/>
      <c r="M209" s="665"/>
      <c r="P209" s="713"/>
      <c r="Q209" s="713"/>
    </row>
    <row r="210" s="664" customFormat="1" spans="2:17">
      <c r="B210" s="665"/>
      <c r="C210" s="666"/>
      <c r="D210" s="668"/>
      <c r="E210" s="667"/>
      <c r="F210" s="667"/>
      <c r="G210" s="668"/>
      <c r="H210" s="669"/>
      <c r="I210" s="670"/>
      <c r="J210" s="663"/>
      <c r="K210" s="665"/>
      <c r="L210" s="665"/>
      <c r="M210" s="665"/>
      <c r="P210" s="713"/>
      <c r="Q210" s="713"/>
    </row>
    <row r="211" s="664" customFormat="1" spans="2:17">
      <c r="B211" s="665"/>
      <c r="C211" s="666"/>
      <c r="D211" s="668"/>
      <c r="E211" s="667"/>
      <c r="F211" s="667"/>
      <c r="G211" s="668"/>
      <c r="H211" s="669"/>
      <c r="I211" s="670"/>
      <c r="J211" s="663"/>
      <c r="K211" s="665"/>
      <c r="L211" s="665"/>
      <c r="M211" s="665"/>
      <c r="P211" s="713"/>
      <c r="Q211" s="713"/>
    </row>
    <row r="212" s="664" customFormat="1" spans="2:17">
      <c r="B212" s="665"/>
      <c r="C212" s="666"/>
      <c r="D212" s="668"/>
      <c r="E212" s="667"/>
      <c r="F212" s="667"/>
      <c r="G212" s="668"/>
      <c r="H212" s="669"/>
      <c r="I212" s="670"/>
      <c r="J212" s="663"/>
      <c r="K212" s="665"/>
      <c r="L212" s="665"/>
      <c r="M212" s="665"/>
      <c r="P212" s="713"/>
      <c r="Q212" s="713"/>
    </row>
    <row r="213" s="664" customFormat="1" spans="2:17">
      <c r="B213" s="665"/>
      <c r="C213" s="666"/>
      <c r="D213" s="668"/>
      <c r="E213" s="667"/>
      <c r="F213" s="667"/>
      <c r="G213" s="668"/>
      <c r="H213" s="669"/>
      <c r="I213" s="670"/>
      <c r="J213" s="663"/>
      <c r="K213" s="665"/>
      <c r="L213" s="665"/>
      <c r="M213" s="665"/>
      <c r="P213" s="713"/>
      <c r="Q213" s="713"/>
    </row>
    <row r="214" s="664" customFormat="1" spans="2:17">
      <c r="B214" s="665"/>
      <c r="C214" s="666"/>
      <c r="D214" s="668"/>
      <c r="E214" s="667"/>
      <c r="F214" s="667"/>
      <c r="G214" s="668"/>
      <c r="H214" s="669"/>
      <c r="I214" s="670"/>
      <c r="J214" s="663"/>
      <c r="K214" s="665"/>
      <c r="L214" s="665"/>
      <c r="M214" s="665"/>
      <c r="P214" s="713"/>
      <c r="Q214" s="713"/>
    </row>
    <row r="215" s="664" customFormat="1" spans="2:17">
      <c r="B215" s="665"/>
      <c r="C215" s="666"/>
      <c r="D215" s="668"/>
      <c r="E215" s="667"/>
      <c r="F215" s="667"/>
      <c r="G215" s="668"/>
      <c r="H215" s="669"/>
      <c r="I215" s="670"/>
      <c r="J215" s="663"/>
      <c r="K215" s="665"/>
      <c r="L215" s="665"/>
      <c r="M215" s="665"/>
      <c r="P215" s="713"/>
      <c r="Q215" s="713"/>
    </row>
    <row r="216" s="664" customFormat="1" spans="2:17">
      <c r="B216" s="665"/>
      <c r="C216" s="666"/>
      <c r="D216" s="668"/>
      <c r="E216" s="667"/>
      <c r="F216" s="667"/>
      <c r="G216" s="668"/>
      <c r="H216" s="669"/>
      <c r="I216" s="670"/>
      <c r="J216" s="663"/>
      <c r="K216" s="665"/>
      <c r="L216" s="665"/>
      <c r="M216" s="665"/>
      <c r="P216" s="713"/>
      <c r="Q216" s="713"/>
    </row>
    <row r="217" s="664" customFormat="1" spans="2:17">
      <c r="B217" s="665"/>
      <c r="C217" s="666"/>
      <c r="D217" s="668"/>
      <c r="E217" s="667"/>
      <c r="F217" s="667"/>
      <c r="G217" s="668"/>
      <c r="H217" s="669"/>
      <c r="I217" s="670"/>
      <c r="J217" s="663"/>
      <c r="K217" s="665"/>
      <c r="L217" s="665"/>
      <c r="M217" s="665"/>
      <c r="P217" s="713"/>
      <c r="Q217" s="713"/>
    </row>
    <row r="218" s="664" customFormat="1" spans="2:17">
      <c r="B218" s="665"/>
      <c r="C218" s="666"/>
      <c r="D218" s="668"/>
      <c r="E218" s="667"/>
      <c r="F218" s="667"/>
      <c r="G218" s="668"/>
      <c r="H218" s="669"/>
      <c r="I218" s="670"/>
      <c r="J218" s="663"/>
      <c r="K218" s="665"/>
      <c r="L218" s="665"/>
      <c r="M218" s="665"/>
      <c r="P218" s="713"/>
      <c r="Q218" s="713"/>
    </row>
    <row r="219" s="664" customFormat="1" spans="2:17">
      <c r="B219" s="665"/>
      <c r="C219" s="666"/>
      <c r="D219" s="668"/>
      <c r="E219" s="667"/>
      <c r="F219" s="667"/>
      <c r="G219" s="668"/>
      <c r="H219" s="669"/>
      <c r="I219" s="670"/>
      <c r="J219" s="663"/>
      <c r="K219" s="665"/>
      <c r="L219" s="665"/>
      <c r="M219" s="665"/>
      <c r="P219" s="713"/>
      <c r="Q219" s="713"/>
    </row>
    <row r="220" s="664" customFormat="1" spans="2:17">
      <c r="B220" s="665"/>
      <c r="C220" s="666"/>
      <c r="D220" s="668"/>
      <c r="E220" s="667"/>
      <c r="F220" s="667"/>
      <c r="G220" s="668"/>
      <c r="H220" s="669"/>
      <c r="I220" s="670"/>
      <c r="J220" s="663"/>
      <c r="K220" s="665"/>
      <c r="L220" s="665"/>
      <c r="M220" s="665"/>
      <c r="P220" s="713"/>
      <c r="Q220" s="713"/>
    </row>
    <row r="221" s="664" customFormat="1" spans="2:17">
      <c r="B221" s="665"/>
      <c r="C221" s="666"/>
      <c r="D221" s="668"/>
      <c r="E221" s="667"/>
      <c r="F221" s="667"/>
      <c r="G221" s="668"/>
      <c r="H221" s="669"/>
      <c r="I221" s="670"/>
      <c r="J221" s="663"/>
      <c r="K221" s="665"/>
      <c r="L221" s="665"/>
      <c r="M221" s="665"/>
      <c r="P221" s="713"/>
      <c r="Q221" s="713"/>
    </row>
    <row r="222" s="664" customFormat="1" spans="2:17">
      <c r="B222" s="665"/>
      <c r="C222" s="666"/>
      <c r="D222" s="668"/>
      <c r="E222" s="667"/>
      <c r="F222" s="667"/>
      <c r="G222" s="668"/>
      <c r="H222" s="669"/>
      <c r="I222" s="670"/>
      <c r="J222" s="663"/>
      <c r="K222" s="665"/>
      <c r="L222" s="665"/>
      <c r="M222" s="665"/>
      <c r="P222" s="713"/>
      <c r="Q222" s="713"/>
    </row>
    <row r="223" s="664" customFormat="1" spans="2:17">
      <c r="B223" s="665"/>
      <c r="C223" s="666"/>
      <c r="D223" s="668"/>
      <c r="E223" s="667"/>
      <c r="F223" s="667"/>
      <c r="G223" s="668"/>
      <c r="H223" s="669"/>
      <c r="I223" s="670"/>
      <c r="J223" s="663"/>
      <c r="K223" s="665"/>
      <c r="L223" s="665"/>
      <c r="M223" s="665"/>
      <c r="P223" s="713"/>
      <c r="Q223" s="713"/>
    </row>
    <row r="224" s="664" customFormat="1" spans="2:17">
      <c r="B224" s="665"/>
      <c r="C224" s="666"/>
      <c r="D224" s="668"/>
      <c r="E224" s="667"/>
      <c r="F224" s="667"/>
      <c r="G224" s="668"/>
      <c r="H224" s="669"/>
      <c r="I224" s="670"/>
      <c r="J224" s="663"/>
      <c r="K224" s="665"/>
      <c r="L224" s="665"/>
      <c r="M224" s="665"/>
      <c r="P224" s="713"/>
      <c r="Q224" s="713"/>
    </row>
    <row r="225" s="664" customFormat="1" spans="2:17">
      <c r="B225" s="665"/>
      <c r="C225" s="666"/>
      <c r="D225" s="668"/>
      <c r="E225" s="667"/>
      <c r="F225" s="667"/>
      <c r="G225" s="668"/>
      <c r="H225" s="669"/>
      <c r="I225" s="670"/>
      <c r="J225" s="663"/>
      <c r="K225" s="665"/>
      <c r="L225" s="665"/>
      <c r="M225" s="665"/>
      <c r="P225" s="713"/>
      <c r="Q225" s="713"/>
    </row>
    <row r="226" s="664" customFormat="1" spans="2:17">
      <c r="B226" s="665"/>
      <c r="C226" s="666"/>
      <c r="D226" s="668"/>
      <c r="E226" s="667"/>
      <c r="F226" s="667"/>
      <c r="G226" s="668"/>
      <c r="H226" s="669"/>
      <c r="I226" s="670"/>
      <c r="J226" s="663"/>
      <c r="K226" s="665"/>
      <c r="L226" s="665"/>
      <c r="M226" s="665"/>
      <c r="P226" s="713"/>
      <c r="Q226" s="713"/>
    </row>
    <row r="227" s="664" customFormat="1" spans="2:17">
      <c r="B227" s="665"/>
      <c r="C227" s="666"/>
      <c r="D227" s="668"/>
      <c r="E227" s="667"/>
      <c r="F227" s="667"/>
      <c r="G227" s="668"/>
      <c r="H227" s="669"/>
      <c r="I227" s="670"/>
      <c r="J227" s="663"/>
      <c r="K227" s="665"/>
      <c r="L227" s="665"/>
      <c r="M227" s="665"/>
      <c r="P227" s="713"/>
      <c r="Q227" s="713"/>
    </row>
    <row r="228" s="664" customFormat="1" spans="2:17">
      <c r="B228" s="665"/>
      <c r="C228" s="666"/>
      <c r="D228" s="668"/>
      <c r="E228" s="667"/>
      <c r="F228" s="667"/>
      <c r="G228" s="668"/>
      <c r="H228" s="669"/>
      <c r="I228" s="670"/>
      <c r="J228" s="663"/>
      <c r="K228" s="665"/>
      <c r="L228" s="665"/>
      <c r="M228" s="665"/>
      <c r="P228" s="713"/>
      <c r="Q228" s="713"/>
    </row>
    <row r="229" s="664" customFormat="1" spans="2:17">
      <c r="B229" s="665"/>
      <c r="C229" s="666"/>
      <c r="D229" s="668"/>
      <c r="E229" s="667"/>
      <c r="F229" s="667"/>
      <c r="G229" s="668"/>
      <c r="H229" s="669"/>
      <c r="I229" s="670"/>
      <c r="J229" s="663"/>
      <c r="K229" s="665"/>
      <c r="L229" s="665"/>
      <c r="M229" s="665"/>
      <c r="P229" s="713"/>
      <c r="Q229" s="713"/>
    </row>
    <row r="230" s="664" customFormat="1" spans="2:17">
      <c r="B230" s="665"/>
      <c r="C230" s="666"/>
      <c r="D230" s="668"/>
      <c r="E230" s="667"/>
      <c r="F230" s="667"/>
      <c r="G230" s="668"/>
      <c r="H230" s="669"/>
      <c r="I230" s="670"/>
      <c r="J230" s="663"/>
      <c r="K230" s="665"/>
      <c r="L230" s="665"/>
      <c r="M230" s="665"/>
      <c r="P230" s="713"/>
      <c r="Q230" s="713"/>
    </row>
    <row r="231" s="664" customFormat="1" spans="2:17">
      <c r="B231" s="665"/>
      <c r="C231" s="666"/>
      <c r="D231" s="668"/>
      <c r="E231" s="667"/>
      <c r="F231" s="667"/>
      <c r="G231" s="668"/>
      <c r="H231" s="669"/>
      <c r="I231" s="670"/>
      <c r="J231" s="663"/>
      <c r="K231" s="665"/>
      <c r="L231" s="665"/>
      <c r="M231" s="665"/>
      <c r="P231" s="713"/>
      <c r="Q231" s="713"/>
    </row>
    <row r="232" s="664" customFormat="1" spans="2:17">
      <c r="B232" s="665"/>
      <c r="C232" s="666"/>
      <c r="D232" s="668"/>
      <c r="E232" s="667"/>
      <c r="F232" s="667"/>
      <c r="G232" s="668"/>
      <c r="H232" s="669"/>
      <c r="I232" s="670"/>
      <c r="J232" s="663"/>
      <c r="K232" s="665"/>
      <c r="L232" s="665"/>
      <c r="M232" s="665"/>
      <c r="P232" s="713"/>
      <c r="Q232" s="713"/>
    </row>
    <row r="233" s="664" customFormat="1" spans="2:17">
      <c r="B233" s="665"/>
      <c r="C233" s="666"/>
      <c r="D233" s="668"/>
      <c r="E233" s="667"/>
      <c r="F233" s="667"/>
      <c r="G233" s="668"/>
      <c r="H233" s="669"/>
      <c r="I233" s="670"/>
      <c r="J233" s="663"/>
      <c r="K233" s="665"/>
      <c r="L233" s="665"/>
      <c r="M233" s="665"/>
      <c r="P233" s="713"/>
      <c r="Q233" s="713"/>
    </row>
    <row r="234" s="664" customFormat="1" spans="2:17">
      <c r="B234" s="665"/>
      <c r="C234" s="666"/>
      <c r="D234" s="668"/>
      <c r="E234" s="667"/>
      <c r="F234" s="667"/>
      <c r="G234" s="668"/>
      <c r="H234" s="669"/>
      <c r="I234" s="670"/>
      <c r="J234" s="663"/>
      <c r="K234" s="665"/>
      <c r="L234" s="665"/>
      <c r="M234" s="665"/>
      <c r="P234" s="713"/>
      <c r="Q234" s="713"/>
    </row>
    <row r="235" s="664" customFormat="1" spans="2:17">
      <c r="B235" s="665"/>
      <c r="C235" s="666"/>
      <c r="D235" s="668"/>
      <c r="E235" s="667"/>
      <c r="F235" s="667"/>
      <c r="G235" s="668"/>
      <c r="H235" s="669"/>
      <c r="I235" s="670"/>
      <c r="J235" s="663"/>
      <c r="K235" s="665"/>
      <c r="L235" s="665"/>
      <c r="M235" s="665"/>
      <c r="P235" s="713"/>
      <c r="Q235" s="713"/>
    </row>
    <row r="236" s="664" customFormat="1" spans="2:17">
      <c r="B236" s="665"/>
      <c r="C236" s="666"/>
      <c r="D236" s="668"/>
      <c r="E236" s="667"/>
      <c r="F236" s="667"/>
      <c r="G236" s="668"/>
      <c r="H236" s="669"/>
      <c r="I236" s="670"/>
      <c r="J236" s="663"/>
      <c r="K236" s="665"/>
      <c r="L236" s="665"/>
      <c r="M236" s="665"/>
      <c r="P236" s="713"/>
      <c r="Q236" s="713"/>
    </row>
    <row r="237" s="664" customFormat="1" spans="2:17">
      <c r="B237" s="665"/>
      <c r="C237" s="666"/>
      <c r="D237" s="668"/>
      <c r="E237" s="667"/>
      <c r="F237" s="667"/>
      <c r="G237" s="668"/>
      <c r="H237" s="669"/>
      <c r="I237" s="670"/>
      <c r="J237" s="663"/>
      <c r="K237" s="665"/>
      <c r="L237" s="665"/>
      <c r="M237" s="665"/>
      <c r="P237" s="713"/>
      <c r="Q237" s="713"/>
    </row>
    <row r="238" s="664" customFormat="1" spans="2:17">
      <c r="B238" s="665"/>
      <c r="C238" s="666"/>
      <c r="D238" s="668"/>
      <c r="E238" s="667"/>
      <c r="F238" s="667"/>
      <c r="G238" s="668"/>
      <c r="H238" s="669"/>
      <c r="I238" s="670"/>
      <c r="J238" s="663"/>
      <c r="K238" s="665"/>
      <c r="L238" s="665"/>
      <c r="M238" s="665"/>
      <c r="P238" s="713"/>
      <c r="Q238" s="713"/>
    </row>
    <row r="239" s="664" customFormat="1" spans="2:17">
      <c r="B239" s="665"/>
      <c r="C239" s="666"/>
      <c r="D239" s="668"/>
      <c r="E239" s="667"/>
      <c r="F239" s="667"/>
      <c r="G239" s="668"/>
      <c r="H239" s="669"/>
      <c r="I239" s="670"/>
      <c r="J239" s="663"/>
      <c r="K239" s="665"/>
      <c r="L239" s="665"/>
      <c r="M239" s="665"/>
      <c r="P239" s="713"/>
      <c r="Q239" s="713"/>
    </row>
    <row r="240" s="664" customFormat="1" spans="2:17">
      <c r="B240" s="665"/>
      <c r="C240" s="666"/>
      <c r="D240" s="668"/>
      <c r="E240" s="667"/>
      <c r="F240" s="667"/>
      <c r="G240" s="668"/>
      <c r="H240" s="669"/>
      <c r="I240" s="670"/>
      <c r="J240" s="663"/>
      <c r="K240" s="665"/>
      <c r="L240" s="665"/>
      <c r="M240" s="665"/>
      <c r="P240" s="713"/>
      <c r="Q240" s="713"/>
    </row>
    <row r="241" s="664" customFormat="1" spans="2:17">
      <c r="B241" s="665"/>
      <c r="C241" s="666"/>
      <c r="D241" s="668"/>
      <c r="E241" s="667"/>
      <c r="F241" s="667"/>
      <c r="G241" s="668"/>
      <c r="H241" s="669"/>
      <c r="I241" s="670"/>
      <c r="J241" s="663"/>
      <c r="K241" s="665"/>
      <c r="L241" s="665"/>
      <c r="M241" s="665"/>
      <c r="P241" s="713"/>
      <c r="Q241" s="713"/>
    </row>
    <row r="242" s="664" customFormat="1" spans="2:17">
      <c r="B242" s="665"/>
      <c r="C242" s="666"/>
      <c r="D242" s="668"/>
      <c r="E242" s="667"/>
      <c r="F242" s="667"/>
      <c r="G242" s="668"/>
      <c r="H242" s="669"/>
      <c r="I242" s="670"/>
      <c r="J242" s="663"/>
      <c r="K242" s="665"/>
      <c r="L242" s="665"/>
      <c r="M242" s="665"/>
      <c r="P242" s="713"/>
      <c r="Q242" s="713"/>
    </row>
    <row r="243" s="664" customFormat="1" spans="2:17">
      <c r="B243" s="665"/>
      <c r="C243" s="666"/>
      <c r="D243" s="668"/>
      <c r="E243" s="667"/>
      <c r="F243" s="667"/>
      <c r="G243" s="668"/>
      <c r="H243" s="669"/>
      <c r="I243" s="670"/>
      <c r="J243" s="663"/>
      <c r="K243" s="665"/>
      <c r="L243" s="665"/>
      <c r="M243" s="665"/>
      <c r="P243" s="713"/>
      <c r="Q243" s="713"/>
    </row>
    <row r="244" s="664" customFormat="1" spans="2:17">
      <c r="B244" s="665"/>
      <c r="C244" s="666"/>
      <c r="D244" s="668"/>
      <c r="E244" s="667"/>
      <c r="F244" s="667"/>
      <c r="G244" s="668"/>
      <c r="H244" s="669"/>
      <c r="I244" s="670"/>
      <c r="J244" s="663"/>
      <c r="K244" s="665"/>
      <c r="L244" s="665"/>
      <c r="M244" s="665"/>
      <c r="P244" s="713"/>
      <c r="Q244" s="713"/>
    </row>
    <row r="245" s="664" customFormat="1" spans="2:17">
      <c r="B245" s="665"/>
      <c r="C245" s="666"/>
      <c r="D245" s="668"/>
      <c r="E245" s="667"/>
      <c r="F245" s="667"/>
      <c r="G245" s="668"/>
      <c r="H245" s="669"/>
      <c r="I245" s="670"/>
      <c r="J245" s="663"/>
      <c r="K245" s="665"/>
      <c r="L245" s="665"/>
      <c r="M245" s="665"/>
      <c r="P245" s="713"/>
      <c r="Q245" s="713"/>
    </row>
    <row r="246" s="664" customFormat="1" spans="2:17">
      <c r="B246" s="665"/>
      <c r="C246" s="666"/>
      <c r="D246" s="668"/>
      <c r="E246" s="667"/>
      <c r="F246" s="667"/>
      <c r="G246" s="668"/>
      <c r="H246" s="669"/>
      <c r="I246" s="670"/>
      <c r="J246" s="663"/>
      <c r="K246" s="665"/>
      <c r="L246" s="665"/>
      <c r="M246" s="665"/>
      <c r="P246" s="713"/>
      <c r="Q246" s="713"/>
    </row>
    <row r="247" s="664" customFormat="1" spans="2:17">
      <c r="B247" s="665"/>
      <c r="C247" s="666"/>
      <c r="D247" s="668"/>
      <c r="E247" s="667"/>
      <c r="F247" s="667"/>
      <c r="G247" s="668"/>
      <c r="H247" s="669"/>
      <c r="I247" s="670"/>
      <c r="J247" s="663"/>
      <c r="K247" s="665"/>
      <c r="L247" s="665"/>
      <c r="M247" s="665"/>
      <c r="P247" s="713"/>
      <c r="Q247" s="713"/>
    </row>
    <row r="248" s="664" customFormat="1" spans="2:17">
      <c r="B248" s="665"/>
      <c r="C248" s="666"/>
      <c r="D248" s="668"/>
      <c r="E248" s="667"/>
      <c r="F248" s="667"/>
      <c r="G248" s="668"/>
      <c r="H248" s="669"/>
      <c r="I248" s="670"/>
      <c r="J248" s="663"/>
      <c r="K248" s="665"/>
      <c r="L248" s="665"/>
      <c r="M248" s="665"/>
      <c r="P248" s="713"/>
      <c r="Q248" s="713"/>
    </row>
    <row r="249" s="664" customFormat="1" spans="2:17">
      <c r="B249" s="665"/>
      <c r="C249" s="666"/>
      <c r="D249" s="668"/>
      <c r="E249" s="667"/>
      <c r="F249" s="667"/>
      <c r="G249" s="668"/>
      <c r="H249" s="669"/>
      <c r="I249" s="670"/>
      <c r="J249" s="663"/>
      <c r="K249" s="665"/>
      <c r="L249" s="665"/>
      <c r="M249" s="665"/>
      <c r="P249" s="713"/>
      <c r="Q249" s="713"/>
    </row>
    <row r="250" s="664" customFormat="1" spans="2:17">
      <c r="B250" s="665"/>
      <c r="C250" s="666"/>
      <c r="D250" s="668"/>
      <c r="E250" s="667"/>
      <c r="F250" s="667"/>
      <c r="G250" s="668"/>
      <c r="H250" s="669"/>
      <c r="I250" s="670"/>
      <c r="J250" s="663"/>
      <c r="K250" s="665"/>
      <c r="L250" s="665"/>
      <c r="M250" s="665"/>
      <c r="P250" s="713"/>
      <c r="Q250" s="713"/>
    </row>
    <row r="251" s="664" customFormat="1" spans="2:17">
      <c r="B251" s="665"/>
      <c r="C251" s="666"/>
      <c r="D251" s="668"/>
      <c r="E251" s="667"/>
      <c r="F251" s="667"/>
      <c r="G251" s="668"/>
      <c r="H251" s="669"/>
      <c r="I251" s="670"/>
      <c r="J251" s="663"/>
      <c r="K251" s="665"/>
      <c r="L251" s="665"/>
      <c r="M251" s="665"/>
      <c r="P251" s="713"/>
      <c r="Q251" s="713"/>
    </row>
    <row r="252" s="664" customFormat="1" spans="2:17">
      <c r="B252" s="665"/>
      <c r="C252" s="666"/>
      <c r="D252" s="668"/>
      <c r="E252" s="667"/>
      <c r="F252" s="667"/>
      <c r="G252" s="668"/>
      <c r="H252" s="669"/>
      <c r="I252" s="670"/>
      <c r="J252" s="663"/>
      <c r="K252" s="665"/>
      <c r="L252" s="665"/>
      <c r="M252" s="665"/>
      <c r="P252" s="713"/>
      <c r="Q252" s="713"/>
    </row>
    <row r="253" s="664" customFormat="1" spans="2:17">
      <c r="B253" s="665"/>
      <c r="C253" s="666"/>
      <c r="D253" s="668"/>
      <c r="E253" s="667"/>
      <c r="F253" s="667"/>
      <c r="G253" s="668"/>
      <c r="H253" s="669"/>
      <c r="I253" s="670"/>
      <c r="J253" s="663"/>
      <c r="K253" s="665"/>
      <c r="L253" s="665"/>
      <c r="M253" s="665"/>
      <c r="P253" s="713"/>
      <c r="Q253" s="713"/>
    </row>
    <row r="254" s="664" customFormat="1" spans="2:17">
      <c r="B254" s="665"/>
      <c r="C254" s="666"/>
      <c r="D254" s="668"/>
      <c r="E254" s="667"/>
      <c r="F254" s="667"/>
      <c r="G254" s="668"/>
      <c r="H254" s="669"/>
      <c r="I254" s="670"/>
      <c r="J254" s="663"/>
      <c r="K254" s="665"/>
      <c r="L254" s="665"/>
      <c r="M254" s="665"/>
      <c r="P254" s="713"/>
      <c r="Q254" s="713"/>
    </row>
    <row r="255" s="664" customFormat="1" spans="2:17">
      <c r="B255" s="665"/>
      <c r="C255" s="666"/>
      <c r="D255" s="668"/>
      <c r="E255" s="667"/>
      <c r="F255" s="667"/>
      <c r="G255" s="668"/>
      <c r="H255" s="669"/>
      <c r="I255" s="670"/>
      <c r="J255" s="663"/>
      <c r="K255" s="665"/>
      <c r="L255" s="665"/>
      <c r="M255" s="665"/>
      <c r="P255" s="713"/>
      <c r="Q255" s="713"/>
    </row>
    <row r="256" s="664" customFormat="1" spans="2:17">
      <c r="B256" s="665"/>
      <c r="C256" s="666"/>
      <c r="D256" s="668"/>
      <c r="E256" s="667"/>
      <c r="F256" s="667"/>
      <c r="G256" s="668"/>
      <c r="H256" s="669"/>
      <c r="I256" s="670"/>
      <c r="J256" s="663"/>
      <c r="K256" s="665"/>
      <c r="L256" s="665"/>
      <c r="M256" s="665"/>
      <c r="P256" s="713"/>
      <c r="Q256" s="713"/>
    </row>
    <row r="257" s="664" customFormat="1" spans="2:17">
      <c r="B257" s="665"/>
      <c r="C257" s="666"/>
      <c r="D257" s="668"/>
      <c r="E257" s="667"/>
      <c r="F257" s="667"/>
      <c r="G257" s="668"/>
      <c r="H257" s="669"/>
      <c r="I257" s="670"/>
      <c r="J257" s="663"/>
      <c r="K257" s="665"/>
      <c r="L257" s="665"/>
      <c r="M257" s="665"/>
      <c r="P257" s="713"/>
      <c r="Q257" s="713"/>
    </row>
    <row r="258" s="664" customFormat="1" spans="2:17">
      <c r="B258" s="665"/>
      <c r="C258" s="666"/>
      <c r="D258" s="668"/>
      <c r="E258" s="667"/>
      <c r="F258" s="667"/>
      <c r="G258" s="668"/>
      <c r="H258" s="669"/>
      <c r="I258" s="670"/>
      <c r="J258" s="663"/>
      <c r="K258" s="665"/>
      <c r="L258" s="665"/>
      <c r="M258" s="665"/>
      <c r="P258" s="713"/>
      <c r="Q258" s="713"/>
    </row>
    <row r="259" s="664" customFormat="1" spans="2:17">
      <c r="B259" s="665"/>
      <c r="C259" s="666"/>
      <c r="D259" s="668"/>
      <c r="E259" s="667"/>
      <c r="F259" s="667"/>
      <c r="G259" s="668"/>
      <c r="H259" s="669"/>
      <c r="I259" s="670"/>
      <c r="J259" s="663"/>
      <c r="K259" s="665"/>
      <c r="L259" s="665"/>
      <c r="M259" s="665"/>
      <c r="P259" s="713"/>
      <c r="Q259" s="713"/>
    </row>
    <row r="260" s="664" customFormat="1" spans="2:17">
      <c r="B260" s="665"/>
      <c r="C260" s="666"/>
      <c r="D260" s="668"/>
      <c r="E260" s="667"/>
      <c r="F260" s="667"/>
      <c r="G260" s="668"/>
      <c r="H260" s="669"/>
      <c r="I260" s="670"/>
      <c r="J260" s="663"/>
      <c r="K260" s="665"/>
      <c r="L260" s="665"/>
      <c r="M260" s="665"/>
      <c r="P260" s="713"/>
      <c r="Q260" s="713"/>
    </row>
    <row r="261" s="664" customFormat="1" spans="2:17">
      <c r="B261" s="665"/>
      <c r="C261" s="666"/>
      <c r="D261" s="668"/>
      <c r="E261" s="667"/>
      <c r="F261" s="667"/>
      <c r="G261" s="668"/>
      <c r="H261" s="669"/>
      <c r="I261" s="670"/>
      <c r="J261" s="663"/>
      <c r="K261" s="665"/>
      <c r="L261" s="665"/>
      <c r="M261" s="665"/>
      <c r="P261" s="713"/>
      <c r="Q261" s="713"/>
    </row>
    <row r="262" s="664" customFormat="1" spans="2:17">
      <c r="B262" s="665"/>
      <c r="C262" s="666"/>
      <c r="D262" s="668"/>
      <c r="E262" s="667"/>
      <c r="F262" s="667"/>
      <c r="G262" s="668"/>
      <c r="H262" s="669"/>
      <c r="I262" s="670"/>
      <c r="J262" s="663"/>
      <c r="K262" s="665"/>
      <c r="L262" s="665"/>
      <c r="M262" s="665"/>
      <c r="P262" s="713"/>
      <c r="Q262" s="713"/>
    </row>
    <row r="263" s="664" customFormat="1" spans="2:17">
      <c r="B263" s="665"/>
      <c r="C263" s="666"/>
      <c r="D263" s="668"/>
      <c r="E263" s="667"/>
      <c r="F263" s="667"/>
      <c r="G263" s="668"/>
      <c r="H263" s="669"/>
      <c r="I263" s="670"/>
      <c r="J263" s="663"/>
      <c r="K263" s="665"/>
      <c r="L263" s="665"/>
      <c r="M263" s="665"/>
      <c r="P263" s="713"/>
      <c r="Q263" s="713"/>
    </row>
    <row r="264" s="664" customFormat="1" spans="2:17">
      <c r="B264" s="665"/>
      <c r="C264" s="666"/>
      <c r="D264" s="668"/>
      <c r="E264" s="667"/>
      <c r="F264" s="667"/>
      <c r="G264" s="668"/>
      <c r="H264" s="669"/>
      <c r="I264" s="670"/>
      <c r="J264" s="663"/>
      <c r="K264" s="665"/>
      <c r="L264" s="665"/>
      <c r="M264" s="665"/>
      <c r="P264" s="713"/>
      <c r="Q264" s="713"/>
    </row>
    <row r="265" s="664" customFormat="1" spans="2:17">
      <c r="B265" s="665"/>
      <c r="C265" s="666"/>
      <c r="D265" s="668"/>
      <c r="E265" s="667"/>
      <c r="F265" s="667"/>
      <c r="G265" s="668"/>
      <c r="H265" s="669"/>
      <c r="I265" s="670"/>
      <c r="J265" s="663"/>
      <c r="K265" s="665"/>
      <c r="L265" s="665"/>
      <c r="M265" s="665"/>
      <c r="P265" s="713"/>
      <c r="Q265" s="713"/>
    </row>
    <row r="266" s="664" customFormat="1" spans="2:17">
      <c r="B266" s="665"/>
      <c r="C266" s="666"/>
      <c r="D266" s="668"/>
      <c r="E266" s="667"/>
      <c r="F266" s="667"/>
      <c r="G266" s="668"/>
      <c r="H266" s="669"/>
      <c r="I266" s="670"/>
      <c r="J266" s="663"/>
      <c r="K266" s="665"/>
      <c r="L266" s="665"/>
      <c r="M266" s="665"/>
      <c r="P266" s="713"/>
      <c r="Q266" s="713"/>
    </row>
    <row r="267" s="664" customFormat="1" spans="2:17">
      <c r="B267" s="665"/>
      <c r="C267" s="666"/>
      <c r="D267" s="668"/>
      <c r="E267" s="667"/>
      <c r="F267" s="667"/>
      <c r="G267" s="668"/>
      <c r="H267" s="669"/>
      <c r="I267" s="670"/>
      <c r="J267" s="663"/>
      <c r="K267" s="665"/>
      <c r="L267" s="665"/>
      <c r="M267" s="665"/>
      <c r="P267" s="713"/>
      <c r="Q267" s="713"/>
    </row>
    <row r="268" s="664" customFormat="1" spans="2:17">
      <c r="B268" s="665"/>
      <c r="C268" s="666"/>
      <c r="D268" s="668"/>
      <c r="E268" s="667"/>
      <c r="F268" s="667"/>
      <c r="G268" s="668"/>
      <c r="H268" s="669"/>
      <c r="I268" s="670"/>
      <c r="J268" s="663"/>
      <c r="K268" s="665"/>
      <c r="L268" s="665"/>
      <c r="M268" s="665"/>
      <c r="P268" s="713"/>
      <c r="Q268" s="713"/>
    </row>
    <row r="269" s="664" customFormat="1" spans="2:17">
      <c r="B269" s="665"/>
      <c r="C269" s="666"/>
      <c r="D269" s="668"/>
      <c r="E269" s="667"/>
      <c r="F269" s="667"/>
      <c r="G269" s="668"/>
      <c r="H269" s="669"/>
      <c r="I269" s="670"/>
      <c r="J269" s="663"/>
      <c r="K269" s="665"/>
      <c r="L269" s="665"/>
      <c r="M269" s="665"/>
      <c r="P269" s="713"/>
      <c r="Q269" s="713"/>
    </row>
    <row r="270" s="664" customFormat="1" spans="2:17">
      <c r="B270" s="665"/>
      <c r="C270" s="666"/>
      <c r="D270" s="668"/>
      <c r="E270" s="667"/>
      <c r="F270" s="667"/>
      <c r="G270" s="668"/>
      <c r="H270" s="669"/>
      <c r="I270" s="670"/>
      <c r="J270" s="663"/>
      <c r="K270" s="665"/>
      <c r="L270" s="665"/>
      <c r="M270" s="665"/>
      <c r="P270" s="713"/>
      <c r="Q270" s="713"/>
    </row>
    <row r="271" s="664" customFormat="1" spans="2:17">
      <c r="B271" s="665"/>
      <c r="C271" s="666"/>
      <c r="D271" s="668"/>
      <c r="E271" s="667"/>
      <c r="F271" s="667"/>
      <c r="G271" s="668"/>
      <c r="H271" s="669"/>
      <c r="I271" s="670"/>
      <c r="J271" s="663"/>
      <c r="K271" s="665"/>
      <c r="L271" s="665"/>
      <c r="M271" s="665"/>
      <c r="P271" s="713"/>
      <c r="Q271" s="713"/>
    </row>
    <row r="272" s="664" customFormat="1" spans="2:17">
      <c r="B272" s="665"/>
      <c r="C272" s="666"/>
      <c r="D272" s="668"/>
      <c r="E272" s="667"/>
      <c r="F272" s="667"/>
      <c r="G272" s="668"/>
      <c r="H272" s="669"/>
      <c r="I272" s="670"/>
      <c r="J272" s="663"/>
      <c r="K272" s="665"/>
      <c r="L272" s="665"/>
      <c r="M272" s="665"/>
      <c r="P272" s="713"/>
      <c r="Q272" s="713"/>
    </row>
    <row r="273" s="664" customFormat="1" spans="2:17">
      <c r="B273" s="665"/>
      <c r="C273" s="666"/>
      <c r="D273" s="668"/>
      <c r="E273" s="667"/>
      <c r="F273" s="667"/>
      <c r="G273" s="668"/>
      <c r="H273" s="669"/>
      <c r="I273" s="670"/>
      <c r="J273" s="663"/>
      <c r="K273" s="665"/>
      <c r="L273" s="665"/>
      <c r="M273" s="665"/>
      <c r="P273" s="713"/>
      <c r="Q273" s="713"/>
    </row>
    <row r="274" s="664" customFormat="1" spans="2:17">
      <c r="B274" s="665"/>
      <c r="C274" s="666"/>
      <c r="D274" s="668"/>
      <c r="E274" s="667"/>
      <c r="F274" s="667"/>
      <c r="G274" s="668"/>
      <c r="H274" s="669"/>
      <c r="I274" s="670"/>
      <c r="J274" s="663"/>
      <c r="K274" s="665"/>
      <c r="L274" s="665"/>
      <c r="M274" s="665"/>
      <c r="P274" s="713"/>
      <c r="Q274" s="713"/>
    </row>
    <row r="275" s="664" customFormat="1" spans="2:17">
      <c r="B275" s="665"/>
      <c r="C275" s="666"/>
      <c r="D275" s="668"/>
      <c r="E275" s="667"/>
      <c r="F275" s="667"/>
      <c r="G275" s="668"/>
      <c r="H275" s="669"/>
      <c r="I275" s="670"/>
      <c r="J275" s="663"/>
      <c r="K275" s="665"/>
      <c r="L275" s="665"/>
      <c r="M275" s="665"/>
      <c r="P275" s="713"/>
      <c r="Q275" s="713"/>
    </row>
    <row r="276" s="664" customFormat="1" spans="2:17">
      <c r="B276" s="665"/>
      <c r="C276" s="666"/>
      <c r="D276" s="668"/>
      <c r="E276" s="667"/>
      <c r="F276" s="667"/>
      <c r="G276" s="668"/>
      <c r="H276" s="669"/>
      <c r="I276" s="670"/>
      <c r="J276" s="663"/>
      <c r="K276" s="665"/>
      <c r="L276" s="665"/>
      <c r="M276" s="665"/>
      <c r="P276" s="713"/>
      <c r="Q276" s="713"/>
    </row>
    <row r="277" s="664" customFormat="1" spans="2:17">
      <c r="B277" s="665"/>
      <c r="C277" s="666"/>
      <c r="D277" s="668"/>
      <c r="E277" s="667"/>
      <c r="F277" s="667"/>
      <c r="G277" s="668"/>
      <c r="H277" s="669"/>
      <c r="I277" s="670"/>
      <c r="J277" s="663"/>
      <c r="K277" s="665"/>
      <c r="L277" s="665"/>
      <c r="M277" s="665"/>
      <c r="P277" s="713"/>
      <c r="Q277" s="713"/>
    </row>
    <row r="278" s="664" customFormat="1" spans="2:17">
      <c r="B278" s="665"/>
      <c r="C278" s="666"/>
      <c r="D278" s="668"/>
      <c r="E278" s="667"/>
      <c r="F278" s="667"/>
      <c r="G278" s="668"/>
      <c r="H278" s="669"/>
      <c r="I278" s="670"/>
      <c r="J278" s="663"/>
      <c r="K278" s="665"/>
      <c r="L278" s="665"/>
      <c r="M278" s="665"/>
      <c r="P278" s="713"/>
      <c r="Q278" s="713"/>
    </row>
    <row r="279" s="664" customFormat="1" spans="2:17">
      <c r="B279" s="665"/>
      <c r="C279" s="666"/>
      <c r="D279" s="668"/>
      <c r="E279" s="667"/>
      <c r="F279" s="667"/>
      <c r="G279" s="668"/>
      <c r="H279" s="669"/>
      <c r="I279" s="670"/>
      <c r="J279" s="663"/>
      <c r="K279" s="665"/>
      <c r="L279" s="665"/>
      <c r="M279" s="665"/>
      <c r="P279" s="713"/>
      <c r="Q279" s="713"/>
    </row>
    <row r="280" s="664" customFormat="1" spans="2:17">
      <c r="B280" s="665"/>
      <c r="C280" s="666"/>
      <c r="D280" s="668"/>
      <c r="E280" s="667"/>
      <c r="F280" s="667"/>
      <c r="G280" s="668"/>
      <c r="H280" s="669"/>
      <c r="I280" s="670"/>
      <c r="J280" s="663"/>
      <c r="K280" s="665"/>
      <c r="L280" s="665"/>
      <c r="M280" s="665"/>
      <c r="P280" s="713"/>
      <c r="Q280" s="713"/>
    </row>
    <row r="281" s="664" customFormat="1" spans="2:17">
      <c r="B281" s="665"/>
      <c r="C281" s="666"/>
      <c r="D281" s="668"/>
      <c r="E281" s="667"/>
      <c r="F281" s="667"/>
      <c r="G281" s="668"/>
      <c r="H281" s="669"/>
      <c r="I281" s="670"/>
      <c r="J281" s="663"/>
      <c r="K281" s="665"/>
      <c r="L281" s="665"/>
      <c r="M281" s="665"/>
      <c r="P281" s="713"/>
      <c r="Q281" s="713"/>
    </row>
    <row r="282" s="664" customFormat="1" spans="2:17">
      <c r="B282" s="665"/>
      <c r="C282" s="666"/>
      <c r="D282" s="668"/>
      <c r="E282" s="667"/>
      <c r="F282" s="667"/>
      <c r="G282" s="668"/>
      <c r="H282" s="669"/>
      <c r="I282" s="670"/>
      <c r="J282" s="663"/>
      <c r="K282" s="665"/>
      <c r="L282" s="665"/>
      <c r="M282" s="665"/>
      <c r="P282" s="713"/>
      <c r="Q282" s="713"/>
    </row>
    <row r="283" s="664" customFormat="1" spans="2:17">
      <c r="B283" s="665"/>
      <c r="C283" s="666"/>
      <c r="D283" s="668"/>
      <c r="E283" s="667"/>
      <c r="F283" s="667"/>
      <c r="G283" s="668"/>
      <c r="H283" s="669"/>
      <c r="I283" s="670"/>
      <c r="J283" s="663"/>
      <c r="K283" s="665"/>
      <c r="L283" s="665"/>
      <c r="M283" s="665"/>
      <c r="P283" s="713"/>
      <c r="Q283" s="713"/>
    </row>
    <row r="284" s="664" customFormat="1" spans="2:17">
      <c r="B284" s="665"/>
      <c r="C284" s="666"/>
      <c r="D284" s="668"/>
      <c r="E284" s="667"/>
      <c r="F284" s="667"/>
      <c r="G284" s="668"/>
      <c r="H284" s="669"/>
      <c r="I284" s="670"/>
      <c r="J284" s="663"/>
      <c r="K284" s="665"/>
      <c r="L284" s="665"/>
      <c r="M284" s="665"/>
      <c r="P284" s="713"/>
      <c r="Q284" s="713"/>
    </row>
    <row r="285" s="664" customFormat="1" spans="2:17">
      <c r="B285" s="665"/>
      <c r="C285" s="666"/>
      <c r="D285" s="668"/>
      <c r="E285" s="667"/>
      <c r="F285" s="667"/>
      <c r="G285" s="668"/>
      <c r="H285" s="669"/>
      <c r="I285" s="670"/>
      <c r="J285" s="663"/>
      <c r="K285" s="665"/>
      <c r="L285" s="665"/>
      <c r="M285" s="665"/>
      <c r="P285" s="713"/>
      <c r="Q285" s="713"/>
    </row>
    <row r="286" s="664" customFormat="1" spans="2:17">
      <c r="B286" s="665"/>
      <c r="C286" s="666"/>
      <c r="D286" s="668"/>
      <c r="E286" s="667"/>
      <c r="F286" s="667"/>
      <c r="G286" s="668"/>
      <c r="H286" s="669"/>
      <c r="I286" s="670"/>
      <c r="J286" s="663"/>
      <c r="K286" s="665"/>
      <c r="L286" s="665"/>
      <c r="M286" s="665"/>
      <c r="P286" s="713"/>
      <c r="Q286" s="713"/>
    </row>
    <row r="287" s="664" customFormat="1" spans="2:17">
      <c r="B287" s="665"/>
      <c r="C287" s="666"/>
      <c r="D287" s="668"/>
      <c r="E287" s="667"/>
      <c r="F287" s="667"/>
      <c r="G287" s="668"/>
      <c r="H287" s="669"/>
      <c r="I287" s="670"/>
      <c r="J287" s="663"/>
      <c r="K287" s="665"/>
      <c r="L287" s="665"/>
      <c r="M287" s="665"/>
      <c r="P287" s="713"/>
      <c r="Q287" s="713"/>
    </row>
    <row r="288" s="664" customFormat="1" spans="2:17">
      <c r="B288" s="665"/>
      <c r="C288" s="666"/>
      <c r="D288" s="668"/>
      <c r="E288" s="667"/>
      <c r="F288" s="667"/>
      <c r="G288" s="668"/>
      <c r="H288" s="669"/>
      <c r="I288" s="670"/>
      <c r="J288" s="663"/>
      <c r="K288" s="665"/>
      <c r="L288" s="665"/>
      <c r="M288" s="665"/>
      <c r="P288" s="713"/>
      <c r="Q288" s="713"/>
    </row>
    <row r="289" s="664" customFormat="1" spans="2:17">
      <c r="B289" s="665"/>
      <c r="C289" s="666"/>
      <c r="D289" s="668"/>
      <c r="E289" s="667"/>
      <c r="F289" s="667"/>
      <c r="G289" s="668"/>
      <c r="H289" s="669"/>
      <c r="I289" s="670"/>
      <c r="J289" s="663"/>
      <c r="K289" s="665"/>
      <c r="L289" s="665"/>
      <c r="M289" s="665"/>
      <c r="P289" s="713"/>
      <c r="Q289" s="713"/>
    </row>
    <row r="290" s="664" customFormat="1" spans="2:17">
      <c r="B290" s="665"/>
      <c r="C290" s="666"/>
      <c r="D290" s="668"/>
      <c r="E290" s="667"/>
      <c r="F290" s="667"/>
      <c r="G290" s="668"/>
      <c r="H290" s="669"/>
      <c r="I290" s="670"/>
      <c r="J290" s="663"/>
      <c r="K290" s="665"/>
      <c r="L290" s="665"/>
      <c r="M290" s="665"/>
      <c r="P290" s="713"/>
      <c r="Q290" s="713"/>
    </row>
    <row r="291" s="664" customFormat="1" spans="2:17">
      <c r="B291" s="665"/>
      <c r="C291" s="666"/>
      <c r="D291" s="668"/>
      <c r="E291" s="667"/>
      <c r="F291" s="667"/>
      <c r="G291" s="668"/>
      <c r="H291" s="669"/>
      <c r="I291" s="670"/>
      <c r="J291" s="663"/>
      <c r="K291" s="665"/>
      <c r="L291" s="665"/>
      <c r="M291" s="665"/>
      <c r="P291" s="713"/>
      <c r="Q291" s="713"/>
    </row>
    <row r="292" s="664" customFormat="1" spans="2:17">
      <c r="B292" s="665"/>
      <c r="C292" s="666"/>
      <c r="D292" s="668"/>
      <c r="E292" s="667"/>
      <c r="F292" s="667"/>
      <c r="G292" s="668"/>
      <c r="H292" s="669"/>
      <c r="I292" s="670"/>
      <c r="J292" s="663"/>
      <c r="K292" s="665"/>
      <c r="L292" s="665"/>
      <c r="M292" s="665"/>
      <c r="P292" s="713"/>
      <c r="Q292" s="713"/>
    </row>
    <row r="293" s="664" customFormat="1" spans="2:17">
      <c r="B293" s="665"/>
      <c r="C293" s="666"/>
      <c r="D293" s="668"/>
      <c r="E293" s="667"/>
      <c r="F293" s="667"/>
      <c r="G293" s="668"/>
      <c r="H293" s="669"/>
      <c r="I293" s="670"/>
      <c r="J293" s="663"/>
      <c r="K293" s="665"/>
      <c r="L293" s="665"/>
      <c r="M293" s="665"/>
      <c r="P293" s="713"/>
      <c r="Q293" s="713"/>
    </row>
    <row r="294" s="664" customFormat="1" spans="2:17">
      <c r="B294" s="665"/>
      <c r="C294" s="666"/>
      <c r="D294" s="668"/>
      <c r="E294" s="667"/>
      <c r="F294" s="667"/>
      <c r="G294" s="668"/>
      <c r="H294" s="669"/>
      <c r="I294" s="670"/>
      <c r="J294" s="663"/>
      <c r="K294" s="665"/>
      <c r="L294" s="665"/>
      <c r="M294" s="665"/>
      <c r="P294" s="713"/>
      <c r="Q294" s="713"/>
    </row>
    <row r="295" s="664" customFormat="1" spans="2:17">
      <c r="B295" s="665"/>
      <c r="C295" s="666"/>
      <c r="D295" s="668"/>
      <c r="E295" s="667"/>
      <c r="F295" s="667"/>
      <c r="G295" s="668"/>
      <c r="H295" s="669"/>
      <c r="I295" s="670"/>
      <c r="J295" s="663"/>
      <c r="K295" s="665"/>
      <c r="L295" s="665"/>
      <c r="M295" s="665"/>
      <c r="P295" s="713"/>
      <c r="Q295" s="713"/>
    </row>
    <row r="296" s="664" customFormat="1" spans="2:17">
      <c r="B296" s="665"/>
      <c r="C296" s="666"/>
      <c r="D296" s="668"/>
      <c r="E296" s="667"/>
      <c r="F296" s="667"/>
      <c r="G296" s="668"/>
      <c r="H296" s="669"/>
      <c r="I296" s="670"/>
      <c r="J296" s="663"/>
      <c r="K296" s="665"/>
      <c r="L296" s="665"/>
      <c r="M296" s="665"/>
      <c r="P296" s="713"/>
      <c r="Q296" s="713"/>
    </row>
    <row r="297" s="664" customFormat="1" spans="2:17">
      <c r="B297" s="665"/>
      <c r="C297" s="666"/>
      <c r="D297" s="668"/>
      <c r="E297" s="667"/>
      <c r="F297" s="667"/>
      <c r="G297" s="668"/>
      <c r="H297" s="669"/>
      <c r="I297" s="670"/>
      <c r="J297" s="663"/>
      <c r="K297" s="665"/>
      <c r="L297" s="665"/>
      <c r="M297" s="665"/>
      <c r="P297" s="713"/>
      <c r="Q297" s="713"/>
    </row>
    <row r="298" s="664" customFormat="1" spans="2:17">
      <c r="B298" s="665"/>
      <c r="C298" s="666"/>
      <c r="D298" s="668"/>
      <c r="E298" s="667"/>
      <c r="F298" s="667"/>
      <c r="G298" s="668"/>
      <c r="H298" s="669"/>
      <c r="I298" s="670"/>
      <c r="J298" s="663"/>
      <c r="K298" s="665"/>
      <c r="L298" s="665"/>
      <c r="M298" s="665"/>
      <c r="P298" s="713"/>
      <c r="Q298" s="713"/>
    </row>
    <row r="299" s="664" customFormat="1" spans="2:17">
      <c r="B299" s="665"/>
      <c r="C299" s="666"/>
      <c r="D299" s="668"/>
      <c r="E299" s="667"/>
      <c r="F299" s="667"/>
      <c r="G299" s="668"/>
      <c r="H299" s="669"/>
      <c r="I299" s="670"/>
      <c r="J299" s="663"/>
      <c r="K299" s="665"/>
      <c r="L299" s="665"/>
      <c r="M299" s="665"/>
      <c r="P299" s="713"/>
      <c r="Q299" s="713"/>
    </row>
    <row r="300" s="664" customFormat="1" spans="2:17">
      <c r="B300" s="665"/>
      <c r="C300" s="666"/>
      <c r="D300" s="668"/>
      <c r="E300" s="667"/>
      <c r="F300" s="667"/>
      <c r="G300" s="668"/>
      <c r="H300" s="669"/>
      <c r="I300" s="670"/>
      <c r="J300" s="663"/>
      <c r="K300" s="665"/>
      <c r="L300" s="665"/>
      <c r="M300" s="665"/>
      <c r="P300" s="713"/>
      <c r="Q300" s="713"/>
    </row>
    <row r="301" s="664" customFormat="1" spans="2:17">
      <c r="B301" s="665"/>
      <c r="C301" s="666"/>
      <c r="D301" s="668"/>
      <c r="E301" s="667"/>
      <c r="F301" s="667"/>
      <c r="G301" s="668"/>
      <c r="H301" s="669"/>
      <c r="I301" s="670"/>
      <c r="J301" s="663"/>
      <c r="K301" s="665"/>
      <c r="L301" s="665"/>
      <c r="M301" s="665"/>
      <c r="P301" s="713"/>
      <c r="Q301" s="713"/>
    </row>
    <row r="302" s="664" customFormat="1" spans="2:17">
      <c r="B302" s="665"/>
      <c r="C302" s="666"/>
      <c r="D302" s="668"/>
      <c r="E302" s="667"/>
      <c r="F302" s="667"/>
      <c r="G302" s="668"/>
      <c r="H302" s="669"/>
      <c r="I302" s="670"/>
      <c r="J302" s="663"/>
      <c r="K302" s="665"/>
      <c r="L302" s="665"/>
      <c r="M302" s="665"/>
      <c r="P302" s="713"/>
      <c r="Q302" s="713"/>
    </row>
    <row r="303" s="664" customFormat="1" spans="2:17">
      <c r="B303" s="665"/>
      <c r="C303" s="666"/>
      <c r="D303" s="668"/>
      <c r="E303" s="667"/>
      <c r="F303" s="667"/>
      <c r="G303" s="668"/>
      <c r="H303" s="669"/>
      <c r="I303" s="670"/>
      <c r="J303" s="663"/>
      <c r="K303" s="665"/>
      <c r="L303" s="665"/>
      <c r="M303" s="665"/>
      <c r="P303" s="713"/>
      <c r="Q303" s="713"/>
    </row>
    <row r="304" s="664" customFormat="1" spans="2:17">
      <c r="B304" s="665"/>
      <c r="C304" s="666"/>
      <c r="D304" s="668"/>
      <c r="E304" s="667"/>
      <c r="F304" s="667"/>
      <c r="G304" s="668"/>
      <c r="H304" s="669"/>
      <c r="I304" s="670"/>
      <c r="J304" s="663"/>
      <c r="K304" s="665"/>
      <c r="L304" s="665"/>
      <c r="M304" s="665"/>
      <c r="P304" s="713"/>
      <c r="Q304" s="713"/>
    </row>
    <row r="305" s="664" customFormat="1" spans="2:17">
      <c r="B305" s="665"/>
      <c r="C305" s="666"/>
      <c r="D305" s="668"/>
      <c r="E305" s="667"/>
      <c r="F305" s="667"/>
      <c r="G305" s="668"/>
      <c r="H305" s="669"/>
      <c r="I305" s="670"/>
      <c r="J305" s="663"/>
      <c r="K305" s="665"/>
      <c r="L305" s="665"/>
      <c r="M305" s="665"/>
      <c r="P305" s="713"/>
      <c r="Q305" s="713"/>
    </row>
    <row r="306" s="664" customFormat="1" spans="2:17">
      <c r="B306" s="665"/>
      <c r="C306" s="666"/>
      <c r="D306" s="668"/>
      <c r="E306" s="667"/>
      <c r="F306" s="667"/>
      <c r="G306" s="668"/>
      <c r="H306" s="669"/>
      <c r="I306" s="670"/>
      <c r="J306" s="663"/>
      <c r="K306" s="665"/>
      <c r="L306" s="665"/>
      <c r="M306" s="665"/>
      <c r="P306" s="713"/>
      <c r="Q306" s="713"/>
    </row>
    <row r="307" s="664" customFormat="1" spans="2:17">
      <c r="B307" s="665"/>
      <c r="C307" s="666"/>
      <c r="D307" s="668"/>
      <c r="E307" s="667"/>
      <c r="F307" s="667"/>
      <c r="G307" s="668"/>
      <c r="H307" s="669"/>
      <c r="I307" s="670"/>
      <c r="J307" s="663"/>
      <c r="K307" s="665"/>
      <c r="L307" s="665"/>
      <c r="M307" s="665"/>
      <c r="P307" s="713"/>
      <c r="Q307" s="713"/>
    </row>
    <row r="308" s="664" customFormat="1" spans="2:17">
      <c r="B308" s="665"/>
      <c r="C308" s="666"/>
      <c r="D308" s="668"/>
      <c r="E308" s="667"/>
      <c r="F308" s="667"/>
      <c r="G308" s="668"/>
      <c r="H308" s="669"/>
      <c r="I308" s="670"/>
      <c r="J308" s="663"/>
      <c r="K308" s="665"/>
      <c r="L308" s="665"/>
      <c r="M308" s="665"/>
      <c r="P308" s="713"/>
      <c r="Q308" s="713"/>
    </row>
    <row r="309" s="664" customFormat="1" spans="2:17">
      <c r="B309" s="665"/>
      <c r="C309" s="666"/>
      <c r="D309" s="668"/>
      <c r="E309" s="667"/>
      <c r="F309" s="667"/>
      <c r="G309" s="668"/>
      <c r="H309" s="669"/>
      <c r="I309" s="670"/>
      <c r="J309" s="663"/>
      <c r="K309" s="665"/>
      <c r="L309" s="665"/>
      <c r="M309" s="665"/>
      <c r="P309" s="713"/>
      <c r="Q309" s="713"/>
    </row>
    <row r="310" s="664" customFormat="1" spans="2:17">
      <c r="B310" s="665"/>
      <c r="C310" s="666"/>
      <c r="D310" s="668"/>
      <c r="E310" s="667"/>
      <c r="F310" s="667"/>
      <c r="G310" s="668"/>
      <c r="H310" s="669"/>
      <c r="I310" s="670"/>
      <c r="J310" s="663"/>
      <c r="K310" s="665"/>
      <c r="L310" s="665"/>
      <c r="M310" s="665"/>
      <c r="P310" s="713"/>
      <c r="Q310" s="713"/>
    </row>
    <row r="311" s="664" customFormat="1" spans="2:17">
      <c r="B311" s="665"/>
      <c r="C311" s="666"/>
      <c r="D311" s="668"/>
      <c r="E311" s="667"/>
      <c r="F311" s="667"/>
      <c r="G311" s="668"/>
      <c r="H311" s="669"/>
      <c r="I311" s="670"/>
      <c r="J311" s="663"/>
      <c r="K311" s="665"/>
      <c r="L311" s="665"/>
      <c r="M311" s="665"/>
      <c r="P311" s="713"/>
      <c r="Q311" s="713"/>
    </row>
    <row r="312" s="664" customFormat="1" spans="2:17">
      <c r="B312" s="665"/>
      <c r="C312" s="666"/>
      <c r="D312" s="668"/>
      <c r="E312" s="667"/>
      <c r="F312" s="667"/>
      <c r="G312" s="668"/>
      <c r="H312" s="669"/>
      <c r="I312" s="670"/>
      <c r="J312" s="663"/>
      <c r="K312" s="665"/>
      <c r="L312" s="665"/>
      <c r="M312" s="665"/>
      <c r="P312" s="713"/>
      <c r="Q312" s="713"/>
    </row>
    <row r="313" s="664" customFormat="1" spans="2:17">
      <c r="B313" s="665"/>
      <c r="C313" s="666"/>
      <c r="D313" s="668"/>
      <c r="E313" s="667"/>
      <c r="F313" s="667"/>
      <c r="G313" s="668"/>
      <c r="H313" s="669"/>
      <c r="I313" s="670"/>
      <c r="J313" s="663"/>
      <c r="K313" s="665"/>
      <c r="L313" s="665"/>
      <c r="M313" s="665"/>
      <c r="P313" s="713"/>
      <c r="Q313" s="713"/>
    </row>
    <row r="314" s="664" customFormat="1" spans="2:17">
      <c r="B314" s="665"/>
      <c r="C314" s="666"/>
      <c r="D314" s="668"/>
      <c r="E314" s="667"/>
      <c r="F314" s="667"/>
      <c r="G314" s="668"/>
      <c r="H314" s="669"/>
      <c r="I314" s="670"/>
      <c r="J314" s="663"/>
      <c r="K314" s="665"/>
      <c r="L314" s="665"/>
      <c r="M314" s="665"/>
      <c r="P314" s="713"/>
      <c r="Q314" s="713"/>
    </row>
    <row r="315" s="664" customFormat="1" spans="2:17">
      <c r="B315" s="665"/>
      <c r="C315" s="666"/>
      <c r="D315" s="668"/>
      <c r="E315" s="667"/>
      <c r="F315" s="667"/>
      <c r="G315" s="668"/>
      <c r="H315" s="669"/>
      <c r="I315" s="670"/>
      <c r="J315" s="663"/>
      <c r="K315" s="665"/>
      <c r="L315" s="665"/>
      <c r="M315" s="665"/>
      <c r="P315" s="713"/>
      <c r="Q315" s="713"/>
    </row>
    <row r="316" s="664" customFormat="1" spans="2:17">
      <c r="B316" s="665"/>
      <c r="C316" s="666"/>
      <c r="D316" s="668"/>
      <c r="E316" s="667"/>
      <c r="F316" s="667"/>
      <c r="G316" s="668"/>
      <c r="H316" s="669"/>
      <c r="I316" s="670"/>
      <c r="J316" s="663"/>
      <c r="K316" s="665"/>
      <c r="L316" s="665"/>
      <c r="M316" s="665"/>
      <c r="P316" s="713"/>
      <c r="Q316" s="713"/>
    </row>
    <row r="317" s="664" customFormat="1" spans="2:17">
      <c r="B317" s="665"/>
      <c r="C317" s="666"/>
      <c r="D317" s="668"/>
      <c r="E317" s="667"/>
      <c r="F317" s="667"/>
      <c r="G317" s="668"/>
      <c r="H317" s="669"/>
      <c r="I317" s="670"/>
      <c r="J317" s="663"/>
      <c r="K317" s="665"/>
      <c r="L317" s="665"/>
      <c r="M317" s="665"/>
      <c r="P317" s="713"/>
      <c r="Q317" s="713"/>
    </row>
    <row r="318" s="664" customFormat="1" spans="2:17">
      <c r="B318" s="665"/>
      <c r="C318" s="666"/>
      <c r="D318" s="668"/>
      <c r="E318" s="667"/>
      <c r="F318" s="667"/>
      <c r="G318" s="668"/>
      <c r="H318" s="669"/>
      <c r="I318" s="670"/>
      <c r="J318" s="663"/>
      <c r="K318" s="665"/>
      <c r="L318" s="665"/>
      <c r="M318" s="665"/>
      <c r="P318" s="713"/>
      <c r="Q318" s="713"/>
    </row>
    <row r="319" s="664" customFormat="1" spans="2:17">
      <c r="B319" s="665"/>
      <c r="C319" s="666"/>
      <c r="D319" s="668"/>
      <c r="E319" s="667"/>
      <c r="F319" s="667"/>
      <c r="G319" s="668"/>
      <c r="H319" s="669"/>
      <c r="I319" s="670"/>
      <c r="J319" s="663"/>
      <c r="K319" s="665"/>
      <c r="L319" s="665"/>
      <c r="M319" s="665"/>
      <c r="P319" s="713"/>
      <c r="Q319" s="713"/>
    </row>
    <row r="320" s="664" customFormat="1" spans="2:17">
      <c r="B320" s="665"/>
      <c r="C320" s="666"/>
      <c r="D320" s="668"/>
      <c r="E320" s="667"/>
      <c r="F320" s="667"/>
      <c r="G320" s="668"/>
      <c r="H320" s="669"/>
      <c r="I320" s="670"/>
      <c r="J320" s="663"/>
      <c r="K320" s="665"/>
      <c r="L320" s="665"/>
      <c r="M320" s="665"/>
      <c r="P320" s="713"/>
      <c r="Q320" s="713"/>
    </row>
    <row r="321" s="664" customFormat="1" spans="2:17">
      <c r="B321" s="665"/>
      <c r="C321" s="666"/>
      <c r="D321" s="668"/>
      <c r="E321" s="667"/>
      <c r="F321" s="667"/>
      <c r="G321" s="668"/>
      <c r="H321" s="669"/>
      <c r="I321" s="670"/>
      <c r="J321" s="663"/>
      <c r="K321" s="665"/>
      <c r="L321" s="665"/>
      <c r="M321" s="665"/>
      <c r="P321" s="713"/>
      <c r="Q321" s="713"/>
    </row>
    <row r="322" s="664" customFormat="1" spans="2:17">
      <c r="B322" s="665"/>
      <c r="C322" s="666"/>
      <c r="D322" s="668"/>
      <c r="E322" s="667"/>
      <c r="F322" s="667"/>
      <c r="G322" s="668"/>
      <c r="H322" s="669"/>
      <c r="I322" s="670"/>
      <c r="J322" s="663"/>
      <c r="K322" s="665"/>
      <c r="L322" s="665"/>
      <c r="M322" s="665"/>
      <c r="P322" s="713"/>
      <c r="Q322" s="713"/>
    </row>
    <row r="323" s="664" customFormat="1" spans="2:17">
      <c r="B323" s="665"/>
      <c r="C323" s="666"/>
      <c r="D323" s="665"/>
      <c r="E323" s="667"/>
      <c r="F323" s="667"/>
      <c r="G323" s="668"/>
      <c r="H323" s="669"/>
      <c r="I323" s="670"/>
      <c r="J323" s="663"/>
      <c r="K323" s="665"/>
      <c r="L323" s="665"/>
      <c r="M323" s="665"/>
      <c r="P323" s="713"/>
      <c r="Q323" s="713"/>
    </row>
    <row r="324" s="664" customFormat="1" spans="2:17">
      <c r="B324" s="665"/>
      <c r="C324" s="666"/>
      <c r="D324" s="665"/>
      <c r="E324" s="667"/>
      <c r="F324" s="667"/>
      <c r="G324" s="668"/>
      <c r="H324" s="669"/>
      <c r="I324" s="670"/>
      <c r="J324" s="34"/>
      <c r="K324" s="34"/>
      <c r="L324" s="34"/>
      <c r="M324" s="34"/>
      <c r="P324" s="713"/>
      <c r="Q324" s="713"/>
    </row>
    <row r="325" s="664" customFormat="1" spans="2:17">
      <c r="B325" s="665"/>
      <c r="C325" s="666"/>
      <c r="D325" s="665"/>
      <c r="E325" s="667"/>
      <c r="F325" s="667"/>
      <c r="G325" s="668"/>
      <c r="H325" s="669"/>
      <c r="I325" s="670"/>
      <c r="J325" s="34"/>
      <c r="K325" s="34"/>
      <c r="L325" s="34"/>
      <c r="M325" s="34"/>
      <c r="P325" s="713"/>
      <c r="Q325" s="713"/>
    </row>
    <row r="326" s="664" customFormat="1" spans="2:17">
      <c r="B326" s="665"/>
      <c r="C326" s="666"/>
      <c r="D326" s="665"/>
      <c r="E326" s="667"/>
      <c r="F326" s="667"/>
      <c r="G326" s="668"/>
      <c r="H326" s="669"/>
      <c r="I326" s="670"/>
      <c r="J326" s="34"/>
      <c r="K326" s="34"/>
      <c r="L326" s="34"/>
      <c r="M326" s="34"/>
      <c r="P326" s="713"/>
      <c r="Q326" s="713"/>
    </row>
    <row r="327" s="664" customFormat="1" spans="2:17">
      <c r="B327" s="665"/>
      <c r="C327" s="666"/>
      <c r="D327" s="665"/>
      <c r="E327" s="667"/>
      <c r="F327" s="667"/>
      <c r="G327" s="668"/>
      <c r="H327" s="669"/>
      <c r="I327" s="670"/>
      <c r="J327" s="34"/>
      <c r="K327" s="34"/>
      <c r="L327" s="34"/>
      <c r="M327" s="34"/>
      <c r="P327" s="713"/>
      <c r="Q327" s="713"/>
    </row>
    <row r="328" s="664" customFormat="1" spans="2:17">
      <c r="B328" s="665"/>
      <c r="C328" s="666"/>
      <c r="D328" s="665"/>
      <c r="E328" s="667"/>
      <c r="F328" s="667"/>
      <c r="G328" s="668"/>
      <c r="H328" s="669"/>
      <c r="I328" s="670"/>
      <c r="J328" s="34"/>
      <c r="K328" s="34"/>
      <c r="L328" s="34"/>
      <c r="M328" s="34"/>
      <c r="P328" s="713"/>
      <c r="Q328" s="713"/>
    </row>
    <row r="329" s="664" customFormat="1" spans="2:17">
      <c r="B329" s="665"/>
      <c r="C329" s="666"/>
      <c r="D329" s="665"/>
      <c r="E329" s="667"/>
      <c r="F329" s="667"/>
      <c r="G329" s="668"/>
      <c r="H329" s="669"/>
      <c r="I329" s="670"/>
      <c r="J329" s="34"/>
      <c r="K329" s="34"/>
      <c r="L329" s="34"/>
      <c r="M329" s="34"/>
      <c r="P329" s="713"/>
      <c r="Q329" s="713"/>
    </row>
    <row r="330" s="664" customFormat="1" spans="2:17">
      <c r="B330" s="665"/>
      <c r="C330" s="666"/>
      <c r="D330" s="665"/>
      <c r="E330" s="667"/>
      <c r="F330" s="667"/>
      <c r="G330" s="668"/>
      <c r="H330" s="669"/>
      <c r="I330" s="670"/>
      <c r="J330" s="34"/>
      <c r="K330" s="34"/>
      <c r="L330" s="34"/>
      <c r="M330" s="34"/>
      <c r="P330" s="713"/>
      <c r="Q330" s="713"/>
    </row>
    <row r="331" s="664" customFormat="1" spans="2:17">
      <c r="B331" s="665"/>
      <c r="C331" s="666"/>
      <c r="D331" s="665"/>
      <c r="E331" s="667"/>
      <c r="F331" s="667"/>
      <c r="G331" s="668"/>
      <c r="H331" s="669"/>
      <c r="I331" s="670"/>
      <c r="J331" s="34"/>
      <c r="K331" s="34"/>
      <c r="L331" s="34"/>
      <c r="M331" s="34"/>
      <c r="P331" s="713"/>
      <c r="Q331" s="713"/>
    </row>
    <row r="332" s="664" customFormat="1" spans="2:17">
      <c r="B332" s="665"/>
      <c r="C332" s="666"/>
      <c r="D332" s="665"/>
      <c r="E332" s="667"/>
      <c r="F332" s="667"/>
      <c r="G332" s="668"/>
      <c r="H332" s="669"/>
      <c r="I332" s="670"/>
      <c r="J332" s="34"/>
      <c r="K332" s="34"/>
      <c r="L332" s="34"/>
      <c r="M332" s="34"/>
      <c r="P332" s="713"/>
      <c r="Q332" s="713"/>
    </row>
    <row r="333" s="664" customFormat="1" spans="2:17">
      <c r="B333" s="665"/>
      <c r="C333" s="666"/>
      <c r="D333" s="665"/>
      <c r="E333" s="667"/>
      <c r="F333" s="667"/>
      <c r="G333" s="668"/>
      <c r="H333" s="669"/>
      <c r="I333" s="670"/>
      <c r="J333" s="34"/>
      <c r="K333" s="34"/>
      <c r="L333" s="34"/>
      <c r="M333" s="34"/>
      <c r="P333" s="713"/>
      <c r="Q333" s="713"/>
    </row>
    <row r="334" s="664" customFormat="1" spans="2:17">
      <c r="B334" s="665"/>
      <c r="C334" s="666"/>
      <c r="D334" s="665"/>
      <c r="E334" s="667"/>
      <c r="F334" s="667"/>
      <c r="G334" s="668"/>
      <c r="H334" s="669"/>
      <c r="I334" s="670"/>
      <c r="J334" s="34"/>
      <c r="K334" s="34"/>
      <c r="L334" s="34"/>
      <c r="M334" s="34"/>
      <c r="P334" s="713"/>
      <c r="Q334" s="713"/>
    </row>
    <row r="335" s="664" customFormat="1" spans="2:17">
      <c r="B335" s="665"/>
      <c r="C335" s="666"/>
      <c r="D335" s="665"/>
      <c r="E335" s="667"/>
      <c r="F335" s="667"/>
      <c r="G335" s="668"/>
      <c r="H335" s="669"/>
      <c r="I335" s="670"/>
      <c r="J335" s="34"/>
      <c r="K335" s="34"/>
      <c r="L335" s="34"/>
      <c r="M335" s="34"/>
      <c r="P335" s="713"/>
      <c r="Q335" s="713"/>
    </row>
    <row r="336" s="664" customFormat="1" spans="2:17">
      <c r="B336" s="665"/>
      <c r="C336" s="666"/>
      <c r="D336" s="665"/>
      <c r="E336" s="667"/>
      <c r="F336" s="667"/>
      <c r="G336" s="668"/>
      <c r="H336" s="669"/>
      <c r="I336" s="670"/>
      <c r="J336" s="34"/>
      <c r="K336" s="34"/>
      <c r="L336" s="34"/>
      <c r="M336" s="34"/>
      <c r="P336" s="713"/>
      <c r="Q336" s="713"/>
    </row>
    <row r="337" s="664" customFormat="1" spans="2:17">
      <c r="B337" s="665"/>
      <c r="C337" s="666"/>
      <c r="D337" s="665"/>
      <c r="E337" s="667"/>
      <c r="F337" s="667"/>
      <c r="G337" s="668"/>
      <c r="H337" s="669"/>
      <c r="I337" s="670"/>
      <c r="J337" s="34"/>
      <c r="K337" s="34"/>
      <c r="L337" s="34"/>
      <c r="M337" s="34"/>
      <c r="P337" s="713"/>
      <c r="Q337" s="713"/>
    </row>
    <row r="338" s="664" customFormat="1" spans="2:17">
      <c r="B338" s="665"/>
      <c r="C338" s="666"/>
      <c r="D338" s="665"/>
      <c r="E338" s="667"/>
      <c r="F338" s="667"/>
      <c r="G338" s="668"/>
      <c r="H338" s="669"/>
      <c r="I338" s="670"/>
      <c r="J338" s="34"/>
      <c r="K338" s="34"/>
      <c r="L338" s="34"/>
      <c r="M338" s="34"/>
      <c r="P338" s="713"/>
      <c r="Q338" s="713"/>
    </row>
    <row r="339" s="664" customFormat="1" spans="2:17">
      <c r="B339" s="665"/>
      <c r="C339" s="666"/>
      <c r="D339" s="665"/>
      <c r="E339" s="667"/>
      <c r="F339" s="667"/>
      <c r="G339" s="668"/>
      <c r="H339" s="669"/>
      <c r="I339" s="670"/>
      <c r="J339" s="34"/>
      <c r="K339" s="34"/>
      <c r="L339" s="34"/>
      <c r="M339" s="34"/>
      <c r="P339" s="713"/>
      <c r="Q339" s="713"/>
    </row>
    <row r="340" s="664" customFormat="1" spans="2:17">
      <c r="B340" s="665"/>
      <c r="C340" s="666"/>
      <c r="D340" s="665"/>
      <c r="E340" s="667"/>
      <c r="F340" s="667"/>
      <c r="G340" s="668"/>
      <c r="H340" s="669"/>
      <c r="I340" s="670"/>
      <c r="J340" s="34"/>
      <c r="K340" s="34"/>
      <c r="L340" s="34"/>
      <c r="M340" s="34"/>
      <c r="P340" s="713"/>
      <c r="Q340" s="713"/>
    </row>
    <row r="341" s="664" customFormat="1" spans="2:17">
      <c r="B341" s="665"/>
      <c r="C341" s="666"/>
      <c r="D341" s="665"/>
      <c r="E341" s="667"/>
      <c r="F341" s="667"/>
      <c r="G341" s="668"/>
      <c r="H341" s="669"/>
      <c r="I341" s="670"/>
      <c r="J341" s="34"/>
      <c r="K341" s="34"/>
      <c r="L341" s="34"/>
      <c r="M341" s="34"/>
      <c r="P341" s="713"/>
      <c r="Q341" s="713"/>
    </row>
    <row r="342" s="664" customFormat="1" spans="2:17">
      <c r="B342" s="665"/>
      <c r="C342" s="666"/>
      <c r="D342" s="665"/>
      <c r="E342" s="667"/>
      <c r="F342" s="667"/>
      <c r="G342" s="668"/>
      <c r="H342" s="669"/>
      <c r="I342" s="670"/>
      <c r="J342" s="34"/>
      <c r="K342" s="34"/>
      <c r="L342" s="34"/>
      <c r="M342" s="34"/>
      <c r="P342" s="713"/>
      <c r="Q342" s="713"/>
    </row>
    <row r="343" s="664" customFormat="1" spans="2:17">
      <c r="B343" s="665"/>
      <c r="C343" s="666"/>
      <c r="D343" s="665"/>
      <c r="E343" s="667"/>
      <c r="F343" s="667"/>
      <c r="G343" s="668"/>
      <c r="H343" s="669"/>
      <c r="I343" s="670"/>
      <c r="J343" s="34"/>
      <c r="K343" s="34"/>
      <c r="L343" s="34"/>
      <c r="M343" s="34"/>
      <c r="P343" s="713"/>
      <c r="Q343" s="713"/>
    </row>
    <row r="344" s="664" customFormat="1" spans="2:17">
      <c r="B344" s="665"/>
      <c r="C344" s="666"/>
      <c r="D344" s="665"/>
      <c r="E344" s="667"/>
      <c r="F344" s="667"/>
      <c r="G344" s="668"/>
      <c r="H344" s="669"/>
      <c r="I344" s="670"/>
      <c r="J344" s="34"/>
      <c r="K344" s="34"/>
      <c r="L344" s="34"/>
      <c r="M344" s="34"/>
      <c r="P344" s="713"/>
      <c r="Q344" s="713"/>
    </row>
    <row r="345" s="664" customFormat="1" spans="2:17">
      <c r="B345" s="665"/>
      <c r="C345" s="666"/>
      <c r="D345" s="665"/>
      <c r="E345" s="667"/>
      <c r="F345" s="667"/>
      <c r="G345" s="668"/>
      <c r="H345" s="669"/>
      <c r="I345" s="670"/>
      <c r="J345" s="34"/>
      <c r="K345" s="34"/>
      <c r="L345" s="34"/>
      <c r="M345" s="34"/>
      <c r="P345" s="713"/>
      <c r="Q345" s="713"/>
    </row>
    <row r="346" s="664" customFormat="1" spans="2:17">
      <c r="B346" s="665"/>
      <c r="C346" s="666"/>
      <c r="D346" s="665"/>
      <c r="E346" s="667"/>
      <c r="F346" s="667"/>
      <c r="G346" s="668"/>
      <c r="H346" s="669"/>
      <c r="I346" s="670"/>
      <c r="J346" s="34"/>
      <c r="K346" s="34"/>
      <c r="L346" s="34"/>
      <c r="M346" s="34"/>
      <c r="P346" s="713"/>
      <c r="Q346" s="713"/>
    </row>
    <row r="347" s="664" customFormat="1" spans="2:17">
      <c r="B347" s="665"/>
      <c r="C347" s="666"/>
      <c r="D347" s="665"/>
      <c r="E347" s="667"/>
      <c r="F347" s="667"/>
      <c r="G347" s="668"/>
      <c r="H347" s="669"/>
      <c r="I347" s="670"/>
      <c r="J347" s="34"/>
      <c r="K347" s="34"/>
      <c r="L347" s="34"/>
      <c r="M347" s="34"/>
      <c r="P347" s="713"/>
      <c r="Q347" s="713"/>
    </row>
    <row r="348" s="664" customFormat="1" spans="2:17">
      <c r="B348" s="665"/>
      <c r="C348" s="666"/>
      <c r="D348" s="665"/>
      <c r="E348" s="667"/>
      <c r="F348" s="667"/>
      <c r="G348" s="668"/>
      <c r="H348" s="669"/>
      <c r="I348" s="670"/>
      <c r="J348" s="34"/>
      <c r="K348" s="34"/>
      <c r="L348" s="34"/>
      <c r="M348" s="34"/>
      <c r="P348" s="713"/>
      <c r="Q348" s="713"/>
    </row>
    <row r="349" s="664" customFormat="1" spans="2:17">
      <c r="B349" s="665"/>
      <c r="C349" s="666"/>
      <c r="D349" s="665"/>
      <c r="E349" s="667"/>
      <c r="F349" s="667"/>
      <c r="G349" s="668"/>
      <c r="H349" s="669"/>
      <c r="I349" s="670"/>
      <c r="J349" s="34"/>
      <c r="K349" s="34"/>
      <c r="L349" s="34"/>
      <c r="M349" s="34"/>
      <c r="P349" s="713"/>
      <c r="Q349" s="713"/>
    </row>
    <row r="350" s="664" customFormat="1" spans="2:17">
      <c r="B350" s="665"/>
      <c r="C350" s="666"/>
      <c r="D350" s="665"/>
      <c r="E350" s="667"/>
      <c r="F350" s="667"/>
      <c r="G350" s="668"/>
      <c r="H350" s="669"/>
      <c r="I350" s="670"/>
      <c r="J350" s="34"/>
      <c r="K350" s="34"/>
      <c r="L350" s="34"/>
      <c r="M350" s="34"/>
      <c r="P350" s="713"/>
      <c r="Q350" s="713"/>
    </row>
    <row r="351" s="664" customFormat="1" spans="2:17">
      <c r="B351" s="665"/>
      <c r="C351" s="666"/>
      <c r="D351" s="665"/>
      <c r="E351" s="667"/>
      <c r="F351" s="667"/>
      <c r="G351" s="668"/>
      <c r="H351" s="669"/>
      <c r="I351" s="670"/>
      <c r="J351" s="34"/>
      <c r="K351" s="34"/>
      <c r="L351" s="34"/>
      <c r="M351" s="34"/>
      <c r="P351" s="713"/>
      <c r="Q351" s="713"/>
    </row>
    <row r="352" s="664" customFormat="1" spans="2:17">
      <c r="B352" s="665"/>
      <c r="C352" s="666"/>
      <c r="D352" s="665"/>
      <c r="E352" s="667"/>
      <c r="F352" s="667"/>
      <c r="G352" s="668"/>
      <c r="H352" s="669"/>
      <c r="I352" s="670"/>
      <c r="J352" s="34"/>
      <c r="K352" s="34"/>
      <c r="L352" s="34"/>
      <c r="M352" s="34"/>
      <c r="P352" s="713"/>
      <c r="Q352" s="713"/>
    </row>
    <row r="353" s="664" customFormat="1" spans="2:17">
      <c r="B353" s="665"/>
      <c r="C353" s="666"/>
      <c r="D353" s="665"/>
      <c r="E353" s="667"/>
      <c r="F353" s="667"/>
      <c r="G353" s="668"/>
      <c r="H353" s="669"/>
      <c r="I353" s="670"/>
      <c r="J353" s="34"/>
      <c r="K353" s="34"/>
      <c r="L353" s="34"/>
      <c r="M353" s="34"/>
      <c r="P353" s="713"/>
      <c r="Q353" s="713"/>
    </row>
    <row r="354" s="664" customFormat="1" spans="2:17">
      <c r="B354" s="665"/>
      <c r="C354" s="666"/>
      <c r="D354" s="665"/>
      <c r="E354" s="667"/>
      <c r="F354" s="667"/>
      <c r="G354" s="668"/>
      <c r="H354" s="669"/>
      <c r="I354" s="670"/>
      <c r="J354" s="34"/>
      <c r="K354" s="34"/>
      <c r="L354" s="34"/>
      <c r="M354" s="34"/>
      <c r="P354" s="713"/>
      <c r="Q354" s="713"/>
    </row>
    <row r="355" s="664" customFormat="1" spans="2:17">
      <c r="B355" s="665"/>
      <c r="C355" s="666"/>
      <c r="D355" s="665"/>
      <c r="E355" s="667"/>
      <c r="F355" s="667"/>
      <c r="G355" s="668"/>
      <c r="H355" s="669"/>
      <c r="I355" s="670"/>
      <c r="J355" s="34"/>
      <c r="K355" s="34"/>
      <c r="L355" s="34"/>
      <c r="M355" s="34"/>
      <c r="P355" s="713"/>
      <c r="Q355" s="713"/>
    </row>
    <row r="356" s="664" customFormat="1" spans="2:17">
      <c r="B356" s="665"/>
      <c r="C356" s="666"/>
      <c r="D356" s="665"/>
      <c r="E356" s="667"/>
      <c r="F356" s="667"/>
      <c r="G356" s="668"/>
      <c r="H356" s="669"/>
      <c r="I356" s="670"/>
      <c r="J356" s="34"/>
      <c r="K356" s="34"/>
      <c r="L356" s="34"/>
      <c r="M356" s="34"/>
      <c r="P356" s="713"/>
      <c r="Q356" s="713"/>
    </row>
    <row r="357" s="664" customFormat="1" spans="2:17">
      <c r="B357" s="665"/>
      <c r="C357" s="666"/>
      <c r="D357" s="665"/>
      <c r="E357" s="667"/>
      <c r="F357" s="667"/>
      <c r="G357" s="668"/>
      <c r="H357" s="669"/>
      <c r="I357" s="670"/>
      <c r="J357" s="34"/>
      <c r="K357" s="34"/>
      <c r="L357" s="34"/>
      <c r="M357" s="34"/>
      <c r="P357" s="713"/>
      <c r="Q357" s="713"/>
    </row>
    <row r="358" s="664" customFormat="1" spans="2:17">
      <c r="B358" s="665"/>
      <c r="C358" s="666"/>
      <c r="D358" s="665"/>
      <c r="E358" s="667"/>
      <c r="F358" s="667"/>
      <c r="G358" s="668"/>
      <c r="H358" s="669"/>
      <c r="I358" s="670"/>
      <c r="J358" s="34"/>
      <c r="K358" s="34"/>
      <c r="L358" s="34"/>
      <c r="M358" s="34"/>
      <c r="P358" s="713"/>
      <c r="Q358" s="713"/>
    </row>
    <row r="359" s="664" customFormat="1" spans="2:17">
      <c r="B359" s="665"/>
      <c r="C359" s="666"/>
      <c r="D359" s="665"/>
      <c r="E359" s="667"/>
      <c r="F359" s="667"/>
      <c r="G359" s="668"/>
      <c r="H359" s="669"/>
      <c r="I359" s="670"/>
      <c r="J359" s="34"/>
      <c r="K359" s="34"/>
      <c r="L359" s="34"/>
      <c r="M359" s="34"/>
      <c r="P359" s="713"/>
      <c r="Q359" s="713"/>
    </row>
    <row r="360" s="664" customFormat="1" spans="2:17">
      <c r="B360" s="665"/>
      <c r="C360" s="666"/>
      <c r="D360" s="665"/>
      <c r="E360" s="667"/>
      <c r="F360" s="667"/>
      <c r="G360" s="668"/>
      <c r="H360" s="669"/>
      <c r="I360" s="670"/>
      <c r="J360" s="34"/>
      <c r="K360" s="34"/>
      <c r="L360" s="34"/>
      <c r="M360" s="34"/>
      <c r="P360" s="713"/>
      <c r="Q360" s="713"/>
    </row>
    <row r="361" s="664" customFormat="1" spans="2:17">
      <c r="B361" s="665"/>
      <c r="C361" s="666"/>
      <c r="D361" s="665"/>
      <c r="E361" s="667"/>
      <c r="F361" s="667"/>
      <c r="G361" s="668"/>
      <c r="H361" s="669"/>
      <c r="I361" s="670"/>
      <c r="J361" s="34"/>
      <c r="K361" s="34"/>
      <c r="L361" s="34"/>
      <c r="M361" s="34"/>
      <c r="P361" s="713"/>
      <c r="Q361" s="713"/>
    </row>
    <row r="362" s="664" customFormat="1" spans="2:17">
      <c r="B362" s="665"/>
      <c r="C362" s="666"/>
      <c r="D362" s="665"/>
      <c r="E362" s="667"/>
      <c r="F362" s="667"/>
      <c r="G362" s="668"/>
      <c r="H362" s="669"/>
      <c r="I362" s="670"/>
      <c r="J362" s="34"/>
      <c r="K362" s="34"/>
      <c r="L362" s="34"/>
      <c r="M362" s="34"/>
      <c r="P362" s="713"/>
      <c r="Q362" s="713"/>
    </row>
    <row r="363" s="664" customFormat="1" spans="2:17">
      <c r="B363" s="665"/>
      <c r="C363" s="666"/>
      <c r="D363" s="665"/>
      <c r="E363" s="667"/>
      <c r="F363" s="667"/>
      <c r="G363" s="668"/>
      <c r="H363" s="669"/>
      <c r="I363" s="670"/>
      <c r="J363" s="34"/>
      <c r="K363" s="34"/>
      <c r="L363" s="34"/>
      <c r="M363" s="34"/>
      <c r="P363" s="713"/>
      <c r="Q363" s="713"/>
    </row>
    <row r="364" s="664" customFormat="1" spans="2:17">
      <c r="B364" s="665"/>
      <c r="C364" s="666"/>
      <c r="D364" s="665"/>
      <c r="E364" s="667"/>
      <c r="F364" s="667"/>
      <c r="G364" s="668"/>
      <c r="H364" s="669"/>
      <c r="I364" s="670"/>
      <c r="J364" s="34"/>
      <c r="K364" s="34"/>
      <c r="L364" s="34"/>
      <c r="M364" s="34"/>
      <c r="P364" s="713"/>
      <c r="Q364" s="713"/>
    </row>
    <row r="365" s="664" customFormat="1" spans="2:17">
      <c r="B365" s="665"/>
      <c r="C365" s="666"/>
      <c r="D365" s="665"/>
      <c r="E365" s="667"/>
      <c r="F365" s="667"/>
      <c r="G365" s="668"/>
      <c r="H365" s="669"/>
      <c r="I365" s="670"/>
      <c r="J365" s="34"/>
      <c r="K365" s="34"/>
      <c r="L365" s="34"/>
      <c r="M365" s="34"/>
      <c r="P365" s="713"/>
      <c r="Q365" s="713"/>
    </row>
    <row r="366" s="664" customFormat="1" spans="2:17">
      <c r="B366" s="665"/>
      <c r="C366" s="666"/>
      <c r="D366" s="665"/>
      <c r="E366" s="667"/>
      <c r="F366" s="667"/>
      <c r="G366" s="668"/>
      <c r="H366" s="669"/>
      <c r="I366" s="670"/>
      <c r="J366" s="34"/>
      <c r="K366" s="34"/>
      <c r="L366" s="34"/>
      <c r="M366" s="34"/>
      <c r="P366" s="713"/>
      <c r="Q366" s="713"/>
    </row>
    <row r="367" s="664" customFormat="1" spans="2:17">
      <c r="B367" s="665"/>
      <c r="C367" s="666"/>
      <c r="D367" s="665"/>
      <c r="E367" s="667"/>
      <c r="F367" s="667"/>
      <c r="G367" s="668"/>
      <c r="H367" s="669"/>
      <c r="I367" s="670"/>
      <c r="J367" s="34"/>
      <c r="K367" s="34"/>
      <c r="L367" s="34"/>
      <c r="M367" s="34"/>
      <c r="P367" s="713"/>
      <c r="Q367" s="713"/>
    </row>
    <row r="368" s="664" customFormat="1" spans="2:17">
      <c r="B368" s="665"/>
      <c r="C368" s="666"/>
      <c r="D368" s="665"/>
      <c r="E368" s="667"/>
      <c r="F368" s="667"/>
      <c r="G368" s="668"/>
      <c r="H368" s="669"/>
      <c r="I368" s="670"/>
      <c r="J368" s="34"/>
      <c r="K368" s="34"/>
      <c r="L368" s="34"/>
      <c r="M368" s="34"/>
      <c r="P368" s="713"/>
      <c r="Q368" s="713"/>
    </row>
    <row r="369" s="664" customFormat="1" spans="2:17">
      <c r="B369" s="665"/>
      <c r="C369" s="666"/>
      <c r="D369" s="665"/>
      <c r="E369" s="667"/>
      <c r="F369" s="667"/>
      <c r="G369" s="668"/>
      <c r="H369" s="669"/>
      <c r="I369" s="670"/>
      <c r="J369" s="34"/>
      <c r="K369" s="34"/>
      <c r="L369" s="34"/>
      <c r="M369" s="34"/>
      <c r="P369" s="713"/>
      <c r="Q369" s="713"/>
    </row>
    <row r="370" s="664" customFormat="1" spans="2:17">
      <c r="B370" s="665"/>
      <c r="C370" s="666"/>
      <c r="D370" s="665"/>
      <c r="E370" s="667"/>
      <c r="F370" s="667"/>
      <c r="G370" s="668"/>
      <c r="H370" s="669"/>
      <c r="I370" s="670"/>
      <c r="J370" s="34"/>
      <c r="K370" s="34"/>
      <c r="L370" s="34"/>
      <c r="M370" s="34"/>
      <c r="P370" s="713"/>
      <c r="Q370" s="713"/>
    </row>
    <row r="371" s="664" customFormat="1" spans="2:17">
      <c r="B371" s="665"/>
      <c r="C371" s="666"/>
      <c r="D371" s="665"/>
      <c r="E371" s="667"/>
      <c r="F371" s="667"/>
      <c r="G371" s="668"/>
      <c r="H371" s="669"/>
      <c r="I371" s="670"/>
      <c r="J371" s="34"/>
      <c r="K371" s="34"/>
      <c r="L371" s="34"/>
      <c r="M371" s="34"/>
      <c r="P371" s="713"/>
      <c r="Q371" s="713"/>
    </row>
    <row r="372" s="664" customFormat="1" spans="2:17">
      <c r="B372" s="665"/>
      <c r="C372" s="666"/>
      <c r="D372" s="665"/>
      <c r="E372" s="667"/>
      <c r="F372" s="667"/>
      <c r="G372" s="668"/>
      <c r="H372" s="669"/>
      <c r="I372" s="670"/>
      <c r="J372" s="34"/>
      <c r="K372" s="34"/>
      <c r="L372" s="34"/>
      <c r="M372" s="34"/>
      <c r="P372" s="713"/>
      <c r="Q372" s="713"/>
    </row>
    <row r="373" s="664" customFormat="1" spans="2:17">
      <c r="B373" s="665"/>
      <c r="C373" s="666"/>
      <c r="D373" s="665"/>
      <c r="E373" s="667"/>
      <c r="F373" s="667"/>
      <c r="G373" s="668"/>
      <c r="H373" s="669"/>
      <c r="I373" s="670"/>
      <c r="J373" s="34"/>
      <c r="K373" s="34"/>
      <c r="L373" s="34"/>
      <c r="M373" s="34"/>
      <c r="P373" s="713"/>
      <c r="Q373" s="713"/>
    </row>
    <row r="374" s="664" customFormat="1" spans="2:17">
      <c r="B374" s="665"/>
      <c r="C374" s="666"/>
      <c r="D374" s="665"/>
      <c r="E374" s="667"/>
      <c r="F374" s="667"/>
      <c r="G374" s="668"/>
      <c r="H374" s="669"/>
      <c r="I374" s="670"/>
      <c r="J374" s="34"/>
      <c r="K374" s="34"/>
      <c r="L374" s="34"/>
      <c r="M374" s="34"/>
      <c r="P374" s="713"/>
      <c r="Q374" s="713"/>
    </row>
    <row r="375" s="664" customFormat="1" spans="2:17">
      <c r="B375" s="665"/>
      <c r="C375" s="666"/>
      <c r="D375" s="665"/>
      <c r="E375" s="667"/>
      <c r="F375" s="667"/>
      <c r="G375" s="668"/>
      <c r="H375" s="669"/>
      <c r="I375" s="670"/>
      <c r="J375" s="34"/>
      <c r="K375" s="34"/>
      <c r="L375" s="34"/>
      <c r="M375" s="34"/>
      <c r="P375" s="713"/>
      <c r="Q375" s="713"/>
    </row>
    <row r="376" s="664" customFormat="1" spans="2:17">
      <c r="B376" s="665"/>
      <c r="C376" s="666"/>
      <c r="D376" s="665"/>
      <c r="E376" s="667"/>
      <c r="F376" s="667"/>
      <c r="G376" s="668"/>
      <c r="H376" s="669"/>
      <c r="I376" s="670"/>
      <c r="J376" s="34"/>
      <c r="K376" s="34"/>
      <c r="L376" s="34"/>
      <c r="M376" s="34"/>
      <c r="P376" s="713"/>
      <c r="Q376" s="713"/>
    </row>
    <row r="377" s="664" customFormat="1" spans="2:17">
      <c r="B377" s="665"/>
      <c r="C377" s="666"/>
      <c r="D377" s="665"/>
      <c r="E377" s="667"/>
      <c r="F377" s="667"/>
      <c r="G377" s="668"/>
      <c r="H377" s="669"/>
      <c r="I377" s="670"/>
      <c r="J377" s="34"/>
      <c r="K377" s="34"/>
      <c r="L377" s="34"/>
      <c r="M377" s="34"/>
      <c r="P377" s="713"/>
      <c r="Q377" s="713"/>
    </row>
    <row r="378" s="664" customFormat="1" spans="2:17">
      <c r="B378" s="665"/>
      <c r="C378" s="666"/>
      <c r="D378" s="665"/>
      <c r="E378" s="667"/>
      <c r="F378" s="667"/>
      <c r="G378" s="668"/>
      <c r="H378" s="669"/>
      <c r="I378" s="670"/>
      <c r="J378" s="34"/>
      <c r="K378" s="34"/>
      <c r="L378" s="34"/>
      <c r="M378" s="34"/>
      <c r="P378" s="713"/>
      <c r="Q378" s="713"/>
    </row>
    <row r="379" s="664" customFormat="1" spans="2:17">
      <c r="B379" s="665"/>
      <c r="C379" s="666"/>
      <c r="D379" s="665"/>
      <c r="E379" s="667"/>
      <c r="F379" s="667"/>
      <c r="G379" s="668"/>
      <c r="H379" s="669"/>
      <c r="I379" s="670"/>
      <c r="J379" s="34"/>
      <c r="K379" s="34"/>
      <c r="L379" s="34"/>
      <c r="M379" s="34"/>
      <c r="P379" s="713"/>
      <c r="Q379" s="713"/>
    </row>
    <row r="380" s="664" customFormat="1" spans="2:17">
      <c r="B380" s="665"/>
      <c r="C380" s="666"/>
      <c r="D380" s="665"/>
      <c r="E380" s="667"/>
      <c r="F380" s="667"/>
      <c r="G380" s="668"/>
      <c r="H380" s="669"/>
      <c r="I380" s="670"/>
      <c r="J380" s="34"/>
      <c r="K380" s="34"/>
      <c r="L380" s="34"/>
      <c r="M380" s="34"/>
      <c r="P380" s="713"/>
      <c r="Q380" s="713"/>
    </row>
    <row r="381" s="664" customFormat="1" spans="2:17">
      <c r="B381" s="665"/>
      <c r="C381" s="666"/>
      <c r="D381" s="665"/>
      <c r="E381" s="667"/>
      <c r="F381" s="667"/>
      <c r="G381" s="668"/>
      <c r="H381" s="669"/>
      <c r="I381" s="670"/>
      <c r="J381" s="34"/>
      <c r="K381" s="34"/>
      <c r="L381" s="34"/>
      <c r="M381" s="34"/>
      <c r="P381" s="713"/>
      <c r="Q381" s="713"/>
    </row>
    <row r="382" s="664" customFormat="1" spans="2:17">
      <c r="B382" s="665"/>
      <c r="C382" s="666"/>
      <c r="D382" s="665"/>
      <c r="E382" s="667"/>
      <c r="F382" s="667"/>
      <c r="G382" s="668"/>
      <c r="H382" s="669"/>
      <c r="I382" s="670"/>
      <c r="J382" s="34"/>
      <c r="K382" s="34"/>
      <c r="L382" s="34"/>
      <c r="M382" s="34"/>
      <c r="P382" s="713"/>
      <c r="Q382" s="713"/>
    </row>
    <row r="383" s="664" customFormat="1" spans="2:17">
      <c r="B383" s="665"/>
      <c r="C383" s="666"/>
      <c r="D383" s="665"/>
      <c r="E383" s="667"/>
      <c r="F383" s="667"/>
      <c r="G383" s="668"/>
      <c r="H383" s="669"/>
      <c r="I383" s="670"/>
      <c r="J383" s="34"/>
      <c r="K383" s="34"/>
      <c r="L383" s="34"/>
      <c r="M383" s="34"/>
      <c r="P383" s="713"/>
      <c r="Q383" s="713"/>
    </row>
    <row r="384" s="664" customFormat="1" spans="2:17">
      <c r="B384" s="665"/>
      <c r="C384" s="666"/>
      <c r="D384" s="665"/>
      <c r="E384" s="667"/>
      <c r="F384" s="667"/>
      <c r="G384" s="668"/>
      <c r="H384" s="669"/>
      <c r="I384" s="670"/>
      <c r="J384" s="34"/>
      <c r="K384" s="34"/>
      <c r="L384" s="34"/>
      <c r="M384" s="34"/>
      <c r="P384" s="713"/>
      <c r="Q384" s="713"/>
    </row>
    <row r="385" s="664" customFormat="1" spans="2:17">
      <c r="B385" s="665"/>
      <c r="C385" s="666"/>
      <c r="D385" s="665"/>
      <c r="E385" s="667"/>
      <c r="F385" s="667"/>
      <c r="G385" s="668"/>
      <c r="H385" s="669"/>
      <c r="I385" s="670"/>
      <c r="J385" s="34"/>
      <c r="K385" s="34"/>
      <c r="L385" s="34"/>
      <c r="M385" s="34"/>
      <c r="P385" s="713"/>
      <c r="Q385" s="713"/>
    </row>
    <row r="386" s="664" customFormat="1" spans="2:17">
      <c r="B386" s="665"/>
      <c r="C386" s="666"/>
      <c r="D386" s="665"/>
      <c r="E386" s="667"/>
      <c r="F386" s="667"/>
      <c r="G386" s="668"/>
      <c r="H386" s="669"/>
      <c r="I386" s="670"/>
      <c r="J386" s="34"/>
      <c r="K386" s="34"/>
      <c r="L386" s="34"/>
      <c r="M386" s="34"/>
      <c r="P386" s="713"/>
      <c r="Q386" s="713"/>
    </row>
    <row r="387" s="664" customFormat="1" spans="2:17">
      <c r="B387" s="665"/>
      <c r="C387" s="666"/>
      <c r="D387" s="665"/>
      <c r="E387" s="667"/>
      <c r="F387" s="667"/>
      <c r="G387" s="668"/>
      <c r="H387" s="669"/>
      <c r="I387" s="670"/>
      <c r="J387" s="34"/>
      <c r="K387" s="34"/>
      <c r="L387" s="34"/>
      <c r="M387" s="34"/>
      <c r="P387" s="713"/>
      <c r="Q387" s="713"/>
    </row>
    <row r="388" s="664" customFormat="1" spans="2:17">
      <c r="B388" s="665"/>
      <c r="C388" s="666"/>
      <c r="D388" s="665"/>
      <c r="E388" s="667"/>
      <c r="F388" s="667"/>
      <c r="G388" s="668"/>
      <c r="H388" s="669"/>
      <c r="I388" s="670"/>
      <c r="J388" s="34"/>
      <c r="K388" s="34"/>
      <c r="L388" s="34"/>
      <c r="M388" s="34"/>
      <c r="P388" s="713"/>
      <c r="Q388" s="713"/>
    </row>
    <row r="389" s="664" customFormat="1" spans="2:17">
      <c r="B389" s="665"/>
      <c r="C389" s="666"/>
      <c r="D389" s="665"/>
      <c r="E389" s="667"/>
      <c r="F389" s="667"/>
      <c r="G389" s="668"/>
      <c r="H389" s="669"/>
      <c r="I389" s="670"/>
      <c r="J389" s="34"/>
      <c r="K389" s="34"/>
      <c r="L389" s="34"/>
      <c r="M389" s="34"/>
      <c r="P389" s="713"/>
      <c r="Q389" s="713"/>
    </row>
    <row r="390" s="664" customFormat="1" spans="2:17">
      <c r="B390" s="665"/>
      <c r="C390" s="666"/>
      <c r="D390" s="665"/>
      <c r="E390" s="667"/>
      <c r="F390" s="667"/>
      <c r="G390" s="668"/>
      <c r="H390" s="669"/>
      <c r="I390" s="670"/>
      <c r="J390" s="34"/>
      <c r="K390" s="34"/>
      <c r="L390" s="34"/>
      <c r="M390" s="34"/>
      <c r="P390" s="713"/>
      <c r="Q390" s="713"/>
    </row>
    <row r="391" s="664" customFormat="1" spans="2:17">
      <c r="B391" s="665"/>
      <c r="C391" s="666"/>
      <c r="D391" s="665"/>
      <c r="E391" s="667"/>
      <c r="F391" s="667"/>
      <c r="G391" s="668"/>
      <c r="H391" s="669"/>
      <c r="I391" s="670"/>
      <c r="J391" s="34"/>
      <c r="K391" s="34"/>
      <c r="L391" s="34"/>
      <c r="M391" s="34"/>
      <c r="P391" s="713"/>
      <c r="Q391" s="713"/>
    </row>
    <row r="392" s="664" customFormat="1" spans="2:17">
      <c r="B392" s="665"/>
      <c r="C392" s="666"/>
      <c r="D392" s="665"/>
      <c r="E392" s="667"/>
      <c r="F392" s="667"/>
      <c r="G392" s="668"/>
      <c r="H392" s="669"/>
      <c r="I392" s="670"/>
      <c r="J392" s="34"/>
      <c r="K392" s="34"/>
      <c r="L392" s="34"/>
      <c r="M392" s="34"/>
      <c r="P392" s="713"/>
      <c r="Q392" s="713"/>
    </row>
    <row r="393" s="664" customFormat="1" spans="2:17">
      <c r="B393" s="665"/>
      <c r="C393" s="666"/>
      <c r="D393" s="665"/>
      <c r="E393" s="667"/>
      <c r="F393" s="667"/>
      <c r="G393" s="668"/>
      <c r="H393" s="669"/>
      <c r="I393" s="670"/>
      <c r="J393" s="34"/>
      <c r="K393" s="34"/>
      <c r="L393" s="34"/>
      <c r="M393" s="34"/>
      <c r="P393" s="713"/>
      <c r="Q393" s="713"/>
    </row>
    <row r="394" s="664" customFormat="1" spans="2:17">
      <c r="B394" s="665"/>
      <c r="C394" s="666"/>
      <c r="D394" s="665"/>
      <c r="E394" s="667"/>
      <c r="F394" s="667"/>
      <c r="G394" s="668"/>
      <c r="H394" s="669"/>
      <c r="I394" s="670"/>
      <c r="J394" s="34"/>
      <c r="K394" s="34"/>
      <c r="L394" s="34"/>
      <c r="M394" s="34"/>
      <c r="P394" s="713"/>
      <c r="Q394" s="713"/>
    </row>
    <row r="395" s="664" customFormat="1" spans="2:17">
      <c r="B395" s="665"/>
      <c r="C395" s="666"/>
      <c r="D395" s="665"/>
      <c r="E395" s="667"/>
      <c r="F395" s="667"/>
      <c r="G395" s="668"/>
      <c r="H395" s="669"/>
      <c r="I395" s="670"/>
      <c r="J395" s="34"/>
      <c r="K395" s="34"/>
      <c r="L395" s="34"/>
      <c r="M395" s="34"/>
      <c r="P395" s="713"/>
      <c r="Q395" s="713"/>
    </row>
    <row r="396" s="664" customFormat="1" spans="2:17">
      <c r="B396" s="665"/>
      <c r="C396" s="666"/>
      <c r="D396" s="665"/>
      <c r="E396" s="667"/>
      <c r="F396" s="667"/>
      <c r="G396" s="668"/>
      <c r="H396" s="669"/>
      <c r="I396" s="670"/>
      <c r="J396" s="34"/>
      <c r="K396" s="34"/>
      <c r="L396" s="34"/>
      <c r="M396" s="34"/>
      <c r="P396" s="713"/>
      <c r="Q396" s="713"/>
    </row>
    <row r="397" s="664" customFormat="1" spans="2:17">
      <c r="B397" s="665"/>
      <c r="C397" s="666"/>
      <c r="D397" s="665"/>
      <c r="E397" s="667"/>
      <c r="F397" s="667"/>
      <c r="G397" s="668"/>
      <c r="H397" s="669"/>
      <c r="I397" s="670"/>
      <c r="J397" s="34"/>
      <c r="K397" s="34"/>
      <c r="L397" s="34"/>
      <c r="M397" s="34"/>
      <c r="P397" s="713"/>
      <c r="Q397" s="713"/>
    </row>
    <row r="398" s="664" customFormat="1" spans="2:17">
      <c r="B398" s="665"/>
      <c r="C398" s="666"/>
      <c r="D398" s="665"/>
      <c r="E398" s="667"/>
      <c r="F398" s="667"/>
      <c r="G398" s="668"/>
      <c r="H398" s="669"/>
      <c r="I398" s="670"/>
      <c r="J398" s="34"/>
      <c r="K398" s="34"/>
      <c r="L398" s="34"/>
      <c r="M398" s="34"/>
      <c r="P398" s="713"/>
      <c r="Q398" s="713"/>
    </row>
    <row r="399" s="664" customFormat="1" spans="2:17">
      <c r="B399" s="665"/>
      <c r="C399" s="666"/>
      <c r="D399" s="665"/>
      <c r="E399" s="667"/>
      <c r="F399" s="667"/>
      <c r="G399" s="668"/>
      <c r="H399" s="669"/>
      <c r="I399" s="670"/>
      <c r="J399" s="34"/>
      <c r="K399" s="34"/>
      <c r="L399" s="34"/>
      <c r="M399" s="34"/>
      <c r="P399" s="713"/>
      <c r="Q399" s="713"/>
    </row>
    <row r="400" s="664" customFormat="1" spans="2:17">
      <c r="B400" s="665"/>
      <c r="C400" s="666"/>
      <c r="D400" s="665"/>
      <c r="E400" s="667"/>
      <c r="F400" s="667"/>
      <c r="G400" s="668"/>
      <c r="H400" s="669"/>
      <c r="I400" s="670"/>
      <c r="J400" s="34"/>
      <c r="K400" s="34"/>
      <c r="L400" s="34"/>
      <c r="M400" s="34"/>
      <c r="P400" s="713"/>
      <c r="Q400" s="713"/>
    </row>
    <row r="401" s="664" customFormat="1" spans="2:17">
      <c r="B401" s="665"/>
      <c r="C401" s="666"/>
      <c r="D401" s="665"/>
      <c r="E401" s="667"/>
      <c r="F401" s="667"/>
      <c r="G401" s="668"/>
      <c r="H401" s="669"/>
      <c r="I401" s="670"/>
      <c r="J401" s="34"/>
      <c r="K401" s="34"/>
      <c r="L401" s="34"/>
      <c r="M401" s="34"/>
      <c r="P401" s="713"/>
      <c r="Q401" s="713"/>
    </row>
    <row r="402" s="664" customFormat="1" spans="2:17">
      <c r="B402" s="665"/>
      <c r="C402" s="666"/>
      <c r="D402" s="665"/>
      <c r="E402" s="667"/>
      <c r="F402" s="667"/>
      <c r="G402" s="668"/>
      <c r="H402" s="669"/>
      <c r="I402" s="670"/>
      <c r="J402" s="34"/>
      <c r="K402" s="34"/>
      <c r="L402" s="34"/>
      <c r="M402" s="34"/>
      <c r="P402" s="713"/>
      <c r="Q402" s="713"/>
    </row>
    <row r="403" s="664" customFormat="1" spans="2:17">
      <c r="B403" s="665"/>
      <c r="C403" s="666"/>
      <c r="D403" s="665"/>
      <c r="E403" s="667"/>
      <c r="F403" s="667"/>
      <c r="G403" s="668"/>
      <c r="H403" s="669"/>
      <c r="I403" s="670"/>
      <c r="J403" s="34"/>
      <c r="K403" s="34"/>
      <c r="L403" s="34"/>
      <c r="M403" s="34"/>
      <c r="P403" s="713"/>
      <c r="Q403" s="713"/>
    </row>
    <row r="404" s="664" customFormat="1" spans="2:17">
      <c r="B404" s="665"/>
      <c r="C404" s="666"/>
      <c r="D404" s="665"/>
      <c r="E404" s="667"/>
      <c r="F404" s="667"/>
      <c r="G404" s="668"/>
      <c r="H404" s="669"/>
      <c r="I404" s="670"/>
      <c r="J404" s="34"/>
      <c r="K404" s="34"/>
      <c r="L404" s="34"/>
      <c r="M404" s="34"/>
      <c r="P404" s="713"/>
      <c r="Q404" s="713"/>
    </row>
    <row r="405" s="664" customFormat="1" spans="2:17">
      <c r="B405" s="665"/>
      <c r="C405" s="666"/>
      <c r="D405" s="665"/>
      <c r="E405" s="667"/>
      <c r="F405" s="667"/>
      <c r="G405" s="668"/>
      <c r="H405" s="669"/>
      <c r="I405" s="670"/>
      <c r="J405" s="34"/>
      <c r="K405" s="34"/>
      <c r="L405" s="34"/>
      <c r="M405" s="34"/>
      <c r="P405" s="713"/>
      <c r="Q405" s="713"/>
    </row>
    <row r="406" s="664" customFormat="1" spans="2:17">
      <c r="B406" s="665"/>
      <c r="C406" s="666"/>
      <c r="D406" s="665"/>
      <c r="E406" s="667"/>
      <c r="F406" s="667"/>
      <c r="G406" s="668"/>
      <c r="H406" s="669"/>
      <c r="I406" s="670"/>
      <c r="J406" s="34"/>
      <c r="K406" s="34"/>
      <c r="L406" s="34"/>
      <c r="M406" s="34"/>
      <c r="P406" s="713"/>
      <c r="Q406" s="713"/>
    </row>
    <row r="407" s="664" customFormat="1" spans="2:17">
      <c r="B407" s="665"/>
      <c r="C407" s="666"/>
      <c r="D407" s="665"/>
      <c r="E407" s="667"/>
      <c r="F407" s="667"/>
      <c r="G407" s="668"/>
      <c r="H407" s="669"/>
      <c r="I407" s="670"/>
      <c r="J407" s="34"/>
      <c r="K407" s="34"/>
      <c r="L407" s="34"/>
      <c r="M407" s="34"/>
      <c r="P407" s="713"/>
      <c r="Q407" s="713"/>
    </row>
    <row r="408" s="664" customFormat="1" spans="2:17">
      <c r="B408" s="665"/>
      <c r="C408" s="666"/>
      <c r="D408" s="665"/>
      <c r="E408" s="667"/>
      <c r="F408" s="667"/>
      <c r="G408" s="668"/>
      <c r="H408" s="669"/>
      <c r="I408" s="670"/>
      <c r="J408" s="34"/>
      <c r="K408" s="34"/>
      <c r="L408" s="34"/>
      <c r="M408" s="34"/>
      <c r="P408" s="713"/>
      <c r="Q408" s="713"/>
    </row>
    <row r="409" s="664" customFormat="1" spans="2:17">
      <c r="B409" s="665"/>
      <c r="C409" s="666"/>
      <c r="D409" s="665"/>
      <c r="E409" s="667"/>
      <c r="F409" s="667"/>
      <c r="G409" s="668"/>
      <c r="H409" s="669"/>
      <c r="I409" s="670"/>
      <c r="J409" s="34"/>
      <c r="K409" s="34"/>
      <c r="L409" s="34"/>
      <c r="M409" s="34"/>
      <c r="P409" s="713"/>
      <c r="Q409" s="713"/>
    </row>
    <row r="410" s="664" customFormat="1" spans="2:17">
      <c r="B410" s="665"/>
      <c r="C410" s="666"/>
      <c r="D410" s="665"/>
      <c r="E410" s="667"/>
      <c r="F410" s="667"/>
      <c r="G410" s="668"/>
      <c r="H410" s="669"/>
      <c r="I410" s="670"/>
      <c r="J410" s="34"/>
      <c r="K410" s="34"/>
      <c r="L410" s="34"/>
      <c r="M410" s="34"/>
      <c r="P410" s="713"/>
      <c r="Q410" s="713"/>
    </row>
    <row r="411" s="664" customFormat="1" spans="2:17">
      <c r="B411" s="665"/>
      <c r="C411" s="666"/>
      <c r="D411" s="665"/>
      <c r="E411" s="667"/>
      <c r="F411" s="667"/>
      <c r="G411" s="668"/>
      <c r="H411" s="669"/>
      <c r="I411" s="670"/>
      <c r="J411" s="34"/>
      <c r="K411" s="34"/>
      <c r="L411" s="34"/>
      <c r="M411" s="34"/>
      <c r="P411" s="713"/>
      <c r="Q411" s="713"/>
    </row>
    <row r="412" s="664" customFormat="1" spans="2:17">
      <c r="B412" s="665"/>
      <c r="C412" s="666"/>
      <c r="D412" s="665"/>
      <c r="E412" s="667"/>
      <c r="F412" s="667"/>
      <c r="G412" s="668"/>
      <c r="H412" s="669"/>
      <c r="I412" s="670"/>
      <c r="J412" s="34"/>
      <c r="K412" s="34"/>
      <c r="L412" s="34"/>
      <c r="M412" s="34"/>
      <c r="P412" s="713"/>
      <c r="Q412" s="713"/>
    </row>
    <row r="413" s="664" customFormat="1" spans="2:17">
      <c r="B413" s="665"/>
      <c r="C413" s="666"/>
      <c r="D413" s="665"/>
      <c r="E413" s="667"/>
      <c r="F413" s="667"/>
      <c r="G413" s="668"/>
      <c r="H413" s="669"/>
      <c r="I413" s="670"/>
      <c r="J413" s="34"/>
      <c r="K413" s="34"/>
      <c r="L413" s="34"/>
      <c r="M413" s="34"/>
      <c r="P413" s="713"/>
      <c r="Q413" s="713"/>
    </row>
    <row r="414" s="664" customFormat="1" spans="2:17">
      <c r="B414" s="665"/>
      <c r="C414" s="666"/>
      <c r="D414" s="665"/>
      <c r="E414" s="667"/>
      <c r="F414" s="667"/>
      <c r="G414" s="668"/>
      <c r="H414" s="669"/>
      <c r="I414" s="670"/>
      <c r="J414" s="34"/>
      <c r="K414" s="34"/>
      <c r="L414" s="34"/>
      <c r="M414" s="34"/>
      <c r="P414" s="713"/>
      <c r="Q414" s="713"/>
    </row>
    <row r="415" s="664" customFormat="1" spans="2:17">
      <c r="B415" s="665"/>
      <c r="C415" s="666"/>
      <c r="D415" s="665"/>
      <c r="E415" s="667"/>
      <c r="F415" s="667"/>
      <c r="G415" s="668"/>
      <c r="H415" s="669"/>
      <c r="I415" s="670"/>
      <c r="J415" s="34"/>
      <c r="K415" s="34"/>
      <c r="L415" s="34"/>
      <c r="M415" s="34"/>
      <c r="P415" s="713"/>
      <c r="Q415" s="713"/>
    </row>
    <row r="416" s="664" customFormat="1" spans="2:17">
      <c r="B416" s="665"/>
      <c r="C416" s="666"/>
      <c r="D416" s="665"/>
      <c r="E416" s="667"/>
      <c r="F416" s="667"/>
      <c r="G416" s="668"/>
      <c r="H416" s="669"/>
      <c r="I416" s="670"/>
      <c r="J416" s="34"/>
      <c r="K416" s="34"/>
      <c r="L416" s="34"/>
      <c r="M416" s="34"/>
      <c r="P416" s="713"/>
      <c r="Q416" s="713"/>
    </row>
    <row r="417" s="664" customFormat="1" spans="2:17">
      <c r="B417" s="665"/>
      <c r="C417" s="666"/>
      <c r="D417" s="665"/>
      <c r="E417" s="667"/>
      <c r="F417" s="667"/>
      <c r="G417" s="668"/>
      <c r="H417" s="669"/>
      <c r="I417" s="670"/>
      <c r="J417" s="34"/>
      <c r="K417" s="34"/>
      <c r="L417" s="34"/>
      <c r="M417" s="34"/>
      <c r="P417" s="713"/>
      <c r="Q417" s="713"/>
    </row>
    <row r="418" s="664" customFormat="1" spans="2:17">
      <c r="B418" s="665"/>
      <c r="C418" s="666"/>
      <c r="D418" s="665"/>
      <c r="E418" s="667"/>
      <c r="F418" s="667"/>
      <c r="G418" s="668"/>
      <c r="H418" s="669"/>
      <c r="I418" s="670"/>
      <c r="J418" s="34"/>
      <c r="K418" s="34"/>
      <c r="L418" s="34"/>
      <c r="M418" s="34"/>
      <c r="P418" s="713"/>
      <c r="Q418" s="713"/>
    </row>
    <row r="419" s="664" customFormat="1" spans="2:17">
      <c r="B419" s="665"/>
      <c r="C419" s="666"/>
      <c r="D419" s="665"/>
      <c r="E419" s="667"/>
      <c r="F419" s="667"/>
      <c r="G419" s="668"/>
      <c r="H419" s="669"/>
      <c r="I419" s="670"/>
      <c r="J419" s="34"/>
      <c r="K419" s="34"/>
      <c r="L419" s="34"/>
      <c r="M419" s="34"/>
      <c r="P419" s="713"/>
      <c r="Q419" s="713"/>
    </row>
    <row r="420" s="664" customFormat="1" spans="2:17">
      <c r="B420" s="665"/>
      <c r="C420" s="666"/>
      <c r="D420" s="665"/>
      <c r="E420" s="667"/>
      <c r="F420" s="667"/>
      <c r="G420" s="668"/>
      <c r="H420" s="669"/>
      <c r="I420" s="670"/>
      <c r="J420" s="34"/>
      <c r="K420" s="34"/>
      <c r="L420" s="34"/>
      <c r="M420" s="34"/>
      <c r="P420" s="713"/>
      <c r="Q420" s="713"/>
    </row>
    <row r="421" s="664" customFormat="1" spans="2:17">
      <c r="B421" s="665"/>
      <c r="C421" s="666"/>
      <c r="D421" s="665"/>
      <c r="E421" s="667"/>
      <c r="F421" s="667"/>
      <c r="G421" s="668"/>
      <c r="H421" s="669"/>
      <c r="I421" s="670"/>
      <c r="J421" s="34"/>
      <c r="K421" s="34"/>
      <c r="L421" s="34"/>
      <c r="M421" s="34"/>
      <c r="P421" s="713"/>
      <c r="Q421" s="713"/>
    </row>
    <row r="422" s="664" customFormat="1" spans="2:17">
      <c r="B422" s="665"/>
      <c r="C422" s="666"/>
      <c r="D422" s="665"/>
      <c r="E422" s="667"/>
      <c r="F422" s="667"/>
      <c r="G422" s="668"/>
      <c r="H422" s="669"/>
      <c r="I422" s="670"/>
      <c r="J422" s="34"/>
      <c r="K422" s="34"/>
      <c r="L422" s="34"/>
      <c r="M422" s="34"/>
      <c r="P422" s="713"/>
      <c r="Q422" s="713"/>
    </row>
    <row r="423" s="664" customFormat="1" spans="2:17">
      <c r="B423" s="665"/>
      <c r="C423" s="666"/>
      <c r="D423" s="665"/>
      <c r="E423" s="667"/>
      <c r="F423" s="667"/>
      <c r="G423" s="668"/>
      <c r="H423" s="669"/>
      <c r="I423" s="670"/>
      <c r="J423" s="34"/>
      <c r="K423" s="34"/>
      <c r="L423" s="34"/>
      <c r="M423" s="34"/>
      <c r="P423" s="713"/>
      <c r="Q423" s="713"/>
    </row>
    <row r="424" s="664" customFormat="1" spans="2:17">
      <c r="B424" s="665"/>
      <c r="C424" s="666"/>
      <c r="D424" s="665"/>
      <c r="E424" s="667"/>
      <c r="F424" s="667"/>
      <c r="G424" s="668"/>
      <c r="H424" s="669"/>
      <c r="I424" s="670"/>
      <c r="J424" s="34"/>
      <c r="K424" s="34"/>
      <c r="L424" s="34"/>
      <c r="M424" s="34"/>
      <c r="P424" s="713"/>
      <c r="Q424" s="713"/>
    </row>
    <row r="425" s="664" customFormat="1" spans="2:17">
      <c r="B425" s="665"/>
      <c r="C425" s="666"/>
      <c r="D425" s="665"/>
      <c r="E425" s="667"/>
      <c r="F425" s="667"/>
      <c r="G425" s="668"/>
      <c r="H425" s="669"/>
      <c r="I425" s="670"/>
      <c r="J425" s="34"/>
      <c r="K425" s="34"/>
      <c r="L425" s="34"/>
      <c r="M425" s="34"/>
      <c r="P425" s="713"/>
      <c r="Q425" s="713"/>
    </row>
    <row r="426" s="664" customFormat="1" spans="2:17">
      <c r="B426" s="665"/>
      <c r="C426" s="666"/>
      <c r="D426" s="665"/>
      <c r="E426" s="667"/>
      <c r="F426" s="667"/>
      <c r="G426" s="668"/>
      <c r="H426" s="669"/>
      <c r="I426" s="670"/>
      <c r="J426" s="34"/>
      <c r="K426" s="34"/>
      <c r="L426" s="34"/>
      <c r="M426" s="34"/>
      <c r="P426" s="713"/>
      <c r="Q426" s="713"/>
    </row>
    <row r="427" s="664" customFormat="1" spans="2:17">
      <c r="B427" s="665"/>
      <c r="C427" s="666"/>
      <c r="D427" s="665"/>
      <c r="E427" s="667"/>
      <c r="F427" s="667"/>
      <c r="G427" s="668"/>
      <c r="H427" s="669"/>
      <c r="I427" s="670"/>
      <c r="J427" s="34"/>
      <c r="K427" s="34"/>
      <c r="L427" s="34"/>
      <c r="M427" s="34"/>
      <c r="P427" s="713"/>
      <c r="Q427" s="713"/>
    </row>
    <row r="428" s="664" customFormat="1" spans="2:17">
      <c r="B428" s="665"/>
      <c r="C428" s="666"/>
      <c r="D428" s="665"/>
      <c r="E428" s="667"/>
      <c r="F428" s="667"/>
      <c r="G428" s="668"/>
      <c r="H428" s="669"/>
      <c r="I428" s="670"/>
      <c r="J428" s="34"/>
      <c r="K428" s="34"/>
      <c r="L428" s="34"/>
      <c r="M428" s="34"/>
      <c r="P428" s="713"/>
      <c r="Q428" s="713"/>
    </row>
    <row r="429" s="664" customFormat="1" spans="2:17">
      <c r="B429" s="665"/>
      <c r="C429" s="666"/>
      <c r="D429" s="665"/>
      <c r="E429" s="667"/>
      <c r="F429" s="667"/>
      <c r="G429" s="668"/>
      <c r="H429" s="669"/>
      <c r="I429" s="670"/>
      <c r="J429" s="34"/>
      <c r="K429" s="34"/>
      <c r="L429" s="34"/>
      <c r="M429" s="34"/>
      <c r="P429" s="713"/>
      <c r="Q429" s="713"/>
    </row>
    <row r="430" s="664" customFormat="1" spans="2:17">
      <c r="B430" s="665"/>
      <c r="C430" s="666"/>
      <c r="D430" s="665"/>
      <c r="E430" s="667"/>
      <c r="F430" s="667"/>
      <c r="G430" s="668"/>
      <c r="H430" s="669"/>
      <c r="I430" s="670"/>
      <c r="J430" s="34"/>
      <c r="K430" s="34"/>
      <c r="L430" s="34"/>
      <c r="M430" s="34"/>
      <c r="P430" s="713"/>
      <c r="Q430" s="713"/>
    </row>
    <row r="431" s="664" customFormat="1" spans="2:17">
      <c r="B431" s="665"/>
      <c r="C431" s="666"/>
      <c r="D431" s="665"/>
      <c r="E431" s="667"/>
      <c r="F431" s="667"/>
      <c r="G431" s="668"/>
      <c r="H431" s="669"/>
      <c r="I431" s="670"/>
      <c r="J431" s="34"/>
      <c r="K431" s="34"/>
      <c r="L431" s="34"/>
      <c r="M431" s="34"/>
      <c r="P431" s="713"/>
      <c r="Q431" s="713"/>
    </row>
    <row r="432" s="664" customFormat="1" spans="2:17">
      <c r="B432" s="665"/>
      <c r="C432" s="666"/>
      <c r="D432" s="665"/>
      <c r="E432" s="667"/>
      <c r="F432" s="667"/>
      <c r="G432" s="668"/>
      <c r="H432" s="669"/>
      <c r="I432" s="670"/>
      <c r="J432" s="34"/>
      <c r="K432" s="34"/>
      <c r="L432" s="34"/>
      <c r="M432" s="34"/>
      <c r="P432" s="713"/>
      <c r="Q432" s="713"/>
    </row>
    <row r="433" s="664" customFormat="1" spans="2:17">
      <c r="B433" s="665"/>
      <c r="C433" s="666"/>
      <c r="D433" s="665"/>
      <c r="E433" s="667"/>
      <c r="F433" s="667"/>
      <c r="G433" s="668"/>
      <c r="H433" s="669"/>
      <c r="I433" s="670"/>
      <c r="J433" s="34"/>
      <c r="K433" s="34"/>
      <c r="L433" s="34"/>
      <c r="M433" s="34"/>
      <c r="P433" s="713"/>
      <c r="Q433" s="713"/>
    </row>
    <row r="434" s="664" customFormat="1" spans="2:17">
      <c r="B434" s="665"/>
      <c r="C434" s="666"/>
      <c r="D434" s="665"/>
      <c r="E434" s="667"/>
      <c r="F434" s="667"/>
      <c r="G434" s="668"/>
      <c r="H434" s="669"/>
      <c r="I434" s="670"/>
      <c r="J434" s="34"/>
      <c r="K434" s="34"/>
      <c r="L434" s="34"/>
      <c r="M434" s="34"/>
      <c r="P434" s="713"/>
      <c r="Q434" s="713"/>
    </row>
    <row r="435" s="664" customFormat="1" spans="2:17">
      <c r="B435" s="665"/>
      <c r="C435" s="666"/>
      <c r="D435" s="665"/>
      <c r="E435" s="667"/>
      <c r="F435" s="667"/>
      <c r="G435" s="668"/>
      <c r="H435" s="669"/>
      <c r="I435" s="670"/>
      <c r="J435" s="34"/>
      <c r="K435" s="34"/>
      <c r="L435" s="34"/>
      <c r="M435" s="34"/>
      <c r="P435" s="713"/>
      <c r="Q435" s="713"/>
    </row>
    <row r="436" s="664" customFormat="1" spans="2:17">
      <c r="B436" s="665"/>
      <c r="C436" s="666"/>
      <c r="D436" s="665"/>
      <c r="E436" s="667"/>
      <c r="F436" s="667"/>
      <c r="G436" s="668"/>
      <c r="H436" s="669"/>
      <c r="I436" s="670"/>
      <c r="J436" s="34"/>
      <c r="K436" s="34"/>
      <c r="L436" s="34"/>
      <c r="M436" s="34"/>
      <c r="P436" s="713"/>
      <c r="Q436" s="713"/>
    </row>
    <row r="437" s="664" customFormat="1" spans="2:17">
      <c r="B437" s="665"/>
      <c r="C437" s="666"/>
      <c r="D437" s="665"/>
      <c r="E437" s="667"/>
      <c r="F437" s="667"/>
      <c r="G437" s="668"/>
      <c r="H437" s="669"/>
      <c r="I437" s="670"/>
      <c r="J437" s="34"/>
      <c r="K437" s="34"/>
      <c r="L437" s="34"/>
      <c r="M437" s="34"/>
      <c r="P437" s="713"/>
      <c r="Q437" s="713"/>
    </row>
    <row r="438" s="664" customFormat="1" spans="2:17">
      <c r="B438" s="665"/>
      <c r="C438" s="666"/>
      <c r="D438" s="665"/>
      <c r="E438" s="667"/>
      <c r="F438" s="667"/>
      <c r="G438" s="668"/>
      <c r="H438" s="669"/>
      <c r="I438" s="670"/>
      <c r="J438" s="34"/>
      <c r="K438" s="34"/>
      <c r="L438" s="34"/>
      <c r="M438" s="34"/>
      <c r="P438" s="713"/>
      <c r="Q438" s="713"/>
    </row>
    <row r="439" s="664" customFormat="1" spans="2:17">
      <c r="B439" s="665"/>
      <c r="C439" s="666"/>
      <c r="D439" s="665"/>
      <c r="E439" s="667"/>
      <c r="F439" s="667"/>
      <c r="G439" s="668"/>
      <c r="H439" s="669"/>
      <c r="I439" s="670"/>
      <c r="J439" s="34"/>
      <c r="K439" s="34"/>
      <c r="L439" s="34"/>
      <c r="M439" s="34"/>
      <c r="P439" s="713"/>
      <c r="Q439" s="713"/>
    </row>
    <row r="440" s="664" customFormat="1" spans="2:17">
      <c r="B440" s="665"/>
      <c r="C440" s="666"/>
      <c r="D440" s="665"/>
      <c r="E440" s="667"/>
      <c r="F440" s="667"/>
      <c r="G440" s="668"/>
      <c r="H440" s="669"/>
      <c r="I440" s="670"/>
      <c r="J440" s="34"/>
      <c r="K440" s="34"/>
      <c r="L440" s="34"/>
      <c r="M440" s="34"/>
      <c r="P440" s="713"/>
      <c r="Q440" s="713"/>
    </row>
    <row r="441" s="664" customFormat="1" spans="2:17">
      <c r="B441" s="665"/>
      <c r="C441" s="666"/>
      <c r="D441" s="665"/>
      <c r="E441" s="667"/>
      <c r="F441" s="667"/>
      <c r="G441" s="668"/>
      <c r="H441" s="669"/>
      <c r="I441" s="670"/>
      <c r="J441" s="34"/>
      <c r="K441" s="34"/>
      <c r="L441" s="34"/>
      <c r="M441" s="34"/>
      <c r="P441" s="713"/>
      <c r="Q441" s="713"/>
    </row>
    <row r="442" s="664" customFormat="1" spans="2:17">
      <c r="B442" s="665"/>
      <c r="C442" s="666"/>
      <c r="D442" s="665"/>
      <c r="E442" s="667"/>
      <c r="F442" s="667"/>
      <c r="G442" s="668"/>
      <c r="H442" s="669"/>
      <c r="I442" s="670"/>
      <c r="J442" s="34"/>
      <c r="K442" s="34"/>
      <c r="L442" s="34"/>
      <c r="M442" s="34"/>
      <c r="P442" s="713"/>
      <c r="Q442" s="713"/>
    </row>
    <row r="443" s="664" customFormat="1" spans="2:17">
      <c r="B443" s="665"/>
      <c r="C443" s="666"/>
      <c r="D443" s="665"/>
      <c r="E443" s="667"/>
      <c r="F443" s="667"/>
      <c r="G443" s="668"/>
      <c r="H443" s="669"/>
      <c r="I443" s="670"/>
      <c r="J443" s="34"/>
      <c r="K443" s="34"/>
      <c r="L443" s="34"/>
      <c r="M443" s="34"/>
      <c r="P443" s="713"/>
      <c r="Q443" s="713"/>
    </row>
    <row r="444" s="664" customFormat="1" spans="2:17">
      <c r="B444" s="665"/>
      <c r="C444" s="666"/>
      <c r="D444" s="665"/>
      <c r="E444" s="667"/>
      <c r="F444" s="667"/>
      <c r="G444" s="668"/>
      <c r="H444" s="669"/>
      <c r="I444" s="670"/>
      <c r="J444" s="34"/>
      <c r="K444" s="34"/>
      <c r="L444" s="34"/>
      <c r="M444" s="34"/>
      <c r="P444" s="713"/>
      <c r="Q444" s="713"/>
    </row>
    <row r="445" s="664" customFormat="1" spans="2:17">
      <c r="B445" s="665"/>
      <c r="C445" s="666"/>
      <c r="D445" s="665"/>
      <c r="E445" s="667"/>
      <c r="F445" s="667"/>
      <c r="G445" s="668"/>
      <c r="H445" s="669"/>
      <c r="I445" s="670"/>
      <c r="J445" s="34"/>
      <c r="K445" s="34"/>
      <c r="L445" s="34"/>
      <c r="M445" s="34"/>
      <c r="P445" s="713"/>
      <c r="Q445" s="713"/>
    </row>
    <row r="446" s="664" customFormat="1" spans="2:17">
      <c r="B446" s="665"/>
      <c r="C446" s="666"/>
      <c r="D446" s="665"/>
      <c r="E446" s="667"/>
      <c r="F446" s="667"/>
      <c r="G446" s="668"/>
      <c r="H446" s="669"/>
      <c r="I446" s="670"/>
      <c r="J446" s="34"/>
      <c r="K446" s="34"/>
      <c r="L446" s="34"/>
      <c r="M446" s="34"/>
      <c r="P446" s="713"/>
      <c r="Q446" s="713"/>
    </row>
    <row r="447" s="664" customFormat="1" spans="2:17">
      <c r="B447" s="665"/>
      <c r="C447" s="666"/>
      <c r="D447" s="665"/>
      <c r="E447" s="667"/>
      <c r="F447" s="667"/>
      <c r="G447" s="668"/>
      <c r="H447" s="669"/>
      <c r="I447" s="670"/>
      <c r="J447" s="34"/>
      <c r="K447" s="34"/>
      <c r="L447" s="34"/>
      <c r="M447" s="34"/>
      <c r="P447" s="713"/>
      <c r="Q447" s="713"/>
    </row>
    <row r="448" s="664" customFormat="1" spans="2:17">
      <c r="B448" s="665"/>
      <c r="C448" s="666"/>
      <c r="D448" s="665"/>
      <c r="E448" s="667"/>
      <c r="F448" s="667"/>
      <c r="G448" s="668"/>
      <c r="H448" s="669"/>
      <c r="I448" s="670"/>
      <c r="J448" s="34"/>
      <c r="K448" s="34"/>
      <c r="L448" s="34"/>
      <c r="M448" s="34"/>
      <c r="P448" s="713"/>
      <c r="Q448" s="713"/>
    </row>
    <row r="449" s="664" customFormat="1" spans="2:17">
      <c r="B449" s="665"/>
      <c r="C449" s="666"/>
      <c r="D449" s="665"/>
      <c r="E449" s="667"/>
      <c r="F449" s="667"/>
      <c r="G449" s="668"/>
      <c r="H449" s="669"/>
      <c r="I449" s="670"/>
      <c r="J449" s="34"/>
      <c r="K449" s="34"/>
      <c r="L449" s="34"/>
      <c r="M449" s="34"/>
      <c r="P449" s="713"/>
      <c r="Q449" s="713"/>
    </row>
    <row r="450" s="664" customFormat="1" spans="2:17">
      <c r="B450" s="665"/>
      <c r="C450" s="666"/>
      <c r="D450" s="665"/>
      <c r="E450" s="667"/>
      <c r="F450" s="667"/>
      <c r="G450" s="668"/>
      <c r="H450" s="669"/>
      <c r="I450" s="670"/>
      <c r="J450" s="34"/>
      <c r="K450" s="34"/>
      <c r="L450" s="34"/>
      <c r="M450" s="34"/>
      <c r="P450" s="713"/>
      <c r="Q450" s="713"/>
    </row>
    <row r="451" s="664" customFormat="1" spans="2:17">
      <c r="B451" s="665"/>
      <c r="C451" s="666"/>
      <c r="D451" s="665"/>
      <c r="E451" s="667"/>
      <c r="F451" s="667"/>
      <c r="G451" s="668"/>
      <c r="H451" s="669"/>
      <c r="I451" s="670"/>
      <c r="J451" s="34"/>
      <c r="K451" s="34"/>
      <c r="L451" s="34"/>
      <c r="M451" s="34"/>
      <c r="P451" s="713"/>
      <c r="Q451" s="713"/>
    </row>
    <row r="452" s="664" customFormat="1" spans="2:17">
      <c r="B452" s="665"/>
      <c r="C452" s="666"/>
      <c r="D452" s="665"/>
      <c r="E452" s="667"/>
      <c r="F452" s="667"/>
      <c r="G452" s="668"/>
      <c r="H452" s="669"/>
      <c r="I452" s="670"/>
      <c r="J452" s="34"/>
      <c r="K452" s="34"/>
      <c r="L452" s="34"/>
      <c r="M452" s="34"/>
      <c r="P452" s="713"/>
      <c r="Q452" s="713"/>
    </row>
    <row r="453" s="664" customFormat="1" spans="2:17">
      <c r="B453" s="665"/>
      <c r="C453" s="666"/>
      <c r="D453" s="665"/>
      <c r="E453" s="667"/>
      <c r="F453" s="667"/>
      <c r="G453" s="668"/>
      <c r="H453" s="669"/>
      <c r="I453" s="670"/>
      <c r="J453" s="34"/>
      <c r="K453" s="34"/>
      <c r="L453" s="34"/>
      <c r="M453" s="34"/>
      <c r="P453" s="713"/>
      <c r="Q453" s="713"/>
    </row>
    <row r="454" s="664" customFormat="1" spans="2:17">
      <c r="B454" s="665"/>
      <c r="C454" s="666"/>
      <c r="D454" s="665"/>
      <c r="E454" s="667"/>
      <c r="F454" s="667"/>
      <c r="G454" s="668"/>
      <c r="H454" s="669"/>
      <c r="I454" s="670"/>
      <c r="J454" s="34"/>
      <c r="K454" s="34"/>
      <c r="L454" s="34"/>
      <c r="M454" s="34"/>
      <c r="P454" s="713"/>
      <c r="Q454" s="713"/>
    </row>
    <row r="455" s="664" customFormat="1" spans="2:17">
      <c r="B455" s="665"/>
      <c r="C455" s="666"/>
      <c r="D455" s="665"/>
      <c r="E455" s="667"/>
      <c r="F455" s="667"/>
      <c r="G455" s="668"/>
      <c r="H455" s="669"/>
      <c r="I455" s="670"/>
      <c r="J455" s="34"/>
      <c r="K455" s="34"/>
      <c r="L455" s="34"/>
      <c r="M455" s="34"/>
      <c r="P455" s="713"/>
      <c r="Q455" s="713"/>
    </row>
    <row r="456" s="664" customFormat="1" spans="2:17">
      <c r="B456" s="665"/>
      <c r="C456" s="666"/>
      <c r="D456" s="665"/>
      <c r="E456" s="667"/>
      <c r="F456" s="667"/>
      <c r="G456" s="668"/>
      <c r="H456" s="669"/>
      <c r="I456" s="670"/>
      <c r="J456" s="34"/>
      <c r="K456" s="34"/>
      <c r="L456" s="34"/>
      <c r="M456" s="34"/>
      <c r="P456" s="713"/>
      <c r="Q456" s="713"/>
    </row>
    <row r="457" s="664" customFormat="1" spans="2:17">
      <c r="B457" s="665"/>
      <c r="C457" s="666"/>
      <c r="D457" s="665"/>
      <c r="E457" s="667"/>
      <c r="F457" s="667"/>
      <c r="G457" s="668"/>
      <c r="H457" s="669"/>
      <c r="I457" s="670"/>
      <c r="J457" s="34"/>
      <c r="K457" s="34"/>
      <c r="L457" s="34"/>
      <c r="M457" s="34"/>
      <c r="P457" s="713"/>
      <c r="Q457" s="713"/>
    </row>
    <row r="458" s="664" customFormat="1" spans="2:17">
      <c r="B458" s="665"/>
      <c r="C458" s="666"/>
      <c r="D458" s="665"/>
      <c r="E458" s="667"/>
      <c r="F458" s="667"/>
      <c r="G458" s="668"/>
      <c r="H458" s="669"/>
      <c r="I458" s="670"/>
      <c r="J458" s="34"/>
      <c r="K458" s="34"/>
      <c r="L458" s="34"/>
      <c r="M458" s="34"/>
      <c r="P458" s="713"/>
      <c r="Q458" s="713"/>
    </row>
    <row r="459" s="664" customFormat="1" spans="2:17">
      <c r="B459" s="665"/>
      <c r="C459" s="666"/>
      <c r="D459" s="665"/>
      <c r="E459" s="667"/>
      <c r="F459" s="667"/>
      <c r="G459" s="668"/>
      <c r="H459" s="669"/>
      <c r="I459" s="670"/>
      <c r="J459" s="34"/>
      <c r="K459" s="34"/>
      <c r="L459" s="34"/>
      <c r="M459" s="34"/>
      <c r="P459" s="713"/>
      <c r="Q459" s="713"/>
    </row>
    <row r="460" s="664" customFormat="1" spans="2:17">
      <c r="B460" s="665"/>
      <c r="C460" s="666"/>
      <c r="D460" s="665"/>
      <c r="E460" s="667"/>
      <c r="F460" s="667"/>
      <c r="G460" s="668"/>
      <c r="H460" s="669"/>
      <c r="I460" s="670"/>
      <c r="J460" s="34"/>
      <c r="K460" s="34"/>
      <c r="L460" s="34"/>
      <c r="M460" s="34"/>
      <c r="P460" s="713"/>
      <c r="Q460" s="713"/>
    </row>
    <row r="461" s="664" customFormat="1" spans="2:17">
      <c r="B461" s="665"/>
      <c r="C461" s="666"/>
      <c r="D461" s="665"/>
      <c r="E461" s="667"/>
      <c r="F461" s="667"/>
      <c r="G461" s="668"/>
      <c r="H461" s="669"/>
      <c r="I461" s="670"/>
      <c r="J461" s="34"/>
      <c r="K461" s="34"/>
      <c r="L461" s="34"/>
      <c r="M461" s="34"/>
      <c r="P461" s="713"/>
      <c r="Q461" s="713"/>
    </row>
    <row r="462" s="664" customFormat="1" spans="2:17">
      <c r="B462" s="665"/>
      <c r="C462" s="666"/>
      <c r="D462" s="665"/>
      <c r="E462" s="667"/>
      <c r="F462" s="667"/>
      <c r="G462" s="668"/>
      <c r="H462" s="669"/>
      <c r="I462" s="670"/>
      <c r="J462" s="34"/>
      <c r="K462" s="34"/>
      <c r="L462" s="34"/>
      <c r="M462" s="34"/>
      <c r="P462" s="713"/>
      <c r="Q462" s="713"/>
    </row>
    <row r="463" s="664" customFormat="1" spans="2:17">
      <c r="B463" s="665"/>
      <c r="C463" s="666"/>
      <c r="D463" s="665"/>
      <c r="E463" s="667"/>
      <c r="F463" s="667"/>
      <c r="G463" s="668"/>
      <c r="H463" s="669"/>
      <c r="I463" s="670"/>
      <c r="J463" s="34"/>
      <c r="K463" s="34"/>
      <c r="L463" s="34"/>
      <c r="M463" s="34"/>
      <c r="P463" s="713"/>
      <c r="Q463" s="713"/>
    </row>
    <row r="464" s="664" customFormat="1" spans="2:17">
      <c r="B464" s="665"/>
      <c r="C464" s="666"/>
      <c r="D464" s="665"/>
      <c r="E464" s="667"/>
      <c r="F464" s="667"/>
      <c r="G464" s="668"/>
      <c r="H464" s="669"/>
      <c r="I464" s="670"/>
      <c r="J464" s="34"/>
      <c r="K464" s="34"/>
      <c r="L464" s="34"/>
      <c r="M464" s="34"/>
      <c r="P464" s="713"/>
      <c r="Q464" s="713"/>
    </row>
    <row r="465" s="664" customFormat="1" spans="2:17">
      <c r="B465" s="665"/>
      <c r="C465" s="666"/>
      <c r="D465" s="665"/>
      <c r="E465" s="667"/>
      <c r="F465" s="667"/>
      <c r="G465" s="668"/>
      <c r="H465" s="669"/>
      <c r="I465" s="670"/>
      <c r="J465" s="34"/>
      <c r="K465" s="34"/>
      <c r="L465" s="34"/>
      <c r="M465" s="34"/>
      <c r="P465" s="713"/>
      <c r="Q465" s="713"/>
    </row>
    <row r="466" s="664" customFormat="1" spans="2:17">
      <c r="B466" s="665"/>
      <c r="C466" s="666"/>
      <c r="D466" s="665"/>
      <c r="E466" s="667"/>
      <c r="F466" s="667"/>
      <c r="G466" s="668"/>
      <c r="H466" s="669"/>
      <c r="I466" s="670"/>
      <c r="J466" s="34"/>
      <c r="K466" s="34"/>
      <c r="L466" s="34"/>
      <c r="M466" s="34"/>
      <c r="P466" s="713"/>
      <c r="Q466" s="713"/>
    </row>
    <row r="467" s="664" customFormat="1" spans="2:17">
      <c r="B467" s="665"/>
      <c r="C467" s="666"/>
      <c r="D467" s="665"/>
      <c r="E467" s="667"/>
      <c r="F467" s="667"/>
      <c r="G467" s="668"/>
      <c r="H467" s="669"/>
      <c r="I467" s="670"/>
      <c r="J467" s="34"/>
      <c r="K467" s="34"/>
      <c r="L467" s="34"/>
      <c r="M467" s="34"/>
      <c r="P467" s="713"/>
      <c r="Q467" s="713"/>
    </row>
    <row r="468" s="664" customFormat="1" spans="2:17">
      <c r="B468" s="665"/>
      <c r="C468" s="666"/>
      <c r="D468" s="665"/>
      <c r="E468" s="667"/>
      <c r="F468" s="667"/>
      <c r="G468" s="668"/>
      <c r="H468" s="669"/>
      <c r="I468" s="670"/>
      <c r="J468" s="34"/>
      <c r="K468" s="34"/>
      <c r="L468" s="34"/>
      <c r="M468" s="34"/>
      <c r="P468" s="713"/>
      <c r="Q468" s="713"/>
    </row>
    <row r="469" s="664" customFormat="1" spans="2:17">
      <c r="B469" s="665"/>
      <c r="C469" s="666"/>
      <c r="D469" s="665"/>
      <c r="E469" s="667"/>
      <c r="F469" s="667"/>
      <c r="G469" s="668"/>
      <c r="H469" s="669"/>
      <c r="I469" s="670"/>
      <c r="J469" s="34"/>
      <c r="K469" s="34"/>
      <c r="L469" s="34"/>
      <c r="M469" s="34"/>
      <c r="P469" s="713"/>
      <c r="Q469" s="713"/>
    </row>
    <row r="470" s="664" customFormat="1" spans="2:17">
      <c r="B470" s="665"/>
      <c r="C470" s="666"/>
      <c r="D470" s="665"/>
      <c r="E470" s="667"/>
      <c r="F470" s="667"/>
      <c r="G470" s="668"/>
      <c r="H470" s="669"/>
      <c r="I470" s="670"/>
      <c r="J470" s="34"/>
      <c r="K470" s="34"/>
      <c r="L470" s="34"/>
      <c r="M470" s="34"/>
      <c r="P470" s="713"/>
      <c r="Q470" s="713"/>
    </row>
    <row r="471" s="664" customFormat="1" spans="2:17">
      <c r="B471" s="665"/>
      <c r="C471" s="666"/>
      <c r="D471" s="665"/>
      <c r="E471" s="667"/>
      <c r="F471" s="667"/>
      <c r="G471" s="668"/>
      <c r="H471" s="669"/>
      <c r="I471" s="670"/>
      <c r="J471" s="34"/>
      <c r="K471" s="34"/>
      <c r="L471" s="34"/>
      <c r="M471" s="34"/>
      <c r="P471" s="713"/>
      <c r="Q471" s="713"/>
    </row>
    <row r="472" s="664" customFormat="1" spans="2:17">
      <c r="B472" s="665"/>
      <c r="C472" s="666"/>
      <c r="D472" s="665"/>
      <c r="E472" s="667"/>
      <c r="F472" s="667"/>
      <c r="G472" s="668"/>
      <c r="H472" s="669"/>
      <c r="I472" s="670"/>
      <c r="J472" s="34"/>
      <c r="K472" s="34"/>
      <c r="L472" s="34"/>
      <c r="M472" s="34"/>
      <c r="P472" s="713"/>
      <c r="Q472" s="713"/>
    </row>
    <row r="473" s="664" customFormat="1" spans="2:17">
      <c r="B473" s="665"/>
      <c r="C473" s="666"/>
      <c r="D473" s="665"/>
      <c r="E473" s="667"/>
      <c r="F473" s="667"/>
      <c r="G473" s="668"/>
      <c r="H473" s="669"/>
      <c r="I473" s="670"/>
      <c r="J473" s="34"/>
      <c r="K473" s="34"/>
      <c r="L473" s="34"/>
      <c r="M473" s="34"/>
      <c r="P473" s="713"/>
      <c r="Q473" s="713"/>
    </row>
    <row r="474" s="664" customFormat="1" spans="2:17">
      <c r="B474" s="665"/>
      <c r="C474" s="666"/>
      <c r="D474" s="665"/>
      <c r="E474" s="667"/>
      <c r="F474" s="667"/>
      <c r="G474" s="668"/>
      <c r="H474" s="669"/>
      <c r="I474" s="670"/>
      <c r="J474" s="34"/>
      <c r="K474" s="34"/>
      <c r="L474" s="34"/>
      <c r="M474" s="34"/>
      <c r="P474" s="713"/>
      <c r="Q474" s="713"/>
    </row>
    <row r="475" s="664" customFormat="1" spans="2:17">
      <c r="B475" s="665"/>
      <c r="C475" s="666"/>
      <c r="D475" s="665"/>
      <c r="E475" s="667"/>
      <c r="F475" s="667"/>
      <c r="G475" s="668"/>
      <c r="H475" s="669"/>
      <c r="I475" s="670"/>
      <c r="J475" s="34"/>
      <c r="K475" s="34"/>
      <c r="L475" s="34"/>
      <c r="M475" s="34"/>
      <c r="P475" s="713"/>
      <c r="Q475" s="713"/>
    </row>
    <row r="476" s="664" customFormat="1" spans="2:17">
      <c r="B476" s="665"/>
      <c r="C476" s="666"/>
      <c r="D476" s="665"/>
      <c r="E476" s="667"/>
      <c r="F476" s="667"/>
      <c r="G476" s="668"/>
      <c r="H476" s="669"/>
      <c r="I476" s="670"/>
      <c r="J476" s="34"/>
      <c r="K476" s="34"/>
      <c r="L476" s="34"/>
      <c r="M476" s="34"/>
      <c r="P476" s="713"/>
      <c r="Q476" s="713"/>
    </row>
    <row r="477" s="664" customFormat="1" spans="2:17">
      <c r="B477" s="665"/>
      <c r="C477" s="666"/>
      <c r="D477" s="665"/>
      <c r="E477" s="667"/>
      <c r="F477" s="667"/>
      <c r="G477" s="668"/>
      <c r="H477" s="669"/>
      <c r="I477" s="670"/>
      <c r="J477" s="34"/>
      <c r="K477" s="34"/>
      <c r="L477" s="34"/>
      <c r="M477" s="34"/>
      <c r="P477" s="713"/>
      <c r="Q477" s="713"/>
    </row>
    <row r="478" s="664" customFormat="1" spans="2:17">
      <c r="B478" s="665"/>
      <c r="C478" s="666"/>
      <c r="D478" s="665"/>
      <c r="E478" s="667"/>
      <c r="F478" s="667"/>
      <c r="G478" s="668"/>
      <c r="H478" s="669"/>
      <c r="I478" s="670"/>
      <c r="J478" s="34"/>
      <c r="K478" s="34"/>
      <c r="L478" s="34"/>
      <c r="M478" s="34"/>
      <c r="P478" s="713"/>
      <c r="Q478" s="713"/>
    </row>
    <row r="479" s="664" customFormat="1" spans="2:17">
      <c r="B479" s="665"/>
      <c r="C479" s="666"/>
      <c r="D479" s="665"/>
      <c r="E479" s="667"/>
      <c r="F479" s="667"/>
      <c r="G479" s="668"/>
      <c r="H479" s="669"/>
      <c r="I479" s="670"/>
      <c r="J479" s="34"/>
      <c r="K479" s="34"/>
      <c r="L479" s="34"/>
      <c r="M479" s="34"/>
      <c r="P479" s="713"/>
      <c r="Q479" s="713"/>
    </row>
    <row r="480" s="664" customFormat="1" spans="2:17">
      <c r="B480" s="665"/>
      <c r="C480" s="666"/>
      <c r="D480" s="665"/>
      <c r="E480" s="667"/>
      <c r="F480" s="667"/>
      <c r="G480" s="668"/>
      <c r="H480" s="669"/>
      <c r="I480" s="670"/>
      <c r="J480" s="34"/>
      <c r="K480" s="34"/>
      <c r="L480" s="34"/>
      <c r="M480" s="34"/>
      <c r="P480" s="713"/>
      <c r="Q480" s="713"/>
    </row>
    <row r="481" s="664" customFormat="1" spans="2:17">
      <c r="B481" s="665"/>
      <c r="C481" s="666"/>
      <c r="D481" s="665"/>
      <c r="E481" s="667"/>
      <c r="F481" s="667"/>
      <c r="G481" s="668"/>
      <c r="H481" s="669"/>
      <c r="I481" s="670"/>
      <c r="J481" s="34"/>
      <c r="K481" s="34"/>
      <c r="L481" s="34"/>
      <c r="M481" s="34"/>
      <c r="P481" s="713"/>
      <c r="Q481" s="713"/>
    </row>
    <row r="482" s="664" customFormat="1" spans="2:17">
      <c r="B482" s="665"/>
      <c r="C482" s="666"/>
      <c r="D482" s="665"/>
      <c r="E482" s="667"/>
      <c r="F482" s="667"/>
      <c r="G482" s="668"/>
      <c r="H482" s="669"/>
      <c r="I482" s="670"/>
      <c r="J482" s="34"/>
      <c r="K482" s="34"/>
      <c r="L482" s="34"/>
      <c r="M482" s="34"/>
      <c r="P482" s="713"/>
      <c r="Q482" s="713"/>
    </row>
    <row r="483" s="664" customFormat="1" spans="2:17">
      <c r="B483" s="665"/>
      <c r="C483" s="666"/>
      <c r="D483" s="665"/>
      <c r="E483" s="667"/>
      <c r="F483" s="667"/>
      <c r="G483" s="668"/>
      <c r="H483" s="669"/>
      <c r="I483" s="670"/>
      <c r="J483" s="34"/>
      <c r="K483" s="34"/>
      <c r="L483" s="34"/>
      <c r="M483" s="34"/>
      <c r="P483" s="713"/>
      <c r="Q483" s="713"/>
    </row>
    <row r="484" s="664" customFormat="1" spans="2:17">
      <c r="B484" s="665"/>
      <c r="C484" s="666"/>
      <c r="D484" s="665"/>
      <c r="E484" s="667"/>
      <c r="F484" s="667"/>
      <c r="G484" s="668"/>
      <c r="H484" s="669"/>
      <c r="I484" s="670"/>
      <c r="J484" s="34"/>
      <c r="K484" s="34"/>
      <c r="L484" s="34"/>
      <c r="M484" s="34"/>
      <c r="P484" s="713"/>
      <c r="Q484" s="713"/>
    </row>
    <row r="485" s="664" customFormat="1" spans="2:17">
      <c r="B485" s="665"/>
      <c r="C485" s="666"/>
      <c r="D485" s="665"/>
      <c r="E485" s="667"/>
      <c r="F485" s="667"/>
      <c r="G485" s="668"/>
      <c r="H485" s="669"/>
      <c r="I485" s="670"/>
      <c r="J485" s="34"/>
      <c r="K485" s="34"/>
      <c r="L485" s="34"/>
      <c r="M485" s="34"/>
      <c r="P485" s="713"/>
      <c r="Q485" s="713"/>
    </row>
    <row r="486" s="664" customFormat="1" spans="2:17">
      <c r="B486" s="665"/>
      <c r="C486" s="666"/>
      <c r="D486" s="665"/>
      <c r="E486" s="667"/>
      <c r="F486" s="667"/>
      <c r="G486" s="668"/>
      <c r="H486" s="669"/>
      <c r="I486" s="670"/>
      <c r="J486" s="34"/>
      <c r="K486" s="34"/>
      <c r="L486" s="34"/>
      <c r="M486" s="34"/>
      <c r="P486" s="713"/>
      <c r="Q486" s="713"/>
    </row>
    <row r="487" s="664" customFormat="1" spans="2:17">
      <c r="B487" s="665"/>
      <c r="C487" s="666"/>
      <c r="D487" s="665"/>
      <c r="E487" s="667"/>
      <c r="F487" s="667"/>
      <c r="G487" s="668"/>
      <c r="H487" s="669"/>
      <c r="I487" s="670"/>
      <c r="J487" s="34"/>
      <c r="K487" s="34"/>
      <c r="L487" s="34"/>
      <c r="M487" s="34"/>
      <c r="P487" s="713"/>
      <c r="Q487" s="713"/>
    </row>
    <row r="488" s="664" customFormat="1" spans="2:17">
      <c r="B488" s="665"/>
      <c r="C488" s="666"/>
      <c r="D488" s="665"/>
      <c r="E488" s="667"/>
      <c r="F488" s="667"/>
      <c r="G488" s="668"/>
      <c r="H488" s="669"/>
      <c r="I488" s="670"/>
      <c r="J488" s="34"/>
      <c r="K488" s="34"/>
      <c r="L488" s="34"/>
      <c r="M488" s="34"/>
      <c r="P488" s="713"/>
      <c r="Q488" s="713"/>
    </row>
    <row r="489" s="664" customFormat="1" spans="2:17">
      <c r="B489" s="665"/>
      <c r="C489" s="666"/>
      <c r="D489" s="665"/>
      <c r="E489" s="667"/>
      <c r="F489" s="667"/>
      <c r="G489" s="668"/>
      <c r="H489" s="669"/>
      <c r="I489" s="670"/>
      <c r="J489" s="34"/>
      <c r="K489" s="34"/>
      <c r="L489" s="34"/>
      <c r="M489" s="34"/>
      <c r="P489" s="713"/>
      <c r="Q489" s="713"/>
    </row>
    <row r="490" s="664" customFormat="1" spans="2:17">
      <c r="B490" s="665"/>
      <c r="C490" s="666"/>
      <c r="D490" s="665"/>
      <c r="E490" s="667"/>
      <c r="F490" s="667"/>
      <c r="G490" s="668"/>
      <c r="H490" s="669"/>
      <c r="I490" s="670"/>
      <c r="J490" s="34"/>
      <c r="K490" s="34"/>
      <c r="L490" s="34"/>
      <c r="M490" s="34"/>
      <c r="P490" s="713"/>
      <c r="Q490" s="713"/>
    </row>
    <row r="491" s="664" customFormat="1" spans="2:17">
      <c r="B491" s="665"/>
      <c r="C491" s="666"/>
      <c r="D491" s="665"/>
      <c r="E491" s="667"/>
      <c r="F491" s="667"/>
      <c r="G491" s="668"/>
      <c r="H491" s="669"/>
      <c r="I491" s="670"/>
      <c r="J491" s="34"/>
      <c r="K491" s="34"/>
      <c r="L491" s="34"/>
      <c r="M491" s="34"/>
      <c r="P491" s="713"/>
      <c r="Q491" s="713"/>
    </row>
    <row r="492" s="664" customFormat="1" spans="2:17">
      <c r="B492" s="665"/>
      <c r="C492" s="666"/>
      <c r="D492" s="665"/>
      <c r="E492" s="667"/>
      <c r="F492" s="667"/>
      <c r="G492" s="668"/>
      <c r="H492" s="669"/>
      <c r="I492" s="670"/>
      <c r="J492" s="34"/>
      <c r="K492" s="34"/>
      <c r="L492" s="34"/>
      <c r="M492" s="34"/>
      <c r="P492" s="713"/>
      <c r="Q492" s="713"/>
    </row>
    <row r="493" s="664" customFormat="1" spans="2:17">
      <c r="B493" s="665"/>
      <c r="C493" s="666"/>
      <c r="D493" s="665"/>
      <c r="E493" s="667"/>
      <c r="F493" s="667"/>
      <c r="G493" s="668"/>
      <c r="H493" s="669"/>
      <c r="I493" s="670"/>
      <c r="J493" s="34"/>
      <c r="K493" s="34"/>
      <c r="L493" s="34"/>
      <c r="M493" s="34"/>
      <c r="P493" s="713"/>
      <c r="Q493" s="713"/>
    </row>
    <row r="494" s="664" customFormat="1" spans="2:17">
      <c r="B494" s="665"/>
      <c r="C494" s="666"/>
      <c r="D494" s="665"/>
      <c r="E494" s="667"/>
      <c r="F494" s="667"/>
      <c r="G494" s="668"/>
      <c r="H494" s="669"/>
      <c r="I494" s="670"/>
      <c r="J494" s="34"/>
      <c r="K494" s="34"/>
      <c r="L494" s="34"/>
      <c r="M494" s="34"/>
      <c r="P494" s="713"/>
      <c r="Q494" s="713"/>
    </row>
    <row r="495" s="664" customFormat="1" spans="2:17">
      <c r="B495" s="665"/>
      <c r="C495" s="666"/>
      <c r="D495" s="665"/>
      <c r="E495" s="667"/>
      <c r="F495" s="667"/>
      <c r="G495" s="668"/>
      <c r="H495" s="669"/>
      <c r="I495" s="670"/>
      <c r="J495" s="34"/>
      <c r="K495" s="34"/>
      <c r="L495" s="34"/>
      <c r="M495" s="34"/>
      <c r="P495" s="713"/>
      <c r="Q495" s="713"/>
    </row>
    <row r="496" s="664" customFormat="1" spans="2:17">
      <c r="B496" s="665"/>
      <c r="C496" s="666"/>
      <c r="D496" s="665"/>
      <c r="E496" s="667"/>
      <c r="F496" s="667"/>
      <c r="G496" s="668"/>
      <c r="H496" s="669"/>
      <c r="I496" s="670"/>
      <c r="J496" s="34"/>
      <c r="K496" s="34"/>
      <c r="L496" s="34"/>
      <c r="M496" s="34"/>
      <c r="P496" s="713"/>
      <c r="Q496" s="713"/>
    </row>
    <row r="497" s="664" customFormat="1" spans="2:17">
      <c r="B497" s="665"/>
      <c r="C497" s="666"/>
      <c r="D497" s="665"/>
      <c r="E497" s="667"/>
      <c r="F497" s="667"/>
      <c r="G497" s="668"/>
      <c r="H497" s="669"/>
      <c r="I497" s="670"/>
      <c r="J497" s="34"/>
      <c r="K497" s="34"/>
      <c r="L497" s="34"/>
      <c r="M497" s="34"/>
      <c r="P497" s="713"/>
      <c r="Q497" s="713"/>
    </row>
    <row r="498" s="664" customFormat="1" spans="2:17">
      <c r="B498" s="665"/>
      <c r="C498" s="666"/>
      <c r="D498" s="665"/>
      <c r="E498" s="667"/>
      <c r="F498" s="667"/>
      <c r="G498" s="668"/>
      <c r="H498" s="669"/>
      <c r="I498" s="670"/>
      <c r="J498" s="34"/>
      <c r="K498" s="34"/>
      <c r="L498" s="34"/>
      <c r="M498" s="34"/>
      <c r="P498" s="713"/>
      <c r="Q498" s="713"/>
    </row>
    <row r="499" s="664" customFormat="1" spans="2:17">
      <c r="B499" s="665"/>
      <c r="C499" s="666"/>
      <c r="D499" s="665"/>
      <c r="E499" s="667"/>
      <c r="F499" s="667"/>
      <c r="G499" s="668"/>
      <c r="H499" s="669"/>
      <c r="I499" s="670"/>
      <c r="J499" s="34"/>
      <c r="K499" s="34"/>
      <c r="L499" s="34"/>
      <c r="M499" s="34"/>
      <c r="P499" s="713"/>
      <c r="Q499" s="713"/>
    </row>
    <row r="500" s="664" customFormat="1" spans="2:17">
      <c r="B500" s="665"/>
      <c r="C500" s="666"/>
      <c r="D500" s="665"/>
      <c r="E500" s="667"/>
      <c r="F500" s="667"/>
      <c r="G500" s="668"/>
      <c r="H500" s="669"/>
      <c r="I500" s="670"/>
      <c r="J500" s="34"/>
      <c r="K500" s="34"/>
      <c r="L500" s="34"/>
      <c r="M500" s="34"/>
      <c r="P500" s="713"/>
      <c r="Q500" s="713"/>
    </row>
    <row r="501" s="664" customFormat="1" spans="2:17">
      <c r="B501" s="665"/>
      <c r="C501" s="666"/>
      <c r="D501" s="665"/>
      <c r="E501" s="667"/>
      <c r="F501" s="667"/>
      <c r="G501" s="668"/>
      <c r="H501" s="669"/>
      <c r="I501" s="670"/>
      <c r="J501" s="34"/>
      <c r="K501" s="34"/>
      <c r="L501" s="34"/>
      <c r="M501" s="34"/>
      <c r="P501" s="713"/>
      <c r="Q501" s="713"/>
    </row>
    <row r="502" s="664" customFormat="1" spans="2:17">
      <c r="B502" s="665"/>
      <c r="C502" s="666"/>
      <c r="D502" s="665"/>
      <c r="E502" s="667"/>
      <c r="F502" s="667"/>
      <c r="G502" s="668"/>
      <c r="H502" s="669"/>
      <c r="I502" s="670"/>
      <c r="J502" s="34"/>
      <c r="K502" s="34"/>
      <c r="L502" s="34"/>
      <c r="M502" s="34"/>
      <c r="P502" s="713"/>
      <c r="Q502" s="713"/>
    </row>
    <row r="503" s="664" customFormat="1" spans="2:17">
      <c r="B503" s="665"/>
      <c r="C503" s="666"/>
      <c r="D503" s="665"/>
      <c r="E503" s="667"/>
      <c r="F503" s="667"/>
      <c r="G503" s="668"/>
      <c r="H503" s="669"/>
      <c r="I503" s="670"/>
      <c r="J503" s="34"/>
      <c r="K503" s="34"/>
      <c r="L503" s="34"/>
      <c r="M503" s="34"/>
      <c r="P503" s="713"/>
      <c r="Q503" s="713"/>
    </row>
    <row r="504" s="664" customFormat="1" spans="2:17">
      <c r="B504" s="665"/>
      <c r="C504" s="666"/>
      <c r="D504" s="665"/>
      <c r="E504" s="667"/>
      <c r="F504" s="667"/>
      <c r="G504" s="668"/>
      <c r="H504" s="669"/>
      <c r="I504" s="670"/>
      <c r="J504" s="34"/>
      <c r="K504" s="34"/>
      <c r="L504" s="34"/>
      <c r="M504" s="34"/>
      <c r="P504" s="713"/>
      <c r="Q504" s="713"/>
    </row>
    <row r="505" s="664" customFormat="1" spans="2:17">
      <c r="B505" s="665"/>
      <c r="C505" s="666"/>
      <c r="D505" s="665"/>
      <c r="E505" s="667"/>
      <c r="F505" s="667"/>
      <c r="G505" s="668"/>
      <c r="H505" s="669"/>
      <c r="I505" s="670"/>
      <c r="J505" s="34"/>
      <c r="K505" s="34"/>
      <c r="L505" s="34"/>
      <c r="M505" s="34"/>
      <c r="P505" s="713"/>
      <c r="Q505" s="713"/>
    </row>
    <row r="506" s="664" customFormat="1" spans="2:17">
      <c r="B506" s="665"/>
      <c r="C506" s="666"/>
      <c r="D506" s="665"/>
      <c r="E506" s="667"/>
      <c r="F506" s="667"/>
      <c r="G506" s="668"/>
      <c r="H506" s="669"/>
      <c r="I506" s="670"/>
      <c r="J506" s="34"/>
      <c r="K506" s="34"/>
      <c r="L506" s="34"/>
      <c r="M506" s="34"/>
      <c r="P506" s="713"/>
      <c r="Q506" s="713"/>
    </row>
    <row r="507" s="664" customFormat="1" spans="2:17">
      <c r="B507" s="665"/>
      <c r="C507" s="666"/>
      <c r="D507" s="665"/>
      <c r="E507" s="667"/>
      <c r="F507" s="667"/>
      <c r="G507" s="668"/>
      <c r="H507" s="669"/>
      <c r="I507" s="670"/>
      <c r="J507" s="34"/>
      <c r="K507" s="34"/>
      <c r="L507" s="34"/>
      <c r="M507" s="34"/>
      <c r="P507" s="713"/>
      <c r="Q507" s="713"/>
    </row>
    <row r="508" s="664" customFormat="1" spans="2:17">
      <c r="B508" s="665"/>
      <c r="C508" s="666"/>
      <c r="D508" s="665"/>
      <c r="E508" s="667"/>
      <c r="F508" s="667"/>
      <c r="G508" s="668"/>
      <c r="H508" s="669"/>
      <c r="I508" s="670"/>
      <c r="J508" s="34"/>
      <c r="K508" s="34"/>
      <c r="L508" s="34"/>
      <c r="M508" s="34"/>
      <c r="P508" s="713"/>
      <c r="Q508" s="713"/>
    </row>
    <row r="509" s="664" customFormat="1" spans="2:17">
      <c r="B509" s="665"/>
      <c r="C509" s="666"/>
      <c r="D509" s="665"/>
      <c r="E509" s="667"/>
      <c r="F509" s="667"/>
      <c r="G509" s="668"/>
      <c r="H509" s="669"/>
      <c r="I509" s="670"/>
      <c r="J509" s="34"/>
      <c r="K509" s="34"/>
      <c r="L509" s="34"/>
      <c r="M509" s="34"/>
      <c r="P509" s="713"/>
      <c r="Q509" s="713"/>
    </row>
    <row r="510" s="664" customFormat="1" spans="2:17">
      <c r="B510" s="665"/>
      <c r="C510" s="666"/>
      <c r="D510" s="665"/>
      <c r="E510" s="667"/>
      <c r="F510" s="667"/>
      <c r="G510" s="668"/>
      <c r="H510" s="669"/>
      <c r="I510" s="670"/>
      <c r="J510" s="34"/>
      <c r="K510" s="34"/>
      <c r="L510" s="34"/>
      <c r="M510" s="34"/>
      <c r="P510" s="713"/>
      <c r="Q510" s="713"/>
    </row>
    <row r="511" s="664" customFormat="1" spans="2:17">
      <c r="B511" s="665"/>
      <c r="C511" s="666"/>
      <c r="D511" s="665"/>
      <c r="E511" s="667"/>
      <c r="F511" s="667"/>
      <c r="G511" s="668"/>
      <c r="H511" s="669"/>
      <c r="I511" s="670"/>
      <c r="J511" s="34"/>
      <c r="K511" s="34"/>
      <c r="L511" s="34"/>
      <c r="M511" s="34"/>
      <c r="P511" s="713"/>
      <c r="Q511" s="713"/>
    </row>
    <row r="512" s="664" customFormat="1" spans="2:17">
      <c r="B512" s="665"/>
      <c r="C512" s="666"/>
      <c r="D512" s="665"/>
      <c r="E512" s="667"/>
      <c r="F512" s="667"/>
      <c r="G512" s="668"/>
      <c r="H512" s="669"/>
      <c r="I512" s="670"/>
      <c r="J512" s="34"/>
      <c r="K512" s="34"/>
      <c r="L512" s="34"/>
      <c r="M512" s="34"/>
      <c r="P512" s="713"/>
      <c r="Q512" s="713"/>
    </row>
    <row r="513" s="664" customFormat="1" spans="2:17">
      <c r="B513" s="665"/>
      <c r="C513" s="666"/>
      <c r="D513" s="665"/>
      <c r="E513" s="667"/>
      <c r="F513" s="667"/>
      <c r="G513" s="668"/>
      <c r="H513" s="669"/>
      <c r="I513" s="670"/>
      <c r="J513" s="34"/>
      <c r="K513" s="34"/>
      <c r="L513" s="34"/>
      <c r="M513" s="34"/>
      <c r="P513" s="713"/>
      <c r="Q513" s="713"/>
    </row>
    <row r="514" s="664" customFormat="1" spans="2:17">
      <c r="B514" s="665"/>
      <c r="C514" s="666"/>
      <c r="D514" s="665"/>
      <c r="E514" s="667"/>
      <c r="F514" s="667"/>
      <c r="G514" s="668"/>
      <c r="H514" s="669"/>
      <c r="I514" s="670"/>
      <c r="J514" s="34"/>
      <c r="K514" s="34"/>
      <c r="L514" s="34"/>
      <c r="M514" s="34"/>
      <c r="P514" s="713"/>
      <c r="Q514" s="713"/>
    </row>
    <row r="515" s="664" customFormat="1" spans="2:17">
      <c r="B515" s="665"/>
      <c r="C515" s="666"/>
      <c r="D515" s="665"/>
      <c r="E515" s="667"/>
      <c r="F515" s="667"/>
      <c r="G515" s="668"/>
      <c r="H515" s="669"/>
      <c r="I515" s="670"/>
      <c r="J515" s="34"/>
      <c r="K515" s="34"/>
      <c r="L515" s="34"/>
      <c r="M515" s="34"/>
      <c r="P515" s="713"/>
      <c r="Q515" s="713"/>
    </row>
    <row r="516" s="664" customFormat="1" spans="2:17">
      <c r="B516" s="665"/>
      <c r="C516" s="666"/>
      <c r="D516" s="665"/>
      <c r="E516" s="667"/>
      <c r="F516" s="667"/>
      <c r="G516" s="668"/>
      <c r="H516" s="669"/>
      <c r="I516" s="670"/>
      <c r="J516" s="34"/>
      <c r="K516" s="34"/>
      <c r="L516" s="34"/>
      <c r="M516" s="34"/>
      <c r="P516" s="713"/>
      <c r="Q516" s="713"/>
    </row>
    <row r="517" s="664" customFormat="1" spans="2:17">
      <c r="B517" s="665"/>
      <c r="C517" s="666"/>
      <c r="D517" s="665"/>
      <c r="E517" s="667"/>
      <c r="F517" s="667"/>
      <c r="G517" s="668"/>
      <c r="H517" s="669"/>
      <c r="I517" s="670"/>
      <c r="J517" s="34"/>
      <c r="K517" s="34"/>
      <c r="L517" s="34"/>
      <c r="M517" s="34"/>
      <c r="P517" s="713"/>
      <c r="Q517" s="713"/>
    </row>
    <row r="518" s="664" customFormat="1" spans="2:17">
      <c r="B518" s="665"/>
      <c r="C518" s="666"/>
      <c r="D518" s="665"/>
      <c r="E518" s="667"/>
      <c r="F518" s="667"/>
      <c r="G518" s="668"/>
      <c r="H518" s="669"/>
      <c r="I518" s="670"/>
      <c r="J518" s="34"/>
      <c r="K518" s="34"/>
      <c r="L518" s="34"/>
      <c r="M518" s="34"/>
      <c r="P518" s="713"/>
      <c r="Q518" s="713"/>
    </row>
    <row r="519" s="664" customFormat="1" spans="2:17">
      <c r="B519" s="665"/>
      <c r="C519" s="666"/>
      <c r="D519" s="665"/>
      <c r="E519" s="667"/>
      <c r="F519" s="667"/>
      <c r="G519" s="668"/>
      <c r="H519" s="669"/>
      <c r="I519" s="670"/>
      <c r="J519" s="34"/>
      <c r="K519" s="34"/>
      <c r="L519" s="34"/>
      <c r="M519" s="34"/>
      <c r="P519" s="713"/>
      <c r="Q519" s="713"/>
    </row>
    <row r="520" s="664" customFormat="1" spans="2:17">
      <c r="B520" s="665"/>
      <c r="C520" s="666"/>
      <c r="D520" s="665"/>
      <c r="E520" s="667"/>
      <c r="F520" s="667"/>
      <c r="G520" s="668"/>
      <c r="H520" s="669"/>
      <c r="I520" s="670"/>
      <c r="J520" s="34"/>
      <c r="K520" s="34"/>
      <c r="L520" s="34"/>
      <c r="M520" s="34"/>
      <c r="P520" s="713"/>
      <c r="Q520" s="713"/>
    </row>
    <row r="521" s="664" customFormat="1" spans="2:17">
      <c r="B521" s="665"/>
      <c r="C521" s="666"/>
      <c r="D521" s="665"/>
      <c r="E521" s="667"/>
      <c r="F521" s="667"/>
      <c r="G521" s="668"/>
      <c r="H521" s="669"/>
      <c r="I521" s="670"/>
      <c r="J521" s="34"/>
      <c r="K521" s="34"/>
      <c r="L521" s="34"/>
      <c r="M521" s="34"/>
      <c r="P521" s="713"/>
      <c r="Q521" s="713"/>
    </row>
    <row r="522" s="664" customFormat="1" spans="2:17">
      <c r="B522" s="665"/>
      <c r="C522" s="666"/>
      <c r="D522" s="665"/>
      <c r="E522" s="667"/>
      <c r="F522" s="667"/>
      <c r="G522" s="668"/>
      <c r="H522" s="669"/>
      <c r="I522" s="670"/>
      <c r="J522" s="34"/>
      <c r="K522" s="34"/>
      <c r="L522" s="34"/>
      <c r="M522" s="34"/>
      <c r="P522" s="713"/>
      <c r="Q522" s="713"/>
    </row>
    <row r="523" s="664" customFormat="1" spans="2:17">
      <c r="B523" s="665"/>
      <c r="C523" s="666"/>
      <c r="D523" s="665"/>
      <c r="E523" s="667"/>
      <c r="F523" s="667"/>
      <c r="G523" s="668"/>
      <c r="H523" s="669"/>
      <c r="I523" s="670"/>
      <c r="J523" s="34"/>
      <c r="K523" s="34"/>
      <c r="L523" s="34"/>
      <c r="M523" s="34"/>
      <c r="P523" s="713"/>
      <c r="Q523" s="713"/>
    </row>
    <row r="524" s="664" customFormat="1" spans="2:17">
      <c r="B524" s="665"/>
      <c r="C524" s="666"/>
      <c r="D524" s="665"/>
      <c r="E524" s="667"/>
      <c r="F524" s="667"/>
      <c r="G524" s="668"/>
      <c r="H524" s="669"/>
      <c r="I524" s="670"/>
      <c r="J524" s="34"/>
      <c r="K524" s="34"/>
      <c r="L524" s="34"/>
      <c r="M524" s="34"/>
      <c r="P524" s="713"/>
      <c r="Q524" s="713"/>
    </row>
    <row r="525" s="664" customFormat="1" spans="2:17">
      <c r="B525" s="665"/>
      <c r="C525" s="666"/>
      <c r="D525" s="665"/>
      <c r="E525" s="667"/>
      <c r="F525" s="667"/>
      <c r="G525" s="668"/>
      <c r="H525" s="669"/>
      <c r="I525" s="670"/>
      <c r="J525" s="34"/>
      <c r="K525" s="34"/>
      <c r="L525" s="34"/>
      <c r="M525" s="34"/>
      <c r="P525" s="713"/>
      <c r="Q525" s="713"/>
    </row>
    <row r="526" s="664" customFormat="1" spans="2:17">
      <c r="B526" s="665"/>
      <c r="C526" s="666"/>
      <c r="D526" s="665"/>
      <c r="E526" s="667"/>
      <c r="F526" s="667"/>
      <c r="G526" s="668"/>
      <c r="H526" s="669"/>
      <c r="I526" s="670"/>
      <c r="J526" s="34"/>
      <c r="K526" s="34"/>
      <c r="L526" s="34"/>
      <c r="M526" s="34"/>
      <c r="P526" s="713"/>
      <c r="Q526" s="713"/>
    </row>
    <row r="527" s="664" customFormat="1" spans="2:17">
      <c r="B527" s="665"/>
      <c r="C527" s="666"/>
      <c r="D527" s="665"/>
      <c r="E527" s="667"/>
      <c r="F527" s="667"/>
      <c r="G527" s="668"/>
      <c r="H527" s="669"/>
      <c r="I527" s="670"/>
      <c r="J527" s="34"/>
      <c r="K527" s="34"/>
      <c r="L527" s="34"/>
      <c r="M527" s="34"/>
      <c r="P527" s="713"/>
      <c r="Q527" s="713"/>
    </row>
    <row r="528" s="664" customFormat="1" spans="2:17">
      <c r="B528" s="665"/>
      <c r="C528" s="666"/>
      <c r="D528" s="665"/>
      <c r="E528" s="667"/>
      <c r="F528" s="667"/>
      <c r="G528" s="668"/>
      <c r="H528" s="669"/>
      <c r="I528" s="670"/>
      <c r="J528" s="34"/>
      <c r="K528" s="34"/>
      <c r="L528" s="34"/>
      <c r="M528" s="34"/>
      <c r="P528" s="713"/>
      <c r="Q528" s="713"/>
    </row>
    <row r="529" s="664" customFormat="1" spans="2:17">
      <c r="B529" s="665"/>
      <c r="C529" s="666"/>
      <c r="D529" s="665"/>
      <c r="E529" s="667"/>
      <c r="F529" s="667"/>
      <c r="G529" s="668"/>
      <c r="H529" s="669"/>
      <c r="I529" s="670"/>
      <c r="J529" s="34"/>
      <c r="K529" s="34"/>
      <c r="L529" s="34"/>
      <c r="M529" s="34"/>
      <c r="P529" s="713"/>
      <c r="Q529" s="713"/>
    </row>
    <row r="530" s="664" customFormat="1" spans="2:17">
      <c r="B530" s="665"/>
      <c r="C530" s="666"/>
      <c r="D530" s="665"/>
      <c r="E530" s="667"/>
      <c r="F530" s="667"/>
      <c r="G530" s="668"/>
      <c r="H530" s="669"/>
      <c r="I530" s="670"/>
      <c r="J530" s="34"/>
      <c r="K530" s="34"/>
      <c r="L530" s="34"/>
      <c r="M530" s="34"/>
      <c r="P530" s="713"/>
      <c r="Q530" s="713"/>
    </row>
    <row r="531" s="664" customFormat="1" spans="2:17">
      <c r="B531" s="665"/>
      <c r="C531" s="666"/>
      <c r="D531" s="665"/>
      <c r="E531" s="667"/>
      <c r="F531" s="667"/>
      <c r="G531" s="668"/>
      <c r="H531" s="669"/>
      <c r="I531" s="670"/>
      <c r="J531" s="34"/>
      <c r="K531" s="34"/>
      <c r="L531" s="34"/>
      <c r="M531" s="34"/>
      <c r="P531" s="713"/>
      <c r="Q531" s="713"/>
    </row>
    <row r="532" s="664" customFormat="1" spans="2:17">
      <c r="B532" s="665"/>
      <c r="C532" s="666"/>
      <c r="D532" s="665"/>
      <c r="E532" s="667"/>
      <c r="F532" s="667"/>
      <c r="G532" s="668"/>
      <c r="H532" s="669"/>
      <c r="I532" s="670"/>
      <c r="J532" s="34"/>
      <c r="K532" s="34"/>
      <c r="L532" s="34"/>
      <c r="M532" s="34"/>
      <c r="P532" s="713"/>
      <c r="Q532" s="713"/>
    </row>
    <row r="533" s="664" customFormat="1" spans="2:17">
      <c r="B533" s="665"/>
      <c r="C533" s="666"/>
      <c r="D533" s="665"/>
      <c r="E533" s="667"/>
      <c r="F533" s="667"/>
      <c r="G533" s="668"/>
      <c r="H533" s="669"/>
      <c r="I533" s="670"/>
      <c r="J533" s="34"/>
      <c r="K533" s="34"/>
      <c r="L533" s="34"/>
      <c r="M533" s="34"/>
      <c r="P533" s="713"/>
      <c r="Q533" s="713"/>
    </row>
    <row r="534" s="664" customFormat="1" spans="2:17">
      <c r="B534" s="665"/>
      <c r="C534" s="666"/>
      <c r="D534" s="665"/>
      <c r="E534" s="667"/>
      <c r="F534" s="667"/>
      <c r="G534" s="668"/>
      <c r="H534" s="669"/>
      <c r="I534" s="670"/>
      <c r="J534" s="34"/>
      <c r="K534" s="34"/>
      <c r="L534" s="34"/>
      <c r="M534" s="34"/>
      <c r="P534" s="713"/>
      <c r="Q534" s="713"/>
    </row>
    <row r="535" s="664" customFormat="1" spans="2:17">
      <c r="B535" s="665"/>
      <c r="C535" s="666"/>
      <c r="D535" s="665"/>
      <c r="E535" s="667"/>
      <c r="F535" s="667"/>
      <c r="G535" s="668"/>
      <c r="H535" s="669"/>
      <c r="I535" s="670"/>
      <c r="J535" s="34"/>
      <c r="K535" s="34"/>
      <c r="L535" s="34"/>
      <c r="M535" s="34"/>
      <c r="P535" s="713"/>
      <c r="Q535" s="713"/>
    </row>
    <row r="536" s="664" customFormat="1" spans="2:17">
      <c r="B536" s="665"/>
      <c r="C536" s="666"/>
      <c r="D536" s="665"/>
      <c r="E536" s="667"/>
      <c r="F536" s="667"/>
      <c r="G536" s="668"/>
      <c r="H536" s="669"/>
      <c r="I536" s="670"/>
      <c r="J536" s="34"/>
      <c r="K536" s="34"/>
      <c r="L536" s="34"/>
      <c r="M536" s="34"/>
      <c r="P536" s="713"/>
      <c r="Q536" s="713"/>
    </row>
    <row r="537" s="664" customFormat="1" spans="2:17">
      <c r="B537" s="665"/>
      <c r="C537" s="666"/>
      <c r="D537" s="665"/>
      <c r="E537" s="667"/>
      <c r="F537" s="667"/>
      <c r="G537" s="668"/>
      <c r="H537" s="669"/>
      <c r="I537" s="670"/>
      <c r="J537" s="34"/>
      <c r="K537" s="34"/>
      <c r="L537" s="34"/>
      <c r="M537" s="34"/>
      <c r="P537" s="713"/>
      <c r="Q537" s="713"/>
    </row>
    <row r="538" s="664" customFormat="1" spans="2:17">
      <c r="B538" s="665"/>
      <c r="C538" s="666"/>
      <c r="D538" s="665"/>
      <c r="E538" s="667"/>
      <c r="F538" s="667"/>
      <c r="G538" s="668"/>
      <c r="H538" s="669"/>
      <c r="I538" s="670"/>
      <c r="J538" s="34"/>
      <c r="K538" s="34"/>
      <c r="L538" s="34"/>
      <c r="M538" s="34"/>
      <c r="P538" s="713"/>
      <c r="Q538" s="713"/>
    </row>
    <row r="539" s="664" customFormat="1" spans="2:17">
      <c r="B539" s="665"/>
      <c r="C539" s="666"/>
      <c r="D539" s="665"/>
      <c r="E539" s="667"/>
      <c r="F539" s="667"/>
      <c r="G539" s="668"/>
      <c r="H539" s="669"/>
      <c r="I539" s="670"/>
      <c r="J539" s="34"/>
      <c r="K539" s="34"/>
      <c r="L539" s="34"/>
      <c r="M539" s="34"/>
      <c r="P539" s="713"/>
      <c r="Q539" s="713"/>
    </row>
    <row r="540" s="664" customFormat="1" spans="2:17">
      <c r="B540" s="665"/>
      <c r="C540" s="666"/>
      <c r="D540" s="665"/>
      <c r="E540" s="667"/>
      <c r="F540" s="667"/>
      <c r="G540" s="668"/>
      <c r="H540" s="669"/>
      <c r="I540" s="670"/>
      <c r="J540" s="34"/>
      <c r="K540" s="34"/>
      <c r="L540" s="34"/>
      <c r="M540" s="34"/>
      <c r="P540" s="713"/>
      <c r="Q540" s="713"/>
    </row>
    <row r="541" s="664" customFormat="1" spans="2:17">
      <c r="B541" s="665"/>
      <c r="C541" s="666"/>
      <c r="D541" s="665"/>
      <c r="E541" s="667"/>
      <c r="F541" s="667"/>
      <c r="G541" s="668"/>
      <c r="H541" s="669"/>
      <c r="I541" s="670"/>
      <c r="J541" s="34"/>
      <c r="K541" s="34"/>
      <c r="L541" s="34"/>
      <c r="M541" s="34"/>
      <c r="P541" s="713"/>
      <c r="Q541" s="713"/>
    </row>
    <row r="542" s="664" customFormat="1" spans="2:17">
      <c r="B542" s="665"/>
      <c r="C542" s="666"/>
      <c r="D542" s="665"/>
      <c r="E542" s="667"/>
      <c r="F542" s="667"/>
      <c r="G542" s="668"/>
      <c r="H542" s="669"/>
      <c r="I542" s="670"/>
      <c r="J542" s="34"/>
      <c r="K542" s="34"/>
      <c r="L542" s="34"/>
      <c r="M542" s="34"/>
      <c r="P542" s="713"/>
      <c r="Q542" s="713"/>
    </row>
    <row r="543" s="664" customFormat="1" spans="2:17">
      <c r="B543" s="665"/>
      <c r="C543" s="666"/>
      <c r="D543" s="665"/>
      <c r="E543" s="667"/>
      <c r="F543" s="667"/>
      <c r="G543" s="668"/>
      <c r="H543" s="669"/>
      <c r="I543" s="670"/>
      <c r="J543" s="34"/>
      <c r="K543" s="34"/>
      <c r="L543" s="34"/>
      <c r="M543" s="34"/>
      <c r="P543" s="713"/>
      <c r="Q543" s="713"/>
    </row>
    <row r="544" s="664" customFormat="1" spans="2:17">
      <c r="B544" s="665"/>
      <c r="C544" s="666"/>
      <c r="D544" s="665"/>
      <c r="E544" s="667"/>
      <c r="F544" s="667"/>
      <c r="G544" s="668"/>
      <c r="H544" s="669"/>
      <c r="I544" s="670"/>
      <c r="J544" s="34"/>
      <c r="K544" s="34"/>
      <c r="L544" s="34"/>
      <c r="M544" s="34"/>
      <c r="P544" s="713"/>
      <c r="Q544" s="713"/>
    </row>
    <row r="545" s="664" customFormat="1" spans="2:17">
      <c r="B545" s="665"/>
      <c r="C545" s="666"/>
      <c r="D545" s="665"/>
      <c r="E545" s="667"/>
      <c r="F545" s="667"/>
      <c r="G545" s="668"/>
      <c r="H545" s="669"/>
      <c r="I545" s="670"/>
      <c r="J545" s="34"/>
      <c r="K545" s="34"/>
      <c r="L545" s="34"/>
      <c r="M545" s="34"/>
      <c r="P545" s="713"/>
      <c r="Q545" s="713"/>
    </row>
    <row r="546" s="664" customFormat="1" spans="2:17">
      <c r="B546" s="665"/>
      <c r="C546" s="666"/>
      <c r="D546" s="665"/>
      <c r="E546" s="667"/>
      <c r="F546" s="667"/>
      <c r="G546" s="668"/>
      <c r="H546" s="669"/>
      <c r="I546" s="670"/>
      <c r="J546" s="34"/>
      <c r="K546" s="34"/>
      <c r="L546" s="34"/>
      <c r="M546" s="34"/>
      <c r="P546" s="713"/>
      <c r="Q546" s="713"/>
    </row>
    <row r="547" s="664" customFormat="1" spans="2:17">
      <c r="B547" s="665"/>
      <c r="C547" s="666"/>
      <c r="D547" s="665"/>
      <c r="E547" s="667"/>
      <c r="F547" s="667"/>
      <c r="G547" s="668"/>
      <c r="H547" s="669"/>
      <c r="I547" s="670"/>
      <c r="J547" s="34"/>
      <c r="K547" s="34"/>
      <c r="L547" s="34"/>
      <c r="M547" s="34"/>
      <c r="P547" s="713"/>
      <c r="Q547" s="713"/>
    </row>
    <row r="548" s="664" customFormat="1" spans="2:17">
      <c r="B548" s="665"/>
      <c r="C548" s="666"/>
      <c r="D548" s="665"/>
      <c r="E548" s="667"/>
      <c r="F548" s="667"/>
      <c r="G548" s="668"/>
      <c r="H548" s="669"/>
      <c r="I548" s="670"/>
      <c r="J548" s="34"/>
      <c r="K548" s="34"/>
      <c r="L548" s="34"/>
      <c r="M548" s="34"/>
      <c r="P548" s="713"/>
      <c r="Q548" s="713"/>
    </row>
    <row r="549" s="664" customFormat="1" spans="2:17">
      <c r="B549" s="665"/>
      <c r="C549" s="666"/>
      <c r="D549" s="665"/>
      <c r="E549" s="667"/>
      <c r="F549" s="667"/>
      <c r="G549" s="668"/>
      <c r="H549" s="669"/>
      <c r="I549" s="670"/>
      <c r="J549" s="34"/>
      <c r="K549" s="34"/>
      <c r="L549" s="34"/>
      <c r="M549" s="34"/>
      <c r="P549" s="713"/>
      <c r="Q549" s="713"/>
    </row>
    <row r="550" s="664" customFormat="1" spans="2:17">
      <c r="B550" s="665"/>
      <c r="C550" s="666"/>
      <c r="D550" s="665"/>
      <c r="E550" s="667"/>
      <c r="F550" s="667"/>
      <c r="G550" s="668"/>
      <c r="H550" s="669"/>
      <c r="I550" s="670"/>
      <c r="J550" s="34"/>
      <c r="K550" s="34"/>
      <c r="L550" s="34"/>
      <c r="M550" s="34"/>
      <c r="P550" s="713"/>
      <c r="Q550" s="713"/>
    </row>
    <row r="551" s="664" customFormat="1" spans="2:17">
      <c r="B551" s="665"/>
      <c r="C551" s="666"/>
      <c r="D551" s="665"/>
      <c r="E551" s="667"/>
      <c r="F551" s="667"/>
      <c r="G551" s="668"/>
      <c r="H551" s="669"/>
      <c r="I551" s="670"/>
      <c r="J551" s="34"/>
      <c r="K551" s="34"/>
      <c r="L551" s="34"/>
      <c r="M551" s="34"/>
      <c r="P551" s="713"/>
      <c r="Q551" s="713"/>
    </row>
    <row r="552" s="664" customFormat="1" spans="2:17">
      <c r="B552" s="665"/>
      <c r="C552" s="666"/>
      <c r="D552" s="665"/>
      <c r="E552" s="667"/>
      <c r="F552" s="667"/>
      <c r="G552" s="668"/>
      <c r="H552" s="669"/>
      <c r="I552" s="670"/>
      <c r="J552" s="34"/>
      <c r="K552" s="34"/>
      <c r="L552" s="34"/>
      <c r="M552" s="34"/>
      <c r="P552" s="713"/>
      <c r="Q552" s="713"/>
    </row>
    <row r="553" s="664" customFormat="1" spans="2:17">
      <c r="B553" s="665"/>
      <c r="C553" s="666"/>
      <c r="D553" s="665"/>
      <c r="E553" s="667"/>
      <c r="F553" s="667"/>
      <c r="G553" s="668"/>
      <c r="H553" s="669"/>
      <c r="I553" s="670"/>
      <c r="J553" s="34"/>
      <c r="K553" s="34"/>
      <c r="L553" s="34"/>
      <c r="M553" s="34"/>
      <c r="P553" s="713"/>
      <c r="Q553" s="713"/>
    </row>
    <row r="554" s="664" customFormat="1" spans="2:17">
      <c r="B554" s="665"/>
      <c r="C554" s="666"/>
      <c r="D554" s="665"/>
      <c r="E554" s="667"/>
      <c r="F554" s="667"/>
      <c r="G554" s="668"/>
      <c r="H554" s="669"/>
      <c r="I554" s="670"/>
      <c r="J554" s="34"/>
      <c r="K554" s="34"/>
      <c r="L554" s="34"/>
      <c r="M554" s="34"/>
      <c r="P554" s="713"/>
      <c r="Q554" s="713"/>
    </row>
    <row r="555" s="664" customFormat="1" spans="2:17">
      <c r="B555" s="665"/>
      <c r="C555" s="666"/>
      <c r="D555" s="665"/>
      <c r="E555" s="667"/>
      <c r="F555" s="667"/>
      <c r="G555" s="668"/>
      <c r="H555" s="669"/>
      <c r="I555" s="670"/>
      <c r="J555" s="34"/>
      <c r="K555" s="34"/>
      <c r="L555" s="34"/>
      <c r="M555" s="34"/>
      <c r="P555" s="713"/>
      <c r="Q555" s="713"/>
    </row>
    <row r="556" s="664" customFormat="1" spans="2:17">
      <c r="B556" s="665"/>
      <c r="C556" s="666"/>
      <c r="D556" s="665"/>
      <c r="E556" s="667"/>
      <c r="F556" s="667"/>
      <c r="G556" s="668"/>
      <c r="H556" s="669"/>
      <c r="I556" s="670"/>
      <c r="J556" s="34"/>
      <c r="K556" s="34"/>
      <c r="L556" s="34"/>
      <c r="M556" s="34"/>
      <c r="P556" s="713"/>
      <c r="Q556" s="713"/>
    </row>
    <row r="557" s="664" customFormat="1" spans="2:17">
      <c r="B557" s="665"/>
      <c r="C557" s="666"/>
      <c r="D557" s="665"/>
      <c r="E557" s="667"/>
      <c r="F557" s="667"/>
      <c r="G557" s="668"/>
      <c r="H557" s="669"/>
      <c r="I557" s="670"/>
      <c r="J557" s="34"/>
      <c r="K557" s="34"/>
      <c r="L557" s="34"/>
      <c r="M557" s="34"/>
      <c r="P557" s="713"/>
      <c r="Q557" s="713"/>
    </row>
    <row r="558" s="664" customFormat="1" spans="2:17">
      <c r="B558" s="665"/>
      <c r="C558" s="666"/>
      <c r="D558" s="665"/>
      <c r="E558" s="667"/>
      <c r="F558" s="667"/>
      <c r="G558" s="668"/>
      <c r="H558" s="669"/>
      <c r="I558" s="670"/>
      <c r="J558" s="34"/>
      <c r="K558" s="34"/>
      <c r="L558" s="34"/>
      <c r="M558" s="34"/>
      <c r="P558" s="713"/>
      <c r="Q558" s="713"/>
    </row>
    <row r="559" s="664" customFormat="1" spans="2:17">
      <c r="B559" s="665"/>
      <c r="C559" s="666"/>
      <c r="D559" s="665"/>
      <c r="E559" s="667"/>
      <c r="F559" s="667"/>
      <c r="G559" s="668"/>
      <c r="H559" s="669"/>
      <c r="I559" s="670"/>
      <c r="J559" s="34"/>
      <c r="K559" s="34"/>
      <c r="L559" s="34"/>
      <c r="M559" s="34"/>
      <c r="P559" s="713"/>
      <c r="Q559" s="713"/>
    </row>
    <row r="560" s="664" customFormat="1" spans="2:17">
      <c r="B560" s="665"/>
      <c r="C560" s="666"/>
      <c r="D560" s="665"/>
      <c r="E560" s="667"/>
      <c r="F560" s="667"/>
      <c r="G560" s="668"/>
      <c r="H560" s="669"/>
      <c r="I560" s="670"/>
      <c r="J560" s="34"/>
      <c r="K560" s="34"/>
      <c r="L560" s="34"/>
      <c r="M560" s="34"/>
      <c r="P560" s="713"/>
      <c r="Q560" s="713"/>
    </row>
    <row r="561" s="664" customFormat="1" spans="2:17">
      <c r="B561" s="665"/>
      <c r="C561" s="666"/>
      <c r="D561" s="665"/>
      <c r="E561" s="667"/>
      <c r="F561" s="667"/>
      <c r="G561" s="668"/>
      <c r="H561" s="669"/>
      <c r="I561" s="670"/>
      <c r="J561" s="34"/>
      <c r="K561" s="34"/>
      <c r="L561" s="34"/>
      <c r="M561" s="34"/>
      <c r="P561" s="713"/>
      <c r="Q561" s="713"/>
    </row>
    <row r="562" s="664" customFormat="1" spans="2:17">
      <c r="B562" s="665"/>
      <c r="C562" s="666"/>
      <c r="D562" s="665"/>
      <c r="E562" s="667"/>
      <c r="F562" s="667"/>
      <c r="G562" s="668"/>
      <c r="H562" s="669"/>
      <c r="I562" s="670"/>
      <c r="J562" s="34"/>
      <c r="K562" s="34"/>
      <c r="L562" s="34"/>
      <c r="M562" s="34"/>
      <c r="P562" s="713"/>
      <c r="Q562" s="713"/>
    </row>
    <row r="563" s="664" customFormat="1" spans="2:17">
      <c r="B563" s="665"/>
      <c r="C563" s="666"/>
      <c r="D563" s="665"/>
      <c r="E563" s="667"/>
      <c r="F563" s="667"/>
      <c r="G563" s="668"/>
      <c r="H563" s="669"/>
      <c r="I563" s="670"/>
      <c r="J563" s="34"/>
      <c r="K563" s="34"/>
      <c r="L563" s="34"/>
      <c r="M563" s="34"/>
      <c r="P563" s="713"/>
      <c r="Q563" s="713"/>
    </row>
    <row r="564" s="664" customFormat="1" spans="2:17">
      <c r="B564" s="665"/>
      <c r="C564" s="666"/>
      <c r="D564" s="665"/>
      <c r="E564" s="667"/>
      <c r="F564" s="667"/>
      <c r="G564" s="668"/>
      <c r="H564" s="669"/>
      <c r="I564" s="670"/>
      <c r="J564" s="34"/>
      <c r="K564" s="34"/>
      <c r="L564" s="34"/>
      <c r="M564" s="34"/>
      <c r="P564" s="713"/>
      <c r="Q564" s="713"/>
    </row>
    <row r="565" s="664" customFormat="1" spans="2:17">
      <c r="B565" s="665"/>
      <c r="C565" s="666"/>
      <c r="D565" s="665"/>
      <c r="E565" s="667"/>
      <c r="F565" s="667"/>
      <c r="G565" s="668"/>
      <c r="H565" s="669"/>
      <c r="I565" s="670"/>
      <c r="J565" s="34"/>
      <c r="K565" s="34"/>
      <c r="L565" s="34"/>
      <c r="M565" s="34"/>
      <c r="P565" s="713"/>
      <c r="Q565" s="713"/>
    </row>
    <row r="566" s="664" customFormat="1" spans="2:17">
      <c r="B566" s="665"/>
      <c r="C566" s="666"/>
      <c r="D566" s="665"/>
      <c r="E566" s="667"/>
      <c r="F566" s="667"/>
      <c r="G566" s="668"/>
      <c r="H566" s="669"/>
      <c r="I566" s="670"/>
      <c r="J566" s="34"/>
      <c r="K566" s="34"/>
      <c r="L566" s="34"/>
      <c r="M566" s="34"/>
      <c r="P566" s="713"/>
      <c r="Q566" s="713"/>
    </row>
    <row r="567" s="664" customFormat="1" spans="2:17">
      <c r="B567" s="665"/>
      <c r="C567" s="666"/>
      <c r="D567" s="665"/>
      <c r="E567" s="667"/>
      <c r="F567" s="667"/>
      <c r="G567" s="668"/>
      <c r="H567" s="669"/>
      <c r="I567" s="670"/>
      <c r="J567" s="34"/>
      <c r="K567" s="34"/>
      <c r="L567" s="34"/>
      <c r="M567" s="34"/>
      <c r="P567" s="713"/>
      <c r="Q567" s="713"/>
    </row>
    <row r="568" s="664" customFormat="1" spans="2:17">
      <c r="B568" s="665"/>
      <c r="C568" s="666"/>
      <c r="D568" s="665"/>
      <c r="E568" s="667"/>
      <c r="F568" s="667"/>
      <c r="G568" s="668"/>
      <c r="H568" s="669"/>
      <c r="I568" s="670"/>
      <c r="J568" s="34"/>
      <c r="K568" s="34"/>
      <c r="L568" s="34"/>
      <c r="M568" s="34"/>
      <c r="P568" s="713"/>
      <c r="Q568" s="713"/>
    </row>
    <row r="569" s="664" customFormat="1" spans="2:17">
      <c r="B569" s="665"/>
      <c r="C569" s="666"/>
      <c r="D569" s="665"/>
      <c r="E569" s="667"/>
      <c r="F569" s="667"/>
      <c r="G569" s="668"/>
      <c r="H569" s="669"/>
      <c r="I569" s="670"/>
      <c r="J569" s="34"/>
      <c r="K569" s="34"/>
      <c r="L569" s="34"/>
      <c r="M569" s="34"/>
      <c r="P569" s="713"/>
      <c r="Q569" s="713"/>
    </row>
    <row r="570" s="664" customFormat="1" spans="2:17">
      <c r="B570" s="665"/>
      <c r="C570" s="666"/>
      <c r="D570" s="665"/>
      <c r="E570" s="667"/>
      <c r="F570" s="667"/>
      <c r="G570" s="668"/>
      <c r="H570" s="669"/>
      <c r="I570" s="670"/>
      <c r="J570" s="34"/>
      <c r="K570" s="34"/>
      <c r="L570" s="34"/>
      <c r="M570" s="34"/>
      <c r="P570" s="713"/>
      <c r="Q570" s="713"/>
    </row>
    <row r="571" s="664" customFormat="1" spans="2:17">
      <c r="B571" s="665"/>
      <c r="C571" s="666"/>
      <c r="D571" s="665"/>
      <c r="E571" s="667"/>
      <c r="F571" s="667"/>
      <c r="G571" s="668"/>
      <c r="H571" s="669"/>
      <c r="I571" s="670"/>
      <c r="J571" s="34"/>
      <c r="K571" s="34"/>
      <c r="L571" s="34"/>
      <c r="M571" s="34"/>
      <c r="P571" s="713"/>
      <c r="Q571" s="713"/>
    </row>
    <row r="572" s="664" customFormat="1" spans="2:17">
      <c r="B572" s="665"/>
      <c r="C572" s="666"/>
      <c r="D572" s="665"/>
      <c r="E572" s="667"/>
      <c r="F572" s="667"/>
      <c r="G572" s="668"/>
      <c r="H572" s="669"/>
      <c r="I572" s="670"/>
      <c r="J572" s="34"/>
      <c r="K572" s="34"/>
      <c r="L572" s="34"/>
      <c r="M572" s="34"/>
      <c r="P572" s="713"/>
      <c r="Q572" s="713"/>
    </row>
    <row r="573" s="664" customFormat="1" spans="2:17">
      <c r="B573" s="665"/>
      <c r="C573" s="666"/>
      <c r="D573" s="665"/>
      <c r="E573" s="667"/>
      <c r="F573" s="667"/>
      <c r="G573" s="668"/>
      <c r="H573" s="669"/>
      <c r="I573" s="670"/>
      <c r="J573" s="34"/>
      <c r="K573" s="34"/>
      <c r="L573" s="34"/>
      <c r="M573" s="34"/>
      <c r="P573" s="713"/>
      <c r="Q573" s="713"/>
    </row>
    <row r="574" s="664" customFormat="1" spans="2:17">
      <c r="B574" s="665"/>
      <c r="C574" s="666"/>
      <c r="D574" s="665"/>
      <c r="E574" s="667"/>
      <c r="F574" s="667"/>
      <c r="G574" s="668"/>
      <c r="H574" s="669"/>
      <c r="I574" s="670"/>
      <c r="J574" s="34"/>
      <c r="K574" s="34"/>
      <c r="L574" s="34"/>
      <c r="M574" s="34"/>
      <c r="P574" s="713"/>
      <c r="Q574" s="713"/>
    </row>
    <row r="575" s="664" customFormat="1" spans="2:17">
      <c r="B575" s="665"/>
      <c r="C575" s="666"/>
      <c r="D575" s="665"/>
      <c r="E575" s="667"/>
      <c r="F575" s="667"/>
      <c r="G575" s="668"/>
      <c r="H575" s="669"/>
      <c r="I575" s="670"/>
      <c r="J575" s="34"/>
      <c r="K575" s="34"/>
      <c r="L575" s="34"/>
      <c r="M575" s="34"/>
      <c r="P575" s="713"/>
      <c r="Q575" s="713"/>
    </row>
    <row r="576" s="664" customFormat="1" spans="2:17">
      <c r="B576" s="665"/>
      <c r="C576" s="666"/>
      <c r="D576" s="665"/>
      <c r="E576" s="667"/>
      <c r="F576" s="667"/>
      <c r="G576" s="668"/>
      <c r="H576" s="669"/>
      <c r="I576" s="670"/>
      <c r="J576" s="34"/>
      <c r="K576" s="34"/>
      <c r="L576" s="34"/>
      <c r="M576" s="34"/>
      <c r="P576" s="713"/>
      <c r="Q576" s="713"/>
    </row>
    <row r="577" s="664" customFormat="1" spans="2:17">
      <c r="B577" s="665"/>
      <c r="C577" s="666"/>
      <c r="D577" s="665"/>
      <c r="E577" s="667"/>
      <c r="F577" s="667"/>
      <c r="G577" s="668"/>
      <c r="H577" s="669"/>
      <c r="I577" s="670"/>
      <c r="J577" s="34"/>
      <c r="K577" s="34"/>
      <c r="L577" s="34"/>
      <c r="M577" s="34"/>
      <c r="P577" s="713"/>
      <c r="Q577" s="713"/>
    </row>
    <row r="578" s="664" customFormat="1" spans="2:17">
      <c r="B578" s="665"/>
      <c r="C578" s="666"/>
      <c r="D578" s="665"/>
      <c r="E578" s="667"/>
      <c r="F578" s="667"/>
      <c r="G578" s="668"/>
      <c r="H578" s="669"/>
      <c r="I578" s="670"/>
      <c r="J578" s="34"/>
      <c r="K578" s="34"/>
      <c r="L578" s="34"/>
      <c r="M578" s="34"/>
      <c r="P578" s="713"/>
      <c r="Q578" s="713"/>
    </row>
    <row r="579" s="664" customFormat="1" spans="2:17">
      <c r="B579" s="665"/>
      <c r="C579" s="666"/>
      <c r="D579" s="665"/>
      <c r="E579" s="667"/>
      <c r="F579" s="667"/>
      <c r="G579" s="668"/>
      <c r="H579" s="669"/>
      <c r="I579" s="670"/>
      <c r="J579" s="34"/>
      <c r="K579" s="34"/>
      <c r="L579" s="34"/>
      <c r="M579" s="34"/>
      <c r="P579" s="713"/>
      <c r="Q579" s="713"/>
    </row>
    <row r="580" s="664" customFormat="1" spans="2:17">
      <c r="B580" s="665"/>
      <c r="C580" s="666"/>
      <c r="D580" s="665"/>
      <c r="E580" s="667"/>
      <c r="F580" s="667"/>
      <c r="G580" s="668"/>
      <c r="H580" s="669"/>
      <c r="I580" s="670"/>
      <c r="J580" s="34"/>
      <c r="K580" s="34"/>
      <c r="L580" s="34"/>
      <c r="M580" s="34"/>
      <c r="P580" s="713"/>
      <c r="Q580" s="713"/>
    </row>
    <row r="581" s="664" customFormat="1" spans="2:17">
      <c r="B581" s="665"/>
      <c r="C581" s="666"/>
      <c r="D581" s="665"/>
      <c r="E581" s="667"/>
      <c r="F581" s="667"/>
      <c r="G581" s="668"/>
      <c r="H581" s="669"/>
      <c r="I581" s="670"/>
      <c r="J581" s="34"/>
      <c r="K581" s="34"/>
      <c r="L581" s="34"/>
      <c r="M581" s="34"/>
      <c r="P581" s="713"/>
      <c r="Q581" s="713"/>
    </row>
    <row r="582" s="664" customFormat="1" spans="2:17">
      <c r="B582" s="665"/>
      <c r="C582" s="666"/>
      <c r="D582" s="665"/>
      <c r="E582" s="667"/>
      <c r="F582" s="667"/>
      <c r="G582" s="668"/>
      <c r="H582" s="669"/>
      <c r="I582" s="670"/>
      <c r="J582" s="34"/>
      <c r="K582" s="34"/>
      <c r="L582" s="34"/>
      <c r="M582" s="34"/>
      <c r="P582" s="713"/>
      <c r="Q582" s="713"/>
    </row>
    <row r="583" s="664" customFormat="1" spans="2:17">
      <c r="B583" s="665"/>
      <c r="C583" s="666"/>
      <c r="D583" s="665"/>
      <c r="E583" s="667"/>
      <c r="F583" s="667"/>
      <c r="G583" s="668"/>
      <c r="H583" s="669"/>
      <c r="I583" s="670"/>
      <c r="J583" s="34"/>
      <c r="K583" s="34"/>
      <c r="L583" s="34"/>
      <c r="M583" s="34"/>
      <c r="P583" s="713"/>
      <c r="Q583" s="713"/>
    </row>
    <row r="584" s="664" customFormat="1" spans="2:17">
      <c r="B584" s="665"/>
      <c r="C584" s="666"/>
      <c r="D584" s="665"/>
      <c r="E584" s="667"/>
      <c r="F584" s="667"/>
      <c r="G584" s="668"/>
      <c r="H584" s="669"/>
      <c r="I584" s="670"/>
      <c r="J584" s="34"/>
      <c r="K584" s="34"/>
      <c r="L584" s="34"/>
      <c r="M584" s="34"/>
      <c r="P584" s="713"/>
      <c r="Q584" s="713"/>
    </row>
    <row r="585" s="664" customFormat="1" spans="2:17">
      <c r="B585" s="665"/>
      <c r="C585" s="666"/>
      <c r="D585" s="665"/>
      <c r="E585" s="667"/>
      <c r="F585" s="667"/>
      <c r="G585" s="668"/>
      <c r="H585" s="669"/>
      <c r="I585" s="670"/>
      <c r="J585" s="34"/>
      <c r="K585" s="34"/>
      <c r="L585" s="34"/>
      <c r="M585" s="34"/>
      <c r="P585" s="713"/>
      <c r="Q585" s="713"/>
    </row>
    <row r="586" s="664" customFormat="1" spans="2:17">
      <c r="B586" s="665"/>
      <c r="C586" s="666"/>
      <c r="D586" s="665"/>
      <c r="E586" s="667"/>
      <c r="F586" s="667"/>
      <c r="G586" s="668"/>
      <c r="H586" s="669"/>
      <c r="I586" s="670"/>
      <c r="J586" s="34"/>
      <c r="K586" s="34"/>
      <c r="L586" s="34"/>
      <c r="M586" s="34"/>
      <c r="P586" s="713"/>
      <c r="Q586" s="713"/>
    </row>
    <row r="587" s="664" customFormat="1" spans="2:17">
      <c r="B587" s="665"/>
      <c r="C587" s="666"/>
      <c r="D587" s="665"/>
      <c r="E587" s="667"/>
      <c r="F587" s="667"/>
      <c r="G587" s="668"/>
      <c r="H587" s="669"/>
      <c r="I587" s="670"/>
      <c r="J587" s="34"/>
      <c r="K587" s="34"/>
      <c r="L587" s="34"/>
      <c r="M587" s="34"/>
      <c r="P587" s="713"/>
      <c r="Q587" s="713"/>
    </row>
    <row r="588" s="664" customFormat="1" spans="2:17">
      <c r="B588" s="665"/>
      <c r="C588" s="666"/>
      <c r="D588" s="665"/>
      <c r="E588" s="667"/>
      <c r="F588" s="667"/>
      <c r="G588" s="668"/>
      <c r="H588" s="669"/>
      <c r="I588" s="670"/>
      <c r="J588" s="34"/>
      <c r="K588" s="34"/>
      <c r="L588" s="34"/>
      <c r="M588" s="34"/>
      <c r="P588" s="713"/>
      <c r="Q588" s="713"/>
    </row>
    <row r="589" s="664" customFormat="1" spans="2:17">
      <c r="B589" s="665"/>
      <c r="C589" s="666"/>
      <c r="D589" s="665"/>
      <c r="E589" s="667"/>
      <c r="F589" s="667"/>
      <c r="G589" s="668"/>
      <c r="H589" s="669"/>
      <c r="I589" s="670"/>
      <c r="J589" s="34"/>
      <c r="K589" s="34"/>
      <c r="L589" s="34"/>
      <c r="M589" s="34"/>
      <c r="P589" s="713"/>
      <c r="Q589" s="713"/>
    </row>
    <row r="590" s="664" customFormat="1" spans="2:17">
      <c r="B590" s="665"/>
      <c r="C590" s="666"/>
      <c r="D590" s="665"/>
      <c r="E590" s="667"/>
      <c r="F590" s="667"/>
      <c r="G590" s="668"/>
      <c r="H590" s="669"/>
      <c r="I590" s="670"/>
      <c r="J590" s="34"/>
      <c r="K590" s="34"/>
      <c r="L590" s="34"/>
      <c r="M590" s="34"/>
      <c r="P590" s="713"/>
      <c r="Q590" s="713"/>
    </row>
    <row r="591" s="664" customFormat="1" spans="2:17">
      <c r="B591" s="665"/>
      <c r="C591" s="666"/>
      <c r="D591" s="665"/>
      <c r="E591" s="667"/>
      <c r="F591" s="667"/>
      <c r="G591" s="668"/>
      <c r="H591" s="669"/>
      <c r="I591" s="670"/>
      <c r="J591" s="34"/>
      <c r="K591" s="34"/>
      <c r="L591" s="34"/>
      <c r="M591" s="34"/>
      <c r="P591" s="713"/>
      <c r="Q591" s="713"/>
    </row>
    <row r="592" s="664" customFormat="1" spans="2:17">
      <c r="B592" s="665"/>
      <c r="C592" s="666"/>
      <c r="D592" s="665"/>
      <c r="E592" s="667"/>
      <c r="F592" s="667"/>
      <c r="G592" s="668"/>
      <c r="H592" s="669"/>
      <c r="I592" s="670"/>
      <c r="J592" s="34"/>
      <c r="K592" s="34"/>
      <c r="L592" s="34"/>
      <c r="M592" s="34"/>
      <c r="P592" s="713"/>
      <c r="Q592" s="713"/>
    </row>
    <row r="593" s="664" customFormat="1" spans="2:17">
      <c r="B593" s="665"/>
      <c r="C593" s="666"/>
      <c r="D593" s="665"/>
      <c r="E593" s="667"/>
      <c r="F593" s="667"/>
      <c r="G593" s="668"/>
      <c r="H593" s="669"/>
      <c r="I593" s="670"/>
      <c r="J593" s="34"/>
      <c r="K593" s="34"/>
      <c r="L593" s="34"/>
      <c r="M593" s="34"/>
      <c r="P593" s="713"/>
      <c r="Q593" s="713"/>
    </row>
    <row r="594" s="664" customFormat="1" spans="2:17">
      <c r="B594" s="665"/>
      <c r="C594" s="666"/>
      <c r="D594" s="665"/>
      <c r="E594" s="667"/>
      <c r="F594" s="667"/>
      <c r="G594" s="668"/>
      <c r="H594" s="669"/>
      <c r="I594" s="670"/>
      <c r="J594" s="34"/>
      <c r="K594" s="34"/>
      <c r="L594" s="34"/>
      <c r="M594" s="34"/>
      <c r="P594" s="713"/>
      <c r="Q594" s="713"/>
    </row>
    <row r="595" s="664" customFormat="1" spans="2:17">
      <c r="B595" s="665"/>
      <c r="C595" s="666"/>
      <c r="D595" s="665"/>
      <c r="E595" s="667"/>
      <c r="F595" s="667"/>
      <c r="G595" s="668"/>
      <c r="H595" s="669"/>
      <c r="I595" s="670"/>
      <c r="J595" s="34"/>
      <c r="K595" s="34"/>
      <c r="L595" s="34"/>
      <c r="M595" s="34"/>
      <c r="P595" s="713"/>
      <c r="Q595" s="713"/>
    </row>
    <row r="596" s="664" customFormat="1" spans="2:17">
      <c r="B596" s="665"/>
      <c r="C596" s="666"/>
      <c r="D596" s="665"/>
      <c r="E596" s="667"/>
      <c r="F596" s="667"/>
      <c r="G596" s="668"/>
      <c r="H596" s="669"/>
      <c r="I596" s="670"/>
      <c r="J596" s="34"/>
      <c r="K596" s="34"/>
      <c r="L596" s="34"/>
      <c r="M596" s="34"/>
      <c r="P596" s="713"/>
      <c r="Q596" s="713"/>
    </row>
    <row r="597" s="664" customFormat="1" spans="2:17">
      <c r="B597" s="665"/>
      <c r="C597" s="666"/>
      <c r="D597" s="665"/>
      <c r="E597" s="667"/>
      <c r="F597" s="667"/>
      <c r="G597" s="668"/>
      <c r="H597" s="669"/>
      <c r="I597" s="670"/>
      <c r="J597" s="34"/>
      <c r="K597" s="34"/>
      <c r="L597" s="34"/>
      <c r="M597" s="34"/>
      <c r="P597" s="713"/>
      <c r="Q597" s="713"/>
    </row>
    <row r="598" s="664" customFormat="1" spans="2:17">
      <c r="B598" s="665"/>
      <c r="C598" s="666"/>
      <c r="D598" s="665"/>
      <c r="E598" s="667"/>
      <c r="F598" s="667"/>
      <c r="G598" s="668"/>
      <c r="H598" s="669"/>
      <c r="I598" s="670"/>
      <c r="J598" s="34"/>
      <c r="K598" s="34"/>
      <c r="L598" s="34"/>
      <c r="M598" s="34"/>
      <c r="P598" s="713"/>
      <c r="Q598" s="713"/>
    </row>
    <row r="599" s="664" customFormat="1" spans="2:17">
      <c r="B599" s="665"/>
      <c r="C599" s="666"/>
      <c r="D599" s="665"/>
      <c r="E599" s="667"/>
      <c r="F599" s="667"/>
      <c r="G599" s="668"/>
      <c r="H599" s="669"/>
      <c r="I599" s="670"/>
      <c r="J599" s="34"/>
      <c r="K599" s="34"/>
      <c r="L599" s="34"/>
      <c r="M599" s="34"/>
      <c r="P599" s="713"/>
      <c r="Q599" s="713"/>
    </row>
    <row r="600" s="664" customFormat="1" spans="2:17">
      <c r="B600" s="665"/>
      <c r="C600" s="666"/>
      <c r="D600" s="665"/>
      <c r="E600" s="667"/>
      <c r="F600" s="667"/>
      <c r="G600" s="668"/>
      <c r="H600" s="669"/>
      <c r="I600" s="670"/>
      <c r="J600" s="34"/>
      <c r="K600" s="34"/>
      <c r="L600" s="34"/>
      <c r="M600" s="34"/>
      <c r="P600" s="713"/>
      <c r="Q600" s="713"/>
    </row>
    <row r="601" s="664" customFormat="1" spans="2:17">
      <c r="B601" s="665"/>
      <c r="C601" s="666"/>
      <c r="D601" s="665"/>
      <c r="E601" s="667"/>
      <c r="F601" s="667"/>
      <c r="G601" s="668"/>
      <c r="H601" s="669"/>
      <c r="I601" s="670"/>
      <c r="J601" s="34"/>
      <c r="K601" s="34"/>
      <c r="L601" s="34"/>
      <c r="M601" s="34"/>
      <c r="P601" s="713"/>
      <c r="Q601" s="713"/>
    </row>
    <row r="602" s="664" customFormat="1" spans="2:17">
      <c r="B602" s="665"/>
      <c r="C602" s="666"/>
      <c r="D602" s="665"/>
      <c r="E602" s="667"/>
      <c r="F602" s="667"/>
      <c r="G602" s="668"/>
      <c r="H602" s="669"/>
      <c r="I602" s="670"/>
      <c r="J602" s="34"/>
      <c r="K602" s="34"/>
      <c r="L602" s="34"/>
      <c r="M602" s="34"/>
      <c r="P602" s="713"/>
      <c r="Q602" s="713"/>
    </row>
    <row r="603" s="664" customFormat="1" spans="2:17">
      <c r="B603" s="665"/>
      <c r="C603" s="666"/>
      <c r="D603" s="665"/>
      <c r="E603" s="667"/>
      <c r="F603" s="667"/>
      <c r="G603" s="668"/>
      <c r="H603" s="669"/>
      <c r="I603" s="670"/>
      <c r="J603" s="34"/>
      <c r="K603" s="34"/>
      <c r="L603" s="34"/>
      <c r="M603" s="34"/>
      <c r="P603" s="713"/>
      <c r="Q603" s="713"/>
    </row>
    <row r="604" s="664" customFormat="1" spans="2:17">
      <c r="B604" s="665"/>
      <c r="C604" s="666"/>
      <c r="D604" s="665"/>
      <c r="E604" s="667"/>
      <c r="F604" s="667"/>
      <c r="G604" s="668"/>
      <c r="H604" s="669"/>
      <c r="I604" s="670"/>
      <c r="J604" s="34"/>
      <c r="K604" s="34"/>
      <c r="L604" s="34"/>
      <c r="M604" s="34"/>
      <c r="P604" s="713"/>
      <c r="Q604" s="713"/>
    </row>
    <row r="605" s="664" customFormat="1" spans="2:17">
      <c r="B605" s="665"/>
      <c r="C605" s="666"/>
      <c r="D605" s="665"/>
      <c r="E605" s="667"/>
      <c r="F605" s="667"/>
      <c r="G605" s="668"/>
      <c r="H605" s="669"/>
      <c r="I605" s="670"/>
      <c r="J605" s="34"/>
      <c r="K605" s="34"/>
      <c r="L605" s="34"/>
      <c r="M605" s="34"/>
      <c r="P605" s="713"/>
      <c r="Q605" s="713"/>
    </row>
    <row r="606" s="664" customFormat="1" spans="2:17">
      <c r="B606" s="665"/>
      <c r="C606" s="666"/>
      <c r="D606" s="665"/>
      <c r="E606" s="667"/>
      <c r="F606" s="667"/>
      <c r="G606" s="668"/>
      <c r="H606" s="669"/>
      <c r="I606" s="670"/>
      <c r="J606" s="34"/>
      <c r="K606" s="34"/>
      <c r="L606" s="34"/>
      <c r="M606" s="34"/>
      <c r="P606" s="713"/>
      <c r="Q606" s="713"/>
    </row>
    <row r="607" s="664" customFormat="1" spans="2:17">
      <c r="B607" s="665"/>
      <c r="C607" s="666"/>
      <c r="D607" s="665"/>
      <c r="E607" s="667"/>
      <c r="F607" s="667"/>
      <c r="G607" s="668"/>
      <c r="H607" s="669"/>
      <c r="I607" s="670"/>
      <c r="J607" s="34"/>
      <c r="K607" s="34"/>
      <c r="L607" s="34"/>
      <c r="M607" s="34"/>
      <c r="P607" s="713"/>
      <c r="Q607" s="713"/>
    </row>
    <row r="608" s="664" customFormat="1" spans="2:17">
      <c r="B608" s="665"/>
      <c r="C608" s="666"/>
      <c r="D608" s="665"/>
      <c r="E608" s="667"/>
      <c r="F608" s="667"/>
      <c r="G608" s="668"/>
      <c r="H608" s="669"/>
      <c r="I608" s="670"/>
      <c r="J608" s="34"/>
      <c r="K608" s="34"/>
      <c r="L608" s="34"/>
      <c r="M608" s="34"/>
      <c r="P608" s="713"/>
      <c r="Q608" s="713"/>
    </row>
    <row r="609" s="664" customFormat="1" spans="2:17">
      <c r="B609" s="665"/>
      <c r="C609" s="666"/>
      <c r="D609" s="665"/>
      <c r="E609" s="667"/>
      <c r="F609" s="667"/>
      <c r="G609" s="668"/>
      <c r="H609" s="669"/>
      <c r="I609" s="670"/>
      <c r="J609" s="34"/>
      <c r="K609" s="34"/>
      <c r="L609" s="34"/>
      <c r="M609" s="34"/>
      <c r="P609" s="713"/>
      <c r="Q609" s="713"/>
    </row>
    <row r="610" s="664" customFormat="1" spans="2:17">
      <c r="B610" s="665"/>
      <c r="C610" s="666"/>
      <c r="D610" s="665"/>
      <c r="E610" s="667"/>
      <c r="F610" s="667"/>
      <c r="G610" s="668"/>
      <c r="H610" s="669"/>
      <c r="I610" s="670"/>
      <c r="J610" s="34"/>
      <c r="K610" s="34"/>
      <c r="L610" s="34"/>
      <c r="M610" s="34"/>
      <c r="P610" s="713"/>
      <c r="Q610" s="713"/>
    </row>
    <row r="611" s="664" customFormat="1" spans="2:17">
      <c r="B611" s="665"/>
      <c r="C611" s="666"/>
      <c r="D611" s="665"/>
      <c r="E611" s="667"/>
      <c r="F611" s="667"/>
      <c r="G611" s="668"/>
      <c r="H611" s="669"/>
      <c r="I611" s="670"/>
      <c r="J611" s="34"/>
      <c r="K611" s="34"/>
      <c r="L611" s="34"/>
      <c r="M611" s="34"/>
      <c r="P611" s="713"/>
      <c r="Q611" s="713"/>
    </row>
    <row r="612" s="664" customFormat="1" spans="2:17">
      <c r="B612" s="665"/>
      <c r="C612" s="666"/>
      <c r="D612" s="665"/>
      <c r="E612" s="667"/>
      <c r="F612" s="667"/>
      <c r="G612" s="668"/>
      <c r="H612" s="669"/>
      <c r="I612" s="670"/>
      <c r="J612" s="34"/>
      <c r="K612" s="34"/>
      <c r="L612" s="34"/>
      <c r="M612" s="34"/>
      <c r="P612" s="713"/>
      <c r="Q612" s="713"/>
    </row>
    <row r="613" s="664" customFormat="1" spans="2:17">
      <c r="B613" s="665"/>
      <c r="C613" s="666"/>
      <c r="D613" s="665"/>
      <c r="E613" s="667"/>
      <c r="F613" s="667"/>
      <c r="G613" s="668"/>
      <c r="H613" s="669"/>
      <c r="I613" s="670"/>
      <c r="J613" s="34"/>
      <c r="K613" s="34"/>
      <c r="L613" s="34"/>
      <c r="M613" s="34"/>
      <c r="P613" s="713"/>
      <c r="Q613" s="713"/>
    </row>
    <row r="614" s="664" customFormat="1" spans="2:17">
      <c r="B614" s="665"/>
      <c r="C614" s="666"/>
      <c r="D614" s="665"/>
      <c r="E614" s="667"/>
      <c r="F614" s="667"/>
      <c r="G614" s="668"/>
      <c r="H614" s="669"/>
      <c r="I614" s="670"/>
      <c r="J614" s="34"/>
      <c r="K614" s="34"/>
      <c r="L614" s="34"/>
      <c r="M614" s="34"/>
      <c r="P614" s="713"/>
      <c r="Q614" s="713"/>
    </row>
    <row r="615" s="664" customFormat="1" spans="2:17">
      <c r="B615" s="665"/>
      <c r="C615" s="666"/>
      <c r="D615" s="665"/>
      <c r="E615" s="667"/>
      <c r="F615" s="667"/>
      <c r="G615" s="668"/>
      <c r="H615" s="669"/>
      <c r="I615" s="670"/>
      <c r="J615" s="34"/>
      <c r="K615" s="34"/>
      <c r="L615" s="34"/>
      <c r="M615" s="34"/>
      <c r="P615" s="713"/>
      <c r="Q615" s="713"/>
    </row>
    <row r="616" s="664" customFormat="1" spans="2:17">
      <c r="B616" s="665"/>
      <c r="C616" s="666"/>
      <c r="D616" s="665"/>
      <c r="E616" s="667"/>
      <c r="F616" s="667"/>
      <c r="G616" s="668"/>
      <c r="H616" s="669"/>
      <c r="I616" s="670"/>
      <c r="J616" s="34"/>
      <c r="K616" s="34"/>
      <c r="L616" s="34"/>
      <c r="M616" s="34"/>
      <c r="P616" s="713"/>
      <c r="Q616" s="713"/>
    </row>
    <row r="617" s="664" customFormat="1" spans="2:17">
      <c r="B617" s="665"/>
      <c r="C617" s="666"/>
      <c r="D617" s="665"/>
      <c r="E617" s="667"/>
      <c r="F617" s="667"/>
      <c r="G617" s="668"/>
      <c r="H617" s="669"/>
      <c r="I617" s="670"/>
      <c r="J617" s="34"/>
      <c r="K617" s="34"/>
      <c r="L617" s="34"/>
      <c r="M617" s="34"/>
      <c r="P617" s="713"/>
      <c r="Q617" s="713"/>
    </row>
    <row r="618" s="664" customFormat="1" spans="2:17">
      <c r="B618" s="665"/>
      <c r="C618" s="666"/>
      <c r="D618" s="665"/>
      <c r="E618" s="667"/>
      <c r="F618" s="667"/>
      <c r="G618" s="668"/>
      <c r="H618" s="669"/>
      <c r="I618" s="670"/>
      <c r="J618" s="34"/>
      <c r="K618" s="34"/>
      <c r="L618" s="34"/>
      <c r="M618" s="34"/>
      <c r="P618" s="713"/>
      <c r="Q618" s="713"/>
    </row>
    <row r="619" s="664" customFormat="1" spans="2:17">
      <c r="B619" s="665"/>
      <c r="C619" s="666"/>
      <c r="D619" s="665"/>
      <c r="E619" s="667"/>
      <c r="F619" s="667"/>
      <c r="G619" s="668"/>
      <c r="H619" s="669"/>
      <c r="I619" s="670"/>
      <c r="J619" s="34"/>
      <c r="K619" s="34"/>
      <c r="L619" s="34"/>
      <c r="M619" s="34"/>
      <c r="P619" s="713"/>
      <c r="Q619" s="713"/>
    </row>
    <row r="620" s="664" customFormat="1" spans="2:17">
      <c r="B620" s="665"/>
      <c r="C620" s="666"/>
      <c r="D620" s="665"/>
      <c r="E620" s="667"/>
      <c r="F620" s="667"/>
      <c r="G620" s="668"/>
      <c r="H620" s="669"/>
      <c r="I620" s="670"/>
      <c r="J620" s="34"/>
      <c r="K620" s="34"/>
      <c r="L620" s="34"/>
      <c r="M620" s="34"/>
      <c r="P620" s="713"/>
      <c r="Q620" s="713"/>
    </row>
    <row r="621" s="664" customFormat="1" spans="2:17">
      <c r="B621" s="665"/>
      <c r="C621" s="666"/>
      <c r="D621" s="665"/>
      <c r="E621" s="667"/>
      <c r="F621" s="667"/>
      <c r="G621" s="668"/>
      <c r="H621" s="669"/>
      <c r="I621" s="670"/>
      <c r="J621" s="34"/>
      <c r="K621" s="34"/>
      <c r="L621" s="34"/>
      <c r="M621" s="34"/>
      <c r="P621" s="713"/>
      <c r="Q621" s="713"/>
    </row>
    <row r="622" s="664" customFormat="1" spans="2:17">
      <c r="B622" s="665"/>
      <c r="C622" s="666"/>
      <c r="D622" s="665"/>
      <c r="E622" s="667"/>
      <c r="F622" s="667"/>
      <c r="G622" s="668"/>
      <c r="H622" s="669"/>
      <c r="I622" s="670"/>
      <c r="J622" s="34"/>
      <c r="K622" s="34"/>
      <c r="L622" s="34"/>
      <c r="M622" s="34"/>
      <c r="P622" s="713"/>
      <c r="Q622" s="713"/>
    </row>
    <row r="623" s="664" customFormat="1" spans="2:17">
      <c r="B623" s="665"/>
      <c r="C623" s="666"/>
      <c r="D623" s="665"/>
      <c r="E623" s="667"/>
      <c r="F623" s="667"/>
      <c r="G623" s="668"/>
      <c r="H623" s="669"/>
      <c r="I623" s="670"/>
      <c r="J623" s="34"/>
      <c r="K623" s="34"/>
      <c r="L623" s="34"/>
      <c r="M623" s="34"/>
      <c r="P623" s="713"/>
      <c r="Q623" s="713"/>
    </row>
    <row r="624" s="664" customFormat="1" spans="2:17">
      <c r="B624" s="665"/>
      <c r="C624" s="666"/>
      <c r="D624" s="665"/>
      <c r="E624" s="667"/>
      <c r="F624" s="667"/>
      <c r="G624" s="668"/>
      <c r="H624" s="669"/>
      <c r="I624" s="670"/>
      <c r="J624" s="34"/>
      <c r="K624" s="34"/>
      <c r="L624" s="34"/>
      <c r="M624" s="34"/>
      <c r="P624" s="713"/>
      <c r="Q624" s="713"/>
    </row>
    <row r="625" s="664" customFormat="1" spans="2:17">
      <c r="B625" s="665"/>
      <c r="C625" s="666"/>
      <c r="D625" s="665"/>
      <c r="E625" s="667"/>
      <c r="F625" s="667"/>
      <c r="G625" s="668"/>
      <c r="H625" s="669"/>
      <c r="I625" s="670"/>
      <c r="J625" s="34"/>
      <c r="K625" s="34"/>
      <c r="L625" s="34"/>
      <c r="M625" s="34"/>
      <c r="P625" s="713"/>
      <c r="Q625" s="713"/>
    </row>
    <row r="626" s="664" customFormat="1" spans="2:17">
      <c r="B626" s="665"/>
      <c r="C626" s="666"/>
      <c r="D626" s="665"/>
      <c r="E626" s="667"/>
      <c r="F626" s="667"/>
      <c r="G626" s="668"/>
      <c r="H626" s="669"/>
      <c r="I626" s="670"/>
      <c r="J626" s="34"/>
      <c r="K626" s="34"/>
      <c r="L626" s="34"/>
      <c r="M626" s="34"/>
      <c r="P626" s="713"/>
      <c r="Q626" s="713"/>
    </row>
    <row r="627" s="664" customFormat="1" spans="2:17">
      <c r="B627" s="665"/>
      <c r="C627" s="666"/>
      <c r="D627" s="665"/>
      <c r="E627" s="667"/>
      <c r="F627" s="667"/>
      <c r="G627" s="668"/>
      <c r="H627" s="669"/>
      <c r="I627" s="670"/>
      <c r="J627" s="34"/>
      <c r="K627" s="34"/>
      <c r="L627" s="34"/>
      <c r="M627" s="34"/>
      <c r="P627" s="713"/>
      <c r="Q627" s="713"/>
    </row>
    <row r="628" s="664" customFormat="1" spans="2:17">
      <c r="B628" s="665"/>
      <c r="C628" s="666"/>
      <c r="D628" s="665"/>
      <c r="E628" s="667"/>
      <c r="F628" s="667"/>
      <c r="G628" s="668"/>
      <c r="H628" s="669"/>
      <c r="I628" s="670"/>
      <c r="J628" s="34"/>
      <c r="K628" s="34"/>
      <c r="L628" s="34"/>
      <c r="M628" s="34"/>
      <c r="P628" s="713"/>
      <c r="Q628" s="713"/>
    </row>
    <row r="629" s="664" customFormat="1" spans="2:17">
      <c r="B629" s="665"/>
      <c r="C629" s="666"/>
      <c r="D629" s="665"/>
      <c r="E629" s="667"/>
      <c r="F629" s="667"/>
      <c r="G629" s="668"/>
      <c r="H629" s="669"/>
      <c r="I629" s="670"/>
      <c r="J629" s="34"/>
      <c r="K629" s="34"/>
      <c r="L629" s="34"/>
      <c r="M629" s="34"/>
      <c r="P629" s="713"/>
      <c r="Q629" s="713"/>
    </row>
    <row r="630" s="664" customFormat="1" spans="2:17">
      <c r="B630" s="665"/>
      <c r="C630" s="666"/>
      <c r="D630" s="665"/>
      <c r="E630" s="667"/>
      <c r="F630" s="667"/>
      <c r="G630" s="668"/>
      <c r="H630" s="669"/>
      <c r="I630" s="670"/>
      <c r="J630" s="34"/>
      <c r="K630" s="34"/>
      <c r="L630" s="34"/>
      <c r="M630" s="34"/>
      <c r="P630" s="713"/>
      <c r="Q630" s="713"/>
    </row>
    <row r="631" s="664" customFormat="1" spans="2:17">
      <c r="B631" s="665"/>
      <c r="C631" s="666"/>
      <c r="D631" s="665"/>
      <c r="E631" s="667"/>
      <c r="F631" s="667"/>
      <c r="G631" s="668"/>
      <c r="H631" s="669"/>
      <c r="I631" s="670"/>
      <c r="J631" s="34"/>
      <c r="K631" s="34"/>
      <c r="L631" s="34"/>
      <c r="M631" s="34"/>
      <c r="P631" s="713"/>
      <c r="Q631" s="713"/>
    </row>
    <row r="632" s="664" customFormat="1" spans="2:17">
      <c r="B632" s="665"/>
      <c r="C632" s="666"/>
      <c r="D632" s="665"/>
      <c r="E632" s="667"/>
      <c r="F632" s="667"/>
      <c r="G632" s="668"/>
      <c r="H632" s="669"/>
      <c r="I632" s="670"/>
      <c r="J632" s="34"/>
      <c r="K632" s="34"/>
      <c r="L632" s="34"/>
      <c r="M632" s="34"/>
      <c r="P632" s="713"/>
      <c r="Q632" s="713"/>
    </row>
    <row r="633" s="664" customFormat="1" spans="2:17">
      <c r="B633" s="665"/>
      <c r="C633" s="666"/>
      <c r="D633" s="665"/>
      <c r="E633" s="667"/>
      <c r="F633" s="667"/>
      <c r="G633" s="668"/>
      <c r="H633" s="669"/>
      <c r="I633" s="670"/>
      <c r="J633" s="34"/>
      <c r="K633" s="34"/>
      <c r="L633" s="34"/>
      <c r="M633" s="34"/>
      <c r="P633" s="713"/>
      <c r="Q633" s="713"/>
    </row>
    <row r="634" s="664" customFormat="1" spans="2:17">
      <c r="B634" s="665"/>
      <c r="C634" s="666"/>
      <c r="D634" s="665"/>
      <c r="E634" s="667"/>
      <c r="F634" s="667"/>
      <c r="G634" s="668"/>
      <c r="H634" s="669"/>
      <c r="I634" s="670"/>
      <c r="J634" s="34"/>
      <c r="K634" s="34"/>
      <c r="L634" s="34"/>
      <c r="M634" s="34"/>
      <c r="P634" s="713"/>
      <c r="Q634" s="713"/>
    </row>
    <row r="635" s="664" customFormat="1" spans="2:17">
      <c r="B635" s="665"/>
      <c r="C635" s="666"/>
      <c r="D635" s="665"/>
      <c r="E635" s="667"/>
      <c r="F635" s="667"/>
      <c r="G635" s="668"/>
      <c r="H635" s="669"/>
      <c r="I635" s="670"/>
      <c r="J635" s="34"/>
      <c r="K635" s="34"/>
      <c r="L635" s="34"/>
      <c r="M635" s="34"/>
      <c r="P635" s="713"/>
      <c r="Q635" s="713"/>
    </row>
    <row r="636" s="664" customFormat="1" spans="2:17">
      <c r="B636" s="665"/>
      <c r="C636" s="666"/>
      <c r="D636" s="665"/>
      <c r="E636" s="667"/>
      <c r="F636" s="667"/>
      <c r="G636" s="668"/>
      <c r="H636" s="669"/>
      <c r="I636" s="670"/>
      <c r="J636" s="34"/>
      <c r="K636" s="34"/>
      <c r="L636" s="34"/>
      <c r="M636" s="34"/>
      <c r="P636" s="713"/>
      <c r="Q636" s="713"/>
    </row>
    <row r="637" s="664" customFormat="1" spans="2:17">
      <c r="B637" s="665"/>
      <c r="C637" s="666"/>
      <c r="D637" s="665"/>
      <c r="E637" s="667"/>
      <c r="F637" s="667"/>
      <c r="G637" s="668"/>
      <c r="H637" s="669"/>
      <c r="I637" s="670"/>
      <c r="J637" s="34"/>
      <c r="K637" s="34"/>
      <c r="L637" s="34"/>
      <c r="M637" s="34"/>
      <c r="P637" s="713"/>
      <c r="Q637" s="713"/>
    </row>
    <row r="638" s="664" customFormat="1" spans="2:17">
      <c r="B638" s="665"/>
      <c r="C638" s="666"/>
      <c r="D638" s="665"/>
      <c r="E638" s="667"/>
      <c r="F638" s="667"/>
      <c r="G638" s="668"/>
      <c r="H638" s="669"/>
      <c r="I638" s="670"/>
      <c r="J638" s="34"/>
      <c r="K638" s="34"/>
      <c r="L638" s="34"/>
      <c r="M638" s="34"/>
      <c r="P638" s="713"/>
      <c r="Q638" s="713"/>
    </row>
    <row r="639" s="664" customFormat="1" spans="2:17">
      <c r="B639" s="665"/>
      <c r="C639" s="666"/>
      <c r="D639" s="665"/>
      <c r="E639" s="667"/>
      <c r="F639" s="667"/>
      <c r="G639" s="668"/>
      <c r="H639" s="669"/>
      <c r="I639" s="670"/>
      <c r="J639" s="34"/>
      <c r="K639" s="34"/>
      <c r="L639" s="34"/>
      <c r="M639" s="34"/>
      <c r="P639" s="713"/>
      <c r="Q639" s="713"/>
    </row>
    <row r="640" s="664" customFormat="1" spans="2:17">
      <c r="B640" s="665"/>
      <c r="C640" s="666"/>
      <c r="D640" s="665"/>
      <c r="E640" s="667"/>
      <c r="F640" s="667"/>
      <c r="G640" s="668"/>
      <c r="H640" s="669"/>
      <c r="I640" s="670"/>
      <c r="J640" s="34"/>
      <c r="K640" s="34"/>
      <c r="L640" s="34"/>
      <c r="M640" s="34"/>
      <c r="P640" s="713"/>
      <c r="Q640" s="713"/>
    </row>
    <row r="641" s="664" customFormat="1" spans="2:17">
      <c r="B641" s="665"/>
      <c r="C641" s="666"/>
      <c r="D641" s="665"/>
      <c r="E641" s="667"/>
      <c r="F641" s="667"/>
      <c r="G641" s="668"/>
      <c r="H641" s="669"/>
      <c r="I641" s="670"/>
      <c r="J641" s="34"/>
      <c r="K641" s="34"/>
      <c r="L641" s="34"/>
      <c r="M641" s="34"/>
      <c r="P641" s="713"/>
      <c r="Q641" s="713"/>
    </row>
    <row r="642" s="664" customFormat="1" spans="2:17">
      <c r="B642" s="665"/>
      <c r="C642" s="666"/>
      <c r="D642" s="665"/>
      <c r="E642" s="667"/>
      <c r="F642" s="667"/>
      <c r="G642" s="668"/>
      <c r="H642" s="669"/>
      <c r="I642" s="670"/>
      <c r="J642" s="34"/>
      <c r="K642" s="34"/>
      <c r="L642" s="34"/>
      <c r="M642" s="34"/>
      <c r="P642" s="713"/>
      <c r="Q642" s="713"/>
    </row>
    <row r="643" s="664" customFormat="1" spans="2:17">
      <c r="B643" s="665"/>
      <c r="C643" s="666"/>
      <c r="D643" s="665"/>
      <c r="E643" s="667"/>
      <c r="F643" s="667"/>
      <c r="G643" s="668"/>
      <c r="H643" s="669"/>
      <c r="I643" s="670"/>
      <c r="J643" s="34"/>
      <c r="K643" s="34"/>
      <c r="L643" s="34"/>
      <c r="M643" s="34"/>
      <c r="P643" s="713"/>
      <c r="Q643" s="713"/>
    </row>
    <row r="644" s="664" customFormat="1" spans="2:17">
      <c r="B644" s="665"/>
      <c r="C644" s="666"/>
      <c r="D644" s="665"/>
      <c r="E644" s="667"/>
      <c r="F644" s="667"/>
      <c r="G644" s="668"/>
      <c r="H644" s="669"/>
      <c r="I644" s="670"/>
      <c r="J644" s="34"/>
      <c r="K644" s="34"/>
      <c r="L644" s="34"/>
      <c r="M644" s="34"/>
      <c r="P644" s="713"/>
      <c r="Q644" s="713"/>
    </row>
    <row r="645" s="664" customFormat="1" spans="2:17">
      <c r="B645" s="665"/>
      <c r="C645" s="666"/>
      <c r="D645" s="665"/>
      <c r="E645" s="667"/>
      <c r="F645" s="667"/>
      <c r="G645" s="668"/>
      <c r="H645" s="669"/>
      <c r="I645" s="670"/>
      <c r="J645" s="34"/>
      <c r="K645" s="34"/>
      <c r="L645" s="34"/>
      <c r="M645" s="34"/>
      <c r="P645" s="713"/>
      <c r="Q645" s="713"/>
    </row>
    <row r="646" s="664" customFormat="1" spans="2:17">
      <c r="B646" s="665"/>
      <c r="C646" s="666"/>
      <c r="D646" s="665"/>
      <c r="E646" s="667"/>
      <c r="F646" s="667"/>
      <c r="G646" s="668"/>
      <c r="H646" s="669"/>
      <c r="I646" s="670"/>
      <c r="J646" s="34"/>
      <c r="K646" s="34"/>
      <c r="L646" s="34"/>
      <c r="M646" s="34"/>
      <c r="P646" s="713"/>
      <c r="Q646" s="713"/>
    </row>
    <row r="647" s="664" customFormat="1" spans="2:17">
      <c r="B647" s="665"/>
      <c r="C647" s="666"/>
      <c r="D647" s="665"/>
      <c r="E647" s="667"/>
      <c r="F647" s="667"/>
      <c r="G647" s="668"/>
      <c r="H647" s="669"/>
      <c r="I647" s="670"/>
      <c r="J647" s="34"/>
      <c r="K647" s="34"/>
      <c r="L647" s="34"/>
      <c r="M647" s="34"/>
      <c r="P647" s="713"/>
      <c r="Q647" s="713"/>
    </row>
    <row r="648" s="664" customFormat="1" spans="2:17">
      <c r="B648" s="665"/>
      <c r="C648" s="666"/>
      <c r="D648" s="665"/>
      <c r="E648" s="667"/>
      <c r="F648" s="667"/>
      <c r="G648" s="668"/>
      <c r="H648" s="669"/>
      <c r="I648" s="670"/>
      <c r="J648" s="34"/>
      <c r="K648" s="34"/>
      <c r="L648" s="34"/>
      <c r="M648" s="34"/>
      <c r="P648" s="713"/>
      <c r="Q648" s="713"/>
    </row>
    <row r="649" s="664" customFormat="1" spans="2:17">
      <c r="B649" s="665"/>
      <c r="C649" s="666"/>
      <c r="D649" s="665"/>
      <c r="E649" s="667"/>
      <c r="F649" s="667"/>
      <c r="G649" s="668"/>
      <c r="H649" s="669"/>
      <c r="I649" s="670"/>
      <c r="J649" s="34"/>
      <c r="K649" s="34"/>
      <c r="L649" s="34"/>
      <c r="M649" s="34"/>
      <c r="P649" s="713"/>
      <c r="Q649" s="713"/>
    </row>
    <row r="650" s="664" customFormat="1" spans="2:17">
      <c r="B650" s="665"/>
      <c r="C650" s="666"/>
      <c r="D650" s="665"/>
      <c r="E650" s="667"/>
      <c r="F650" s="667"/>
      <c r="G650" s="668"/>
      <c r="H650" s="669"/>
      <c r="I650" s="670"/>
      <c r="J650" s="34"/>
      <c r="K650" s="34"/>
      <c r="L650" s="34"/>
      <c r="M650" s="34"/>
      <c r="P650" s="713"/>
      <c r="Q650" s="713"/>
    </row>
    <row r="651" s="664" customFormat="1" spans="2:17">
      <c r="B651" s="665"/>
      <c r="C651" s="666"/>
      <c r="D651" s="665"/>
      <c r="E651" s="667"/>
      <c r="F651" s="667"/>
      <c r="G651" s="668"/>
      <c r="H651" s="669"/>
      <c r="I651" s="670"/>
      <c r="J651" s="34"/>
      <c r="K651" s="34"/>
      <c r="L651" s="34"/>
      <c r="M651" s="34"/>
      <c r="P651" s="713"/>
      <c r="Q651" s="713"/>
    </row>
    <row r="652" s="664" customFormat="1" spans="2:17">
      <c r="B652" s="665"/>
      <c r="C652" s="666"/>
      <c r="D652" s="665"/>
      <c r="E652" s="667"/>
      <c r="F652" s="667"/>
      <c r="G652" s="668"/>
      <c r="H652" s="669"/>
      <c r="I652" s="670"/>
      <c r="J652" s="34"/>
      <c r="K652" s="34"/>
      <c r="L652" s="34"/>
      <c r="M652" s="34"/>
      <c r="P652" s="713"/>
      <c r="Q652" s="713"/>
    </row>
    <row r="653" s="664" customFormat="1" spans="2:17">
      <c r="B653" s="665"/>
      <c r="C653" s="666"/>
      <c r="D653" s="665"/>
      <c r="E653" s="667"/>
      <c r="F653" s="667"/>
      <c r="G653" s="668"/>
      <c r="H653" s="669"/>
      <c r="I653" s="670"/>
      <c r="J653" s="34"/>
      <c r="K653" s="34"/>
      <c r="L653" s="34"/>
      <c r="M653" s="34"/>
      <c r="P653" s="713"/>
      <c r="Q653" s="713"/>
    </row>
    <row r="654" s="664" customFormat="1" spans="2:17">
      <c r="B654" s="665"/>
      <c r="C654" s="666"/>
      <c r="D654" s="665"/>
      <c r="E654" s="667"/>
      <c r="F654" s="667"/>
      <c r="G654" s="668"/>
      <c r="H654" s="669"/>
      <c r="I654" s="670"/>
      <c r="J654" s="34"/>
      <c r="K654" s="34"/>
      <c r="L654" s="34"/>
      <c r="M654" s="34"/>
      <c r="P654" s="713"/>
      <c r="Q654" s="713"/>
    </row>
    <row r="655" s="664" customFormat="1" spans="2:17">
      <c r="B655" s="665"/>
      <c r="C655" s="666"/>
      <c r="D655" s="665"/>
      <c r="E655" s="667"/>
      <c r="F655" s="667"/>
      <c r="G655" s="668"/>
      <c r="H655" s="669"/>
      <c r="I655" s="670"/>
      <c r="J655" s="34"/>
      <c r="K655" s="34"/>
      <c r="L655" s="34"/>
      <c r="M655" s="34"/>
      <c r="P655" s="713"/>
      <c r="Q655" s="713"/>
    </row>
    <row r="656" s="664" customFormat="1" spans="2:17">
      <c r="B656" s="665"/>
      <c r="C656" s="666"/>
      <c r="D656" s="665"/>
      <c r="E656" s="667"/>
      <c r="F656" s="667"/>
      <c r="G656" s="668"/>
      <c r="H656" s="669"/>
      <c r="I656" s="670"/>
      <c r="J656" s="34"/>
      <c r="K656" s="34"/>
      <c r="L656" s="34"/>
      <c r="M656" s="34"/>
      <c r="P656" s="713"/>
      <c r="Q656" s="713"/>
    </row>
    <row r="657" s="664" customFormat="1" spans="2:17">
      <c r="B657" s="665"/>
      <c r="C657" s="666"/>
      <c r="D657" s="665"/>
      <c r="E657" s="667"/>
      <c r="F657" s="667"/>
      <c r="G657" s="668"/>
      <c r="H657" s="669"/>
      <c r="I657" s="670"/>
      <c r="J657" s="34"/>
      <c r="K657" s="34"/>
      <c r="L657" s="34"/>
      <c r="M657" s="34"/>
      <c r="P657" s="713"/>
      <c r="Q657" s="713"/>
    </row>
    <row r="658" s="664" customFormat="1" spans="2:17">
      <c r="B658" s="665"/>
      <c r="C658" s="666"/>
      <c r="D658" s="665"/>
      <c r="E658" s="667"/>
      <c r="F658" s="667"/>
      <c r="G658" s="668"/>
      <c r="H658" s="669"/>
      <c r="I658" s="670"/>
      <c r="J658" s="34"/>
      <c r="K658" s="34"/>
      <c r="L658" s="34"/>
      <c r="M658" s="34"/>
      <c r="P658" s="713"/>
      <c r="Q658" s="713"/>
    </row>
    <row r="659" s="664" customFormat="1" spans="2:17">
      <c r="B659" s="665"/>
      <c r="C659" s="666"/>
      <c r="D659" s="665"/>
      <c r="E659" s="667"/>
      <c r="F659" s="667"/>
      <c r="G659" s="668"/>
      <c r="H659" s="669"/>
      <c r="I659" s="670"/>
      <c r="J659" s="34"/>
      <c r="K659" s="34"/>
      <c r="L659" s="34"/>
      <c r="M659" s="34"/>
      <c r="P659" s="713"/>
      <c r="Q659" s="713"/>
    </row>
    <row r="660" s="664" customFormat="1" spans="2:17">
      <c r="B660" s="665"/>
      <c r="C660" s="666"/>
      <c r="D660" s="665"/>
      <c r="E660" s="667"/>
      <c r="F660" s="667"/>
      <c r="G660" s="668"/>
      <c r="H660" s="669"/>
      <c r="I660" s="670"/>
      <c r="J660" s="34"/>
      <c r="K660" s="34"/>
      <c r="L660" s="34"/>
      <c r="M660" s="34"/>
      <c r="P660" s="713"/>
      <c r="Q660" s="713"/>
    </row>
    <row r="661" s="664" customFormat="1" spans="2:17">
      <c r="B661" s="665"/>
      <c r="C661" s="666"/>
      <c r="D661" s="665"/>
      <c r="E661" s="667"/>
      <c r="F661" s="667"/>
      <c r="G661" s="668"/>
      <c r="H661" s="669"/>
      <c r="I661" s="670"/>
      <c r="J661" s="34"/>
      <c r="K661" s="34"/>
      <c r="L661" s="34"/>
      <c r="M661" s="34"/>
      <c r="P661" s="713"/>
      <c r="Q661" s="713"/>
    </row>
    <row r="662" s="664" customFormat="1" spans="2:17">
      <c r="B662" s="665"/>
      <c r="C662" s="666"/>
      <c r="D662" s="665"/>
      <c r="E662" s="667"/>
      <c r="F662" s="667"/>
      <c r="G662" s="668"/>
      <c r="H662" s="669"/>
      <c r="I662" s="670"/>
      <c r="J662" s="34"/>
      <c r="K662" s="34"/>
      <c r="L662" s="34"/>
      <c r="M662" s="34"/>
      <c r="P662" s="713"/>
      <c r="Q662" s="713"/>
    </row>
    <row r="663" s="664" customFormat="1" spans="2:17">
      <c r="B663" s="665"/>
      <c r="C663" s="666"/>
      <c r="D663" s="665"/>
      <c r="E663" s="667"/>
      <c r="F663" s="667"/>
      <c r="G663" s="668"/>
      <c r="H663" s="669"/>
      <c r="I663" s="670"/>
      <c r="J663" s="34"/>
      <c r="K663" s="34"/>
      <c r="L663" s="34"/>
      <c r="M663" s="34"/>
      <c r="P663" s="713"/>
      <c r="Q663" s="713"/>
    </row>
    <row r="664" s="664" customFormat="1" spans="2:17">
      <c r="B664" s="665"/>
      <c r="C664" s="666"/>
      <c r="D664" s="665"/>
      <c r="E664" s="667"/>
      <c r="F664" s="667"/>
      <c r="G664" s="668"/>
      <c r="H664" s="669"/>
      <c r="I664" s="670"/>
      <c r="J664" s="34"/>
      <c r="K664" s="34"/>
      <c r="L664" s="34"/>
      <c r="M664" s="34"/>
      <c r="P664" s="713"/>
      <c r="Q664" s="713"/>
    </row>
    <row r="665" s="664" customFormat="1" spans="2:17">
      <c r="B665" s="665"/>
      <c r="C665" s="666"/>
      <c r="D665" s="665"/>
      <c r="E665" s="667"/>
      <c r="F665" s="667"/>
      <c r="G665" s="668"/>
      <c r="H665" s="669"/>
      <c r="I665" s="670"/>
      <c r="J665" s="34"/>
      <c r="K665" s="34"/>
      <c r="L665" s="34"/>
      <c r="M665" s="34"/>
      <c r="P665" s="713"/>
      <c r="Q665" s="713"/>
    </row>
    <row r="666" s="664" customFormat="1" spans="2:17">
      <c r="B666" s="665"/>
      <c r="C666" s="666"/>
      <c r="D666" s="665"/>
      <c r="E666" s="667"/>
      <c r="F666" s="667"/>
      <c r="G666" s="668"/>
      <c r="H666" s="669"/>
      <c r="I666" s="670"/>
      <c r="J666" s="34"/>
      <c r="K666" s="34"/>
      <c r="L666" s="34"/>
      <c r="M666" s="34"/>
      <c r="P666" s="713"/>
      <c r="Q666" s="713"/>
    </row>
    <row r="667" s="664" customFormat="1" spans="2:17">
      <c r="B667" s="665"/>
      <c r="C667" s="666"/>
      <c r="D667" s="665"/>
      <c r="E667" s="667"/>
      <c r="F667" s="667"/>
      <c r="G667" s="668"/>
      <c r="H667" s="669"/>
      <c r="I667" s="670"/>
      <c r="J667" s="34"/>
      <c r="K667" s="34"/>
      <c r="L667" s="34"/>
      <c r="M667" s="34"/>
      <c r="P667" s="713"/>
      <c r="Q667" s="713"/>
    </row>
    <row r="668" s="664" customFormat="1" spans="2:17">
      <c r="B668" s="665"/>
      <c r="C668" s="666"/>
      <c r="D668" s="665"/>
      <c r="E668" s="667"/>
      <c r="F668" s="667"/>
      <c r="G668" s="668"/>
      <c r="H668" s="669"/>
      <c r="I668" s="670"/>
      <c r="J668" s="34"/>
      <c r="K668" s="34"/>
      <c r="L668" s="34"/>
      <c r="M668" s="34"/>
      <c r="P668" s="713"/>
      <c r="Q668" s="713"/>
    </row>
    <row r="669" s="664" customFormat="1" spans="2:17">
      <c r="B669" s="665"/>
      <c r="C669" s="666"/>
      <c r="D669" s="665"/>
      <c r="E669" s="667"/>
      <c r="F669" s="667"/>
      <c r="G669" s="668"/>
      <c r="H669" s="669"/>
      <c r="I669" s="670"/>
      <c r="J669" s="34"/>
      <c r="K669" s="34"/>
      <c r="L669" s="34"/>
      <c r="M669" s="34"/>
      <c r="P669" s="713"/>
      <c r="Q669" s="713"/>
    </row>
    <row r="670" s="664" customFormat="1" spans="2:17">
      <c r="B670" s="665"/>
      <c r="C670" s="666"/>
      <c r="D670" s="665"/>
      <c r="E670" s="667"/>
      <c r="F670" s="667"/>
      <c r="G670" s="668"/>
      <c r="H670" s="669"/>
      <c r="I670" s="670"/>
      <c r="J670" s="34"/>
      <c r="K670" s="34"/>
      <c r="L670" s="34"/>
      <c r="M670" s="34"/>
      <c r="P670" s="713"/>
      <c r="Q670" s="713"/>
    </row>
    <row r="671" s="664" customFormat="1" spans="2:17">
      <c r="B671" s="665"/>
      <c r="C671" s="666"/>
      <c r="D671" s="665"/>
      <c r="E671" s="667"/>
      <c r="F671" s="667"/>
      <c r="G671" s="668"/>
      <c r="H671" s="669"/>
      <c r="I671" s="670"/>
      <c r="J671" s="34"/>
      <c r="K671" s="34"/>
      <c r="L671" s="34"/>
      <c r="M671" s="34"/>
      <c r="P671" s="713"/>
      <c r="Q671" s="713"/>
    </row>
    <row r="672" s="664" customFormat="1" spans="2:17">
      <c r="B672" s="665"/>
      <c r="C672" s="666"/>
      <c r="D672" s="665"/>
      <c r="E672" s="667"/>
      <c r="F672" s="667"/>
      <c r="G672" s="668"/>
      <c r="H672" s="669"/>
      <c r="I672" s="670"/>
      <c r="J672" s="34"/>
      <c r="K672" s="34"/>
      <c r="L672" s="34"/>
      <c r="M672" s="34"/>
      <c r="P672" s="713"/>
      <c r="Q672" s="713"/>
    </row>
    <row r="673" s="664" customFormat="1" spans="2:17">
      <c r="B673" s="665"/>
      <c r="C673" s="666"/>
      <c r="D673" s="665"/>
      <c r="E673" s="667"/>
      <c r="F673" s="667"/>
      <c r="G673" s="668"/>
      <c r="H673" s="669"/>
      <c r="I673" s="670"/>
      <c r="J673" s="34"/>
      <c r="K673" s="34"/>
      <c r="L673" s="34"/>
      <c r="M673" s="34"/>
      <c r="P673" s="713"/>
      <c r="Q673" s="713"/>
    </row>
    <row r="674" s="664" customFormat="1" spans="2:17">
      <c r="B674" s="665"/>
      <c r="C674" s="666"/>
      <c r="D674" s="665"/>
      <c r="E674" s="667"/>
      <c r="F674" s="667"/>
      <c r="G674" s="668"/>
      <c r="H674" s="669"/>
      <c r="I674" s="670"/>
      <c r="J674" s="34"/>
      <c r="K674" s="34"/>
      <c r="L674" s="34"/>
      <c r="M674" s="34"/>
      <c r="P674" s="713"/>
      <c r="Q674" s="713"/>
    </row>
    <row r="675" s="664" customFormat="1" spans="2:17">
      <c r="B675" s="665"/>
      <c r="C675" s="666"/>
      <c r="D675" s="665"/>
      <c r="E675" s="667"/>
      <c r="F675" s="667"/>
      <c r="G675" s="668"/>
      <c r="H675" s="669"/>
      <c r="I675" s="670"/>
      <c r="J675" s="34"/>
      <c r="K675" s="34"/>
      <c r="L675" s="34"/>
      <c r="M675" s="34"/>
      <c r="P675" s="713"/>
      <c r="Q675" s="713"/>
    </row>
    <row r="676" s="664" customFormat="1" spans="2:17">
      <c r="B676" s="665"/>
      <c r="C676" s="666"/>
      <c r="D676" s="665"/>
      <c r="E676" s="667"/>
      <c r="F676" s="667"/>
      <c r="G676" s="668"/>
      <c r="H676" s="669"/>
      <c r="I676" s="670"/>
      <c r="J676" s="34"/>
      <c r="K676" s="34"/>
      <c r="L676" s="34"/>
      <c r="M676" s="34"/>
      <c r="P676" s="713"/>
      <c r="Q676" s="713"/>
    </row>
    <row r="677" s="664" customFormat="1" spans="2:17">
      <c r="B677" s="665"/>
      <c r="C677" s="666"/>
      <c r="D677" s="665"/>
      <c r="E677" s="667"/>
      <c r="F677" s="667"/>
      <c r="G677" s="668"/>
      <c r="H677" s="669"/>
      <c r="I677" s="670"/>
      <c r="J677" s="34"/>
      <c r="K677" s="34"/>
      <c r="L677" s="34"/>
      <c r="M677" s="34"/>
      <c r="P677" s="713"/>
      <c r="Q677" s="713"/>
    </row>
    <row r="678" s="664" customFormat="1" spans="2:17">
      <c r="B678" s="665"/>
      <c r="C678" s="666"/>
      <c r="D678" s="665"/>
      <c r="E678" s="667"/>
      <c r="F678" s="667"/>
      <c r="G678" s="668"/>
      <c r="H678" s="669"/>
      <c r="I678" s="670"/>
      <c r="J678" s="34"/>
      <c r="K678" s="34"/>
      <c r="L678" s="34"/>
      <c r="M678" s="34"/>
      <c r="P678" s="713"/>
      <c r="Q678" s="713"/>
    </row>
    <row r="679" s="664" customFormat="1" spans="2:17">
      <c r="B679" s="665"/>
      <c r="C679" s="666"/>
      <c r="D679" s="665"/>
      <c r="E679" s="667"/>
      <c r="F679" s="667"/>
      <c r="G679" s="668"/>
      <c r="H679" s="669"/>
      <c r="I679" s="670"/>
      <c r="J679" s="34"/>
      <c r="K679" s="34"/>
      <c r="L679" s="34"/>
      <c r="M679" s="34"/>
      <c r="P679" s="713"/>
      <c r="Q679" s="713"/>
    </row>
    <row r="680" s="664" customFormat="1" spans="2:17">
      <c r="B680" s="665"/>
      <c r="C680" s="666"/>
      <c r="D680" s="665"/>
      <c r="E680" s="667"/>
      <c r="F680" s="667"/>
      <c r="G680" s="668"/>
      <c r="H680" s="669"/>
      <c r="I680" s="670"/>
      <c r="J680" s="34"/>
      <c r="K680" s="34"/>
      <c r="L680" s="34"/>
      <c r="M680" s="34"/>
      <c r="P680" s="713"/>
      <c r="Q680" s="713"/>
    </row>
    <row r="681" s="664" customFormat="1" spans="2:17">
      <c r="B681" s="665"/>
      <c r="C681" s="666"/>
      <c r="D681" s="665"/>
      <c r="E681" s="667"/>
      <c r="F681" s="667"/>
      <c r="G681" s="668"/>
      <c r="H681" s="669"/>
      <c r="I681" s="670"/>
      <c r="J681" s="34"/>
      <c r="K681" s="34"/>
      <c r="L681" s="34"/>
      <c r="M681" s="34"/>
      <c r="P681" s="713"/>
      <c r="Q681" s="713"/>
    </row>
    <row r="682" s="664" customFormat="1" spans="2:17">
      <c r="B682" s="665"/>
      <c r="C682" s="666"/>
      <c r="D682" s="665"/>
      <c r="E682" s="667"/>
      <c r="F682" s="667"/>
      <c r="G682" s="668"/>
      <c r="H682" s="669"/>
      <c r="I682" s="670"/>
      <c r="J682" s="34"/>
      <c r="K682" s="34"/>
      <c r="L682" s="34"/>
      <c r="M682" s="34"/>
      <c r="P682" s="713"/>
      <c r="Q682" s="713"/>
    </row>
    <row r="683" s="664" customFormat="1" spans="2:17">
      <c r="B683" s="665"/>
      <c r="C683" s="666"/>
      <c r="D683" s="665"/>
      <c r="E683" s="667"/>
      <c r="F683" s="667"/>
      <c r="G683" s="668"/>
      <c r="H683" s="669"/>
      <c r="I683" s="670"/>
      <c r="J683" s="34"/>
      <c r="K683" s="34"/>
      <c r="L683" s="34"/>
      <c r="M683" s="34"/>
      <c r="P683" s="713"/>
      <c r="Q683" s="713"/>
    </row>
    <row r="684" s="664" customFormat="1" spans="2:17">
      <c r="B684" s="665"/>
      <c r="C684" s="666"/>
      <c r="D684" s="665"/>
      <c r="E684" s="667"/>
      <c r="F684" s="667"/>
      <c r="G684" s="668"/>
      <c r="H684" s="669"/>
      <c r="I684" s="670"/>
      <c r="J684" s="34"/>
      <c r="K684" s="34"/>
      <c r="L684" s="34"/>
      <c r="M684" s="34"/>
      <c r="P684" s="713"/>
      <c r="Q684" s="713"/>
    </row>
    <row r="685" s="664" customFormat="1" spans="2:17">
      <c r="B685" s="665"/>
      <c r="C685" s="666"/>
      <c r="D685" s="665"/>
      <c r="E685" s="667"/>
      <c r="F685" s="667"/>
      <c r="G685" s="668"/>
      <c r="H685" s="669"/>
      <c r="I685" s="670"/>
      <c r="J685" s="34"/>
      <c r="K685" s="34"/>
      <c r="L685" s="34"/>
      <c r="M685" s="34"/>
      <c r="P685" s="713"/>
      <c r="Q685" s="713"/>
    </row>
    <row r="686" s="664" customFormat="1" spans="2:17">
      <c r="B686" s="665"/>
      <c r="C686" s="666"/>
      <c r="D686" s="665"/>
      <c r="E686" s="667"/>
      <c r="F686" s="667"/>
      <c r="G686" s="668"/>
      <c r="H686" s="669"/>
      <c r="I686" s="670"/>
      <c r="J686" s="34"/>
      <c r="K686" s="34"/>
      <c r="L686" s="34"/>
      <c r="M686" s="34"/>
      <c r="P686" s="713"/>
      <c r="Q686" s="713"/>
    </row>
    <row r="687" s="664" customFormat="1" spans="2:17">
      <c r="B687" s="665"/>
      <c r="C687" s="666"/>
      <c r="D687" s="665"/>
      <c r="E687" s="667"/>
      <c r="F687" s="667"/>
      <c r="G687" s="668"/>
      <c r="H687" s="669"/>
      <c r="I687" s="670"/>
      <c r="J687" s="34"/>
      <c r="K687" s="34"/>
      <c r="L687" s="34"/>
      <c r="M687" s="34"/>
      <c r="P687" s="713"/>
      <c r="Q687" s="713"/>
    </row>
    <row r="688" s="664" customFormat="1" spans="2:17">
      <c r="B688" s="665"/>
      <c r="C688" s="666"/>
      <c r="D688" s="665"/>
      <c r="E688" s="667"/>
      <c r="F688" s="667"/>
      <c r="G688" s="668"/>
      <c r="H688" s="669"/>
      <c r="I688" s="670"/>
      <c r="J688" s="34"/>
      <c r="K688" s="34"/>
      <c r="L688" s="34"/>
      <c r="M688" s="34"/>
      <c r="P688" s="713"/>
      <c r="Q688" s="713"/>
    </row>
    <row r="689" s="664" customFormat="1" spans="2:17">
      <c r="B689" s="665"/>
      <c r="C689" s="666"/>
      <c r="D689" s="665"/>
      <c r="E689" s="667"/>
      <c r="F689" s="667"/>
      <c r="G689" s="668"/>
      <c r="H689" s="669"/>
      <c r="I689" s="670"/>
      <c r="J689" s="34"/>
      <c r="K689" s="34"/>
      <c r="L689" s="34"/>
      <c r="M689" s="34"/>
      <c r="P689" s="713"/>
      <c r="Q689" s="713"/>
    </row>
    <row r="690" s="664" customFormat="1" spans="2:17">
      <c r="B690" s="665"/>
      <c r="C690" s="666"/>
      <c r="D690" s="665"/>
      <c r="E690" s="667"/>
      <c r="F690" s="667"/>
      <c r="G690" s="668"/>
      <c r="H690" s="669"/>
      <c r="I690" s="670"/>
      <c r="J690" s="34"/>
      <c r="K690" s="34"/>
      <c r="L690" s="34"/>
      <c r="M690" s="34"/>
      <c r="P690" s="713"/>
      <c r="Q690" s="713"/>
    </row>
    <row r="691" s="664" customFormat="1" spans="2:17">
      <c r="B691" s="665"/>
      <c r="C691" s="666"/>
      <c r="D691" s="665"/>
      <c r="E691" s="667"/>
      <c r="F691" s="667"/>
      <c r="G691" s="668"/>
      <c r="H691" s="669"/>
      <c r="I691" s="670"/>
      <c r="J691" s="34"/>
      <c r="K691" s="34"/>
      <c r="L691" s="34"/>
      <c r="M691" s="34"/>
      <c r="P691" s="713"/>
      <c r="Q691" s="713"/>
    </row>
    <row r="692" s="664" customFormat="1" spans="2:17">
      <c r="B692" s="665"/>
      <c r="C692" s="666"/>
      <c r="D692" s="665"/>
      <c r="E692" s="667"/>
      <c r="F692" s="667"/>
      <c r="G692" s="668"/>
      <c r="H692" s="669"/>
      <c r="I692" s="670"/>
      <c r="J692" s="34"/>
      <c r="K692" s="34"/>
      <c r="L692" s="34"/>
      <c r="M692" s="34"/>
      <c r="P692" s="713"/>
      <c r="Q692" s="713"/>
    </row>
    <row r="693" s="664" customFormat="1" spans="2:17">
      <c r="B693" s="665"/>
      <c r="C693" s="666"/>
      <c r="D693" s="665"/>
      <c r="E693" s="667"/>
      <c r="F693" s="667"/>
      <c r="G693" s="668"/>
      <c r="H693" s="669"/>
      <c r="I693" s="670"/>
      <c r="J693" s="34"/>
      <c r="K693" s="34"/>
      <c r="L693" s="34"/>
      <c r="M693" s="34"/>
      <c r="P693" s="713"/>
      <c r="Q693" s="713"/>
    </row>
    <row r="694" s="664" customFormat="1" spans="2:17">
      <c r="B694" s="665"/>
      <c r="C694" s="666"/>
      <c r="D694" s="665"/>
      <c r="E694" s="667"/>
      <c r="F694" s="667"/>
      <c r="G694" s="668"/>
      <c r="H694" s="669"/>
      <c r="I694" s="670"/>
      <c r="J694" s="34"/>
      <c r="K694" s="34"/>
      <c r="L694" s="34"/>
      <c r="M694" s="34"/>
      <c r="P694" s="713"/>
      <c r="Q694" s="713"/>
    </row>
    <row r="695" s="664" customFormat="1" spans="2:17">
      <c r="B695" s="665"/>
      <c r="C695" s="666"/>
      <c r="D695" s="665"/>
      <c r="E695" s="667"/>
      <c r="F695" s="667"/>
      <c r="G695" s="668"/>
      <c r="H695" s="669"/>
      <c r="I695" s="670"/>
      <c r="J695" s="34"/>
      <c r="K695" s="34"/>
      <c r="L695" s="34"/>
      <c r="M695" s="34"/>
      <c r="P695" s="713"/>
      <c r="Q695" s="713"/>
    </row>
    <row r="696" s="664" customFormat="1" spans="2:17">
      <c r="B696" s="665"/>
      <c r="C696" s="666"/>
      <c r="D696" s="665"/>
      <c r="E696" s="667"/>
      <c r="F696" s="667"/>
      <c r="G696" s="668"/>
      <c r="H696" s="669"/>
      <c r="I696" s="670"/>
      <c r="J696" s="34"/>
      <c r="K696" s="34"/>
      <c r="L696" s="34"/>
      <c r="M696" s="34"/>
      <c r="P696" s="713"/>
      <c r="Q696" s="713"/>
    </row>
    <row r="697" s="664" customFormat="1" spans="2:17">
      <c r="B697" s="665"/>
      <c r="C697" s="666"/>
      <c r="D697" s="665"/>
      <c r="E697" s="667"/>
      <c r="F697" s="667"/>
      <c r="G697" s="668"/>
      <c r="H697" s="669"/>
      <c r="I697" s="670"/>
      <c r="J697" s="34"/>
      <c r="K697" s="34"/>
      <c r="L697" s="34"/>
      <c r="M697" s="34"/>
      <c r="P697" s="713"/>
      <c r="Q697" s="713"/>
    </row>
    <row r="698" s="664" customFormat="1" spans="2:17">
      <c r="B698" s="665"/>
      <c r="C698" s="666"/>
      <c r="D698" s="665"/>
      <c r="E698" s="667"/>
      <c r="F698" s="667"/>
      <c r="G698" s="668"/>
      <c r="H698" s="669"/>
      <c r="I698" s="670"/>
      <c r="J698" s="34"/>
      <c r="K698" s="34"/>
      <c r="L698" s="34"/>
      <c r="M698" s="34"/>
      <c r="P698" s="713"/>
      <c r="Q698" s="713"/>
    </row>
    <row r="699" s="664" customFormat="1" spans="2:17">
      <c r="B699" s="665"/>
      <c r="C699" s="666"/>
      <c r="D699" s="665"/>
      <c r="E699" s="667"/>
      <c r="F699" s="667"/>
      <c r="G699" s="668"/>
      <c r="H699" s="669"/>
      <c r="I699" s="670"/>
      <c r="J699" s="34"/>
      <c r="K699" s="34"/>
      <c r="L699" s="34"/>
      <c r="M699" s="34"/>
      <c r="P699" s="713"/>
      <c r="Q699" s="713"/>
    </row>
    <row r="700" s="664" customFormat="1" spans="2:17">
      <c r="B700" s="665"/>
      <c r="C700" s="666"/>
      <c r="D700" s="665"/>
      <c r="E700" s="667"/>
      <c r="F700" s="667"/>
      <c r="G700" s="668"/>
      <c r="H700" s="669"/>
      <c r="I700" s="670"/>
      <c r="J700" s="34"/>
      <c r="K700" s="34"/>
      <c r="L700" s="34"/>
      <c r="M700" s="34"/>
      <c r="P700" s="713"/>
      <c r="Q700" s="713"/>
    </row>
    <row r="701" s="664" customFormat="1" spans="2:17">
      <c r="B701" s="665"/>
      <c r="C701" s="666"/>
      <c r="D701" s="665"/>
      <c r="E701" s="667"/>
      <c r="F701" s="667"/>
      <c r="G701" s="668"/>
      <c r="H701" s="669"/>
      <c r="I701" s="670"/>
      <c r="J701" s="34"/>
      <c r="K701" s="34"/>
      <c r="L701" s="34"/>
      <c r="M701" s="34"/>
      <c r="P701" s="713"/>
      <c r="Q701" s="713"/>
    </row>
    <row r="702" s="664" customFormat="1" spans="2:17">
      <c r="B702" s="665"/>
      <c r="C702" s="666"/>
      <c r="D702" s="665"/>
      <c r="E702" s="667"/>
      <c r="F702" s="667"/>
      <c r="G702" s="668"/>
      <c r="H702" s="669"/>
      <c r="I702" s="670"/>
      <c r="J702" s="34"/>
      <c r="K702" s="34"/>
      <c r="L702" s="34"/>
      <c r="M702" s="34"/>
      <c r="P702" s="713"/>
      <c r="Q702" s="713"/>
    </row>
    <row r="703" s="664" customFormat="1" spans="2:17">
      <c r="B703" s="665"/>
      <c r="C703" s="666"/>
      <c r="D703" s="665"/>
      <c r="E703" s="667"/>
      <c r="F703" s="667"/>
      <c r="G703" s="668"/>
      <c r="H703" s="669"/>
      <c r="I703" s="670"/>
      <c r="J703" s="34"/>
      <c r="K703" s="34"/>
      <c r="L703" s="34"/>
      <c r="M703" s="34"/>
      <c r="P703" s="713"/>
      <c r="Q703" s="713"/>
    </row>
    <row r="704" s="664" customFormat="1" spans="2:17">
      <c r="B704" s="665"/>
      <c r="C704" s="666"/>
      <c r="D704" s="665"/>
      <c r="E704" s="667"/>
      <c r="F704" s="667"/>
      <c r="G704" s="668"/>
      <c r="H704" s="669"/>
      <c r="I704" s="670"/>
      <c r="J704" s="34"/>
      <c r="K704" s="34"/>
      <c r="L704" s="34"/>
      <c r="M704" s="34"/>
      <c r="P704" s="713"/>
      <c r="Q704" s="713"/>
    </row>
    <row r="705" s="664" customFormat="1" spans="2:17">
      <c r="B705" s="665"/>
      <c r="C705" s="666"/>
      <c r="D705" s="665"/>
      <c r="E705" s="667"/>
      <c r="F705" s="667"/>
      <c r="G705" s="668"/>
      <c r="H705" s="669"/>
      <c r="I705" s="670"/>
      <c r="J705" s="34"/>
      <c r="K705" s="34"/>
      <c r="L705" s="34"/>
      <c r="M705" s="34"/>
      <c r="P705" s="713"/>
      <c r="Q705" s="713"/>
    </row>
    <row r="706" s="664" customFormat="1" spans="2:17">
      <c r="B706" s="665"/>
      <c r="C706" s="666"/>
      <c r="D706" s="665"/>
      <c r="E706" s="667"/>
      <c r="F706" s="667"/>
      <c r="G706" s="668"/>
      <c r="H706" s="669"/>
      <c r="I706" s="670"/>
      <c r="J706" s="34"/>
      <c r="K706" s="34"/>
      <c r="L706" s="34"/>
      <c r="M706" s="34"/>
      <c r="P706" s="713"/>
      <c r="Q706" s="713"/>
    </row>
    <row r="707" s="664" customFormat="1" spans="2:17">
      <c r="B707" s="665"/>
      <c r="C707" s="666"/>
      <c r="D707" s="665"/>
      <c r="E707" s="667"/>
      <c r="F707" s="667"/>
      <c r="G707" s="668"/>
      <c r="H707" s="669"/>
      <c r="I707" s="670"/>
      <c r="J707" s="34"/>
      <c r="K707" s="34"/>
      <c r="L707" s="34"/>
      <c r="M707" s="34"/>
      <c r="P707" s="713"/>
      <c r="Q707" s="713"/>
    </row>
    <row r="708" s="664" customFormat="1" spans="2:17">
      <c r="B708" s="665"/>
      <c r="C708" s="666"/>
      <c r="D708" s="665"/>
      <c r="E708" s="667"/>
      <c r="F708" s="667"/>
      <c r="G708" s="668"/>
      <c r="H708" s="669"/>
      <c r="I708" s="670"/>
      <c r="J708" s="34"/>
      <c r="K708" s="34"/>
      <c r="L708" s="34"/>
      <c r="M708" s="34"/>
      <c r="P708" s="713"/>
      <c r="Q708" s="713"/>
    </row>
    <row r="709" s="664" customFormat="1" spans="2:17">
      <c r="B709" s="665"/>
      <c r="C709" s="666"/>
      <c r="D709" s="665"/>
      <c r="E709" s="667"/>
      <c r="F709" s="667"/>
      <c r="G709" s="668"/>
      <c r="H709" s="669"/>
      <c r="I709" s="670"/>
      <c r="J709" s="34"/>
      <c r="K709" s="34"/>
      <c r="L709" s="34"/>
      <c r="M709" s="34"/>
      <c r="P709" s="713"/>
      <c r="Q709" s="713"/>
    </row>
    <row r="710" s="664" customFormat="1" spans="2:17">
      <c r="B710" s="665"/>
      <c r="C710" s="666"/>
      <c r="D710" s="665"/>
      <c r="E710" s="667"/>
      <c r="F710" s="667"/>
      <c r="G710" s="668"/>
      <c r="H710" s="669"/>
      <c r="I710" s="670"/>
      <c r="J710" s="34"/>
      <c r="K710" s="34"/>
      <c r="L710" s="34"/>
      <c r="M710" s="34"/>
      <c r="P710" s="713"/>
      <c r="Q710" s="713"/>
    </row>
    <row r="711" s="664" customFormat="1" spans="2:17">
      <c r="B711" s="665"/>
      <c r="C711" s="666"/>
      <c r="D711" s="665"/>
      <c r="E711" s="667"/>
      <c r="F711" s="667"/>
      <c r="G711" s="668"/>
      <c r="H711" s="669"/>
      <c r="I711" s="670"/>
      <c r="J711" s="34"/>
      <c r="K711" s="34"/>
      <c r="L711" s="34"/>
      <c r="M711" s="34"/>
      <c r="P711" s="713"/>
      <c r="Q711" s="713"/>
    </row>
    <row r="712" s="664" customFormat="1" spans="2:17">
      <c r="B712" s="665"/>
      <c r="C712" s="666"/>
      <c r="D712" s="665"/>
      <c r="E712" s="667"/>
      <c r="F712" s="667"/>
      <c r="G712" s="668"/>
      <c r="H712" s="669"/>
      <c r="I712" s="670"/>
      <c r="J712" s="34"/>
      <c r="K712" s="34"/>
      <c r="L712" s="34"/>
      <c r="M712" s="34"/>
      <c r="P712" s="713"/>
      <c r="Q712" s="713"/>
    </row>
    <row r="713" s="664" customFormat="1" spans="2:17">
      <c r="B713" s="665"/>
      <c r="C713" s="666"/>
      <c r="D713" s="665"/>
      <c r="E713" s="667"/>
      <c r="F713" s="667"/>
      <c r="G713" s="668"/>
      <c r="H713" s="669"/>
      <c r="I713" s="670"/>
      <c r="J713" s="34"/>
      <c r="K713" s="34"/>
      <c r="L713" s="34"/>
      <c r="M713" s="34"/>
      <c r="P713" s="713"/>
      <c r="Q713" s="713"/>
    </row>
    <row r="714" s="664" customFormat="1" spans="2:17">
      <c r="B714" s="665"/>
      <c r="C714" s="666"/>
      <c r="D714" s="665"/>
      <c r="E714" s="667"/>
      <c r="F714" s="667"/>
      <c r="G714" s="668"/>
      <c r="H714" s="669"/>
      <c r="I714" s="670"/>
      <c r="J714" s="34"/>
      <c r="K714" s="34"/>
      <c r="L714" s="34"/>
      <c r="M714" s="34"/>
      <c r="P714" s="713"/>
      <c r="Q714" s="713"/>
    </row>
    <row r="715" s="664" customFormat="1" spans="2:17">
      <c r="B715" s="665"/>
      <c r="C715" s="666"/>
      <c r="D715" s="665"/>
      <c r="E715" s="667"/>
      <c r="F715" s="667"/>
      <c r="G715" s="668"/>
      <c r="H715" s="669"/>
      <c r="I715" s="670"/>
      <c r="J715" s="34"/>
      <c r="K715" s="34"/>
      <c r="L715" s="34"/>
      <c r="M715" s="34"/>
      <c r="P715" s="713"/>
      <c r="Q715" s="713"/>
    </row>
    <row r="716" s="664" customFormat="1" spans="2:17">
      <c r="B716" s="665"/>
      <c r="C716" s="666"/>
      <c r="D716" s="665"/>
      <c r="E716" s="667"/>
      <c r="F716" s="667"/>
      <c r="G716" s="668"/>
      <c r="H716" s="669"/>
      <c r="I716" s="670"/>
      <c r="J716" s="34"/>
      <c r="K716" s="34"/>
      <c r="L716" s="34"/>
      <c r="M716" s="34"/>
      <c r="P716" s="713"/>
      <c r="Q716" s="713"/>
    </row>
    <row r="717" s="664" customFormat="1" spans="2:17">
      <c r="B717" s="665"/>
      <c r="C717" s="666"/>
      <c r="D717" s="665"/>
      <c r="E717" s="667"/>
      <c r="F717" s="667"/>
      <c r="G717" s="668"/>
      <c r="H717" s="669"/>
      <c r="I717" s="670"/>
      <c r="J717" s="34"/>
      <c r="K717" s="34"/>
      <c r="L717" s="34"/>
      <c r="M717" s="34"/>
      <c r="P717" s="713"/>
      <c r="Q717" s="713"/>
    </row>
    <row r="718" s="664" customFormat="1" spans="2:17">
      <c r="B718" s="665"/>
      <c r="C718" s="666"/>
      <c r="D718" s="665"/>
      <c r="E718" s="667"/>
      <c r="F718" s="667"/>
      <c r="G718" s="668"/>
      <c r="H718" s="669"/>
      <c r="I718" s="670"/>
      <c r="J718" s="34"/>
      <c r="K718" s="34"/>
      <c r="L718" s="34"/>
      <c r="M718" s="34"/>
      <c r="P718" s="713"/>
      <c r="Q718" s="713"/>
    </row>
    <row r="719" s="664" customFormat="1" spans="2:17">
      <c r="B719" s="665"/>
      <c r="C719" s="666"/>
      <c r="D719" s="665"/>
      <c r="E719" s="667"/>
      <c r="F719" s="667"/>
      <c r="G719" s="668"/>
      <c r="H719" s="669"/>
      <c r="I719" s="670"/>
      <c r="J719" s="34"/>
      <c r="K719" s="34"/>
      <c r="L719" s="34"/>
      <c r="M719" s="34"/>
      <c r="P719" s="713"/>
      <c r="Q719" s="713"/>
    </row>
    <row r="720" s="664" customFormat="1" spans="2:17">
      <c r="B720" s="665"/>
      <c r="C720" s="666"/>
      <c r="D720" s="665"/>
      <c r="E720" s="667"/>
      <c r="F720" s="667"/>
      <c r="G720" s="668"/>
      <c r="H720" s="669"/>
      <c r="I720" s="670"/>
      <c r="J720" s="34"/>
      <c r="K720" s="34"/>
      <c r="L720" s="34"/>
      <c r="M720" s="34"/>
      <c r="P720" s="713"/>
      <c r="Q720" s="713"/>
    </row>
    <row r="721" s="664" customFormat="1" spans="2:17">
      <c r="B721" s="665"/>
      <c r="C721" s="666"/>
      <c r="D721" s="665"/>
      <c r="E721" s="667"/>
      <c r="F721" s="667"/>
      <c r="G721" s="668"/>
      <c r="H721" s="669"/>
      <c r="I721" s="670"/>
      <c r="J721" s="34"/>
      <c r="K721" s="34"/>
      <c r="L721" s="34"/>
      <c r="M721" s="34"/>
      <c r="P721" s="713"/>
      <c r="Q721" s="713"/>
    </row>
    <row r="722" s="664" customFormat="1" spans="2:17">
      <c r="B722" s="665"/>
      <c r="C722" s="666"/>
      <c r="D722" s="665"/>
      <c r="E722" s="667"/>
      <c r="F722" s="667"/>
      <c r="G722" s="668"/>
      <c r="H722" s="669"/>
      <c r="I722" s="670"/>
      <c r="J722" s="34"/>
      <c r="K722" s="34"/>
      <c r="L722" s="34"/>
      <c r="M722" s="34"/>
      <c r="P722" s="713"/>
      <c r="Q722" s="713"/>
    </row>
    <row r="723" s="664" customFormat="1" spans="2:17">
      <c r="B723" s="665"/>
      <c r="C723" s="666"/>
      <c r="D723" s="665"/>
      <c r="E723" s="667"/>
      <c r="F723" s="667"/>
      <c r="G723" s="668"/>
      <c r="H723" s="669"/>
      <c r="I723" s="670"/>
      <c r="J723" s="34"/>
      <c r="K723" s="34"/>
      <c r="L723" s="34"/>
      <c r="M723" s="34"/>
      <c r="P723" s="713"/>
      <c r="Q723" s="713"/>
    </row>
    <row r="724" s="664" customFormat="1" spans="2:17">
      <c r="B724" s="665"/>
      <c r="C724" s="666"/>
      <c r="D724" s="665"/>
      <c r="E724" s="667"/>
      <c r="F724" s="667"/>
      <c r="G724" s="668"/>
      <c r="H724" s="669"/>
      <c r="I724" s="670"/>
      <c r="J724" s="34"/>
      <c r="K724" s="34"/>
      <c r="L724" s="34"/>
      <c r="M724" s="34"/>
      <c r="P724" s="713"/>
      <c r="Q724" s="713"/>
    </row>
    <row r="725" s="664" customFormat="1" spans="2:17">
      <c r="B725" s="665"/>
      <c r="C725" s="666"/>
      <c r="D725" s="665"/>
      <c r="E725" s="667"/>
      <c r="F725" s="667"/>
      <c r="G725" s="668"/>
      <c r="H725" s="669"/>
      <c r="I725" s="670"/>
      <c r="J725" s="34"/>
      <c r="K725" s="34"/>
      <c r="L725" s="34"/>
      <c r="M725" s="34"/>
      <c r="P725" s="713"/>
      <c r="Q725" s="713"/>
    </row>
    <row r="726" s="664" customFormat="1" spans="2:17">
      <c r="B726" s="665"/>
      <c r="C726" s="666"/>
      <c r="D726" s="665"/>
      <c r="E726" s="667"/>
      <c r="F726" s="667"/>
      <c r="G726" s="668"/>
      <c r="H726" s="669"/>
      <c r="I726" s="670"/>
      <c r="J726" s="34"/>
      <c r="K726" s="34"/>
      <c r="L726" s="34"/>
      <c r="M726" s="34"/>
      <c r="P726" s="713"/>
      <c r="Q726" s="713"/>
    </row>
    <row r="727" s="664" customFormat="1" spans="2:17">
      <c r="B727" s="665"/>
      <c r="C727" s="666"/>
      <c r="D727" s="665"/>
      <c r="E727" s="667"/>
      <c r="F727" s="667"/>
      <c r="G727" s="668"/>
      <c r="H727" s="669"/>
      <c r="I727" s="670"/>
      <c r="J727" s="34"/>
      <c r="K727" s="34"/>
      <c r="L727" s="34"/>
      <c r="M727" s="34"/>
      <c r="P727" s="713"/>
      <c r="Q727" s="713"/>
    </row>
    <row r="728" s="664" customFormat="1" spans="2:17">
      <c r="B728" s="665"/>
      <c r="C728" s="666"/>
      <c r="D728" s="665"/>
      <c r="E728" s="667"/>
      <c r="F728" s="667"/>
      <c r="G728" s="668"/>
      <c r="H728" s="669"/>
      <c r="I728" s="670"/>
      <c r="J728" s="34"/>
      <c r="K728" s="34"/>
      <c r="L728" s="34"/>
      <c r="M728" s="34"/>
      <c r="P728" s="713"/>
      <c r="Q728" s="713"/>
    </row>
    <row r="729" s="664" customFormat="1" spans="2:17">
      <c r="B729" s="665"/>
      <c r="C729" s="666"/>
      <c r="D729" s="665"/>
      <c r="E729" s="667"/>
      <c r="F729" s="667"/>
      <c r="G729" s="668"/>
      <c r="H729" s="669"/>
      <c r="I729" s="670"/>
      <c r="J729" s="34"/>
      <c r="K729" s="34"/>
      <c r="L729" s="34"/>
      <c r="M729" s="34"/>
      <c r="P729" s="713"/>
      <c r="Q729" s="713"/>
    </row>
    <row r="730" s="664" customFormat="1" spans="2:17">
      <c r="B730" s="665"/>
      <c r="C730" s="666"/>
      <c r="D730" s="665"/>
      <c r="E730" s="667"/>
      <c r="F730" s="667"/>
      <c r="G730" s="668"/>
      <c r="H730" s="669"/>
      <c r="I730" s="670"/>
      <c r="J730" s="34"/>
      <c r="K730" s="34"/>
      <c r="L730" s="34"/>
      <c r="M730" s="34"/>
      <c r="P730" s="713"/>
      <c r="Q730" s="713"/>
    </row>
    <row r="731" s="664" customFormat="1" spans="2:17">
      <c r="B731" s="665"/>
      <c r="C731" s="666"/>
      <c r="D731" s="665"/>
      <c r="E731" s="667"/>
      <c r="F731" s="667"/>
      <c r="G731" s="668"/>
      <c r="H731" s="669"/>
      <c r="I731" s="670"/>
      <c r="J731" s="34"/>
      <c r="K731" s="34"/>
      <c r="L731" s="34"/>
      <c r="M731" s="34"/>
      <c r="P731" s="713"/>
      <c r="Q731" s="713"/>
    </row>
    <row r="732" s="664" customFormat="1" spans="2:17">
      <c r="B732" s="665"/>
      <c r="C732" s="666"/>
      <c r="D732" s="665"/>
      <c r="E732" s="667"/>
      <c r="F732" s="667"/>
      <c r="G732" s="668"/>
      <c r="H732" s="669"/>
      <c r="I732" s="670"/>
      <c r="J732" s="34"/>
      <c r="K732" s="34"/>
      <c r="L732" s="34"/>
      <c r="M732" s="34"/>
      <c r="P732" s="713"/>
      <c r="Q732" s="713"/>
    </row>
    <row r="733" s="664" customFormat="1" spans="2:17">
      <c r="B733" s="665"/>
      <c r="C733" s="666"/>
      <c r="D733" s="665"/>
      <c r="E733" s="667"/>
      <c r="F733" s="667"/>
      <c r="G733" s="668"/>
      <c r="H733" s="669"/>
      <c r="I733" s="670"/>
      <c r="J733" s="34"/>
      <c r="K733" s="34"/>
      <c r="L733" s="34"/>
      <c r="M733" s="34"/>
      <c r="P733" s="713"/>
      <c r="Q733" s="713"/>
    </row>
    <row r="734" s="664" customFormat="1" spans="2:17">
      <c r="B734" s="665"/>
      <c r="C734" s="666"/>
      <c r="D734" s="665"/>
      <c r="E734" s="667"/>
      <c r="F734" s="667"/>
      <c r="G734" s="668"/>
      <c r="H734" s="669"/>
      <c r="I734" s="670"/>
      <c r="J734" s="34"/>
      <c r="K734" s="34"/>
      <c r="L734" s="34"/>
      <c r="M734" s="34"/>
      <c r="P734" s="713"/>
      <c r="Q734" s="713"/>
    </row>
    <row r="735" s="664" customFormat="1" spans="2:17">
      <c r="B735" s="665"/>
      <c r="C735" s="666"/>
      <c r="D735" s="665"/>
      <c r="E735" s="667"/>
      <c r="F735" s="667"/>
      <c r="G735" s="668"/>
      <c r="H735" s="669"/>
      <c r="I735" s="670"/>
      <c r="J735" s="34"/>
      <c r="K735" s="34"/>
      <c r="L735" s="34"/>
      <c r="M735" s="34"/>
      <c r="P735" s="713"/>
      <c r="Q735" s="713"/>
    </row>
    <row r="736" s="664" customFormat="1" spans="2:17">
      <c r="B736" s="665"/>
      <c r="C736" s="666"/>
      <c r="D736" s="665"/>
      <c r="E736" s="667"/>
      <c r="F736" s="667"/>
      <c r="G736" s="668"/>
      <c r="H736" s="669"/>
      <c r="I736" s="670"/>
      <c r="J736" s="34"/>
      <c r="K736" s="34"/>
      <c r="L736" s="34"/>
      <c r="M736" s="34"/>
      <c r="P736" s="713"/>
      <c r="Q736" s="713"/>
    </row>
    <row r="737" s="664" customFormat="1" spans="2:17">
      <c r="B737" s="665"/>
      <c r="C737" s="666"/>
      <c r="D737" s="665"/>
      <c r="E737" s="667"/>
      <c r="F737" s="667"/>
      <c r="G737" s="668"/>
      <c r="H737" s="669"/>
      <c r="I737" s="670"/>
      <c r="J737" s="34"/>
      <c r="K737" s="34"/>
      <c r="L737" s="34"/>
      <c r="M737" s="34"/>
      <c r="P737" s="713"/>
      <c r="Q737" s="713"/>
    </row>
    <row r="738" s="664" customFormat="1" spans="2:17">
      <c r="B738" s="665"/>
      <c r="C738" s="666"/>
      <c r="D738" s="665"/>
      <c r="E738" s="667"/>
      <c r="F738" s="667"/>
      <c r="G738" s="668"/>
      <c r="H738" s="669"/>
      <c r="I738" s="670"/>
      <c r="J738" s="34"/>
      <c r="K738" s="34"/>
      <c r="L738" s="34"/>
      <c r="M738" s="34"/>
      <c r="P738" s="713"/>
      <c r="Q738" s="713"/>
    </row>
    <row r="739" s="664" customFormat="1" spans="2:17">
      <c r="B739" s="665"/>
      <c r="C739" s="666"/>
      <c r="D739" s="665"/>
      <c r="E739" s="667"/>
      <c r="F739" s="667"/>
      <c r="G739" s="668"/>
      <c r="H739" s="669"/>
      <c r="I739" s="670"/>
      <c r="J739" s="34"/>
      <c r="K739" s="34"/>
      <c r="L739" s="34"/>
      <c r="M739" s="34"/>
      <c r="P739" s="713"/>
      <c r="Q739" s="713"/>
    </row>
    <row r="740" s="664" customFormat="1" spans="2:17">
      <c r="B740" s="665"/>
      <c r="C740" s="666"/>
      <c r="D740" s="665"/>
      <c r="E740" s="667"/>
      <c r="F740" s="667"/>
      <c r="G740" s="668"/>
      <c r="H740" s="669"/>
      <c r="I740" s="670"/>
      <c r="J740" s="34"/>
      <c r="K740" s="34"/>
      <c r="L740" s="34"/>
      <c r="M740" s="34"/>
      <c r="P740" s="713"/>
      <c r="Q740" s="713"/>
    </row>
    <row r="741" s="664" customFormat="1" spans="2:17">
      <c r="B741" s="665"/>
      <c r="C741" s="666"/>
      <c r="D741" s="665"/>
      <c r="E741" s="667"/>
      <c r="F741" s="667"/>
      <c r="G741" s="668"/>
      <c r="H741" s="669"/>
      <c r="I741" s="670"/>
      <c r="J741" s="34"/>
      <c r="K741" s="34"/>
      <c r="L741" s="34"/>
      <c r="M741" s="34"/>
      <c r="P741" s="713"/>
      <c r="Q741" s="713"/>
    </row>
    <row r="742" s="664" customFormat="1" spans="2:17">
      <c r="B742" s="665"/>
      <c r="C742" s="666"/>
      <c r="D742" s="665"/>
      <c r="E742" s="667"/>
      <c r="F742" s="667"/>
      <c r="G742" s="668"/>
      <c r="H742" s="669"/>
      <c r="I742" s="670"/>
      <c r="J742" s="34"/>
      <c r="K742" s="34"/>
      <c r="L742" s="34"/>
      <c r="M742" s="34"/>
      <c r="P742" s="713"/>
      <c r="Q742" s="713"/>
    </row>
    <row r="743" s="664" customFormat="1" spans="2:17">
      <c r="B743" s="665"/>
      <c r="C743" s="666"/>
      <c r="D743" s="665"/>
      <c r="E743" s="667"/>
      <c r="F743" s="667"/>
      <c r="G743" s="668"/>
      <c r="H743" s="669"/>
      <c r="I743" s="670"/>
      <c r="J743" s="34"/>
      <c r="K743" s="34"/>
      <c r="L743" s="34"/>
      <c r="M743" s="34"/>
      <c r="P743" s="713"/>
      <c r="Q743" s="713"/>
    </row>
    <row r="744" s="664" customFormat="1" spans="2:17">
      <c r="B744" s="665"/>
      <c r="C744" s="666"/>
      <c r="D744" s="665"/>
      <c r="E744" s="667"/>
      <c r="F744" s="667"/>
      <c r="G744" s="668"/>
      <c r="H744" s="669"/>
      <c r="I744" s="670"/>
      <c r="J744" s="34"/>
      <c r="K744" s="34"/>
      <c r="L744" s="34"/>
      <c r="M744" s="34"/>
      <c r="P744" s="713"/>
      <c r="Q744" s="713"/>
    </row>
    <row r="745" s="664" customFormat="1" spans="2:17">
      <c r="B745" s="665"/>
      <c r="C745" s="666"/>
      <c r="D745" s="665"/>
      <c r="E745" s="667"/>
      <c r="F745" s="667"/>
      <c r="G745" s="668"/>
      <c r="H745" s="669"/>
      <c r="I745" s="670"/>
      <c r="J745" s="34"/>
      <c r="K745" s="34"/>
      <c r="L745" s="34"/>
      <c r="M745" s="34"/>
      <c r="P745" s="713"/>
      <c r="Q745" s="713"/>
    </row>
    <row r="746" s="664" customFormat="1" spans="2:17">
      <c r="B746" s="665"/>
      <c r="C746" s="666"/>
      <c r="D746" s="665"/>
      <c r="E746" s="667"/>
      <c r="F746" s="667"/>
      <c r="G746" s="668"/>
      <c r="H746" s="669"/>
      <c r="I746" s="670"/>
      <c r="J746" s="34"/>
      <c r="K746" s="34"/>
      <c r="L746" s="34"/>
      <c r="M746" s="34"/>
      <c r="P746" s="713"/>
      <c r="Q746" s="713"/>
    </row>
    <row r="747" s="664" customFormat="1" spans="2:17">
      <c r="B747" s="665"/>
      <c r="C747" s="666"/>
      <c r="D747" s="665"/>
      <c r="E747" s="667"/>
      <c r="F747" s="667"/>
      <c r="G747" s="668"/>
      <c r="H747" s="669"/>
      <c r="I747" s="670"/>
      <c r="J747" s="34"/>
      <c r="K747" s="34"/>
      <c r="L747" s="34"/>
      <c r="M747" s="34"/>
      <c r="P747" s="713"/>
      <c r="Q747" s="713"/>
    </row>
    <row r="748" s="664" customFormat="1" spans="2:17">
      <c r="B748" s="665"/>
      <c r="C748" s="666"/>
      <c r="D748" s="665"/>
      <c r="E748" s="667"/>
      <c r="F748" s="667"/>
      <c r="G748" s="668"/>
      <c r="H748" s="669"/>
      <c r="I748" s="670"/>
      <c r="J748" s="34"/>
      <c r="K748" s="34"/>
      <c r="L748" s="34"/>
      <c r="M748" s="34"/>
      <c r="P748" s="713"/>
      <c r="Q748" s="713"/>
    </row>
    <row r="749" s="664" customFormat="1" spans="2:17">
      <c r="B749" s="665"/>
      <c r="C749" s="666"/>
      <c r="D749" s="665"/>
      <c r="E749" s="667"/>
      <c r="F749" s="667"/>
      <c r="G749" s="668"/>
      <c r="H749" s="669"/>
      <c r="I749" s="670"/>
      <c r="J749" s="34"/>
      <c r="K749" s="34"/>
      <c r="L749" s="34"/>
      <c r="M749" s="34"/>
      <c r="P749" s="713"/>
      <c r="Q749" s="713"/>
    </row>
    <row r="750" s="664" customFormat="1" spans="2:17">
      <c r="B750" s="665"/>
      <c r="C750" s="666"/>
      <c r="D750" s="665"/>
      <c r="E750" s="667"/>
      <c r="F750" s="667"/>
      <c r="G750" s="668"/>
      <c r="H750" s="669"/>
      <c r="I750" s="670"/>
      <c r="J750" s="34"/>
      <c r="K750" s="34"/>
      <c r="L750" s="34"/>
      <c r="M750" s="34"/>
      <c r="P750" s="713"/>
      <c r="Q750" s="713"/>
    </row>
    <row r="751" s="664" customFormat="1" spans="2:17">
      <c r="B751" s="665"/>
      <c r="C751" s="666"/>
      <c r="D751" s="665"/>
      <c r="E751" s="667"/>
      <c r="F751" s="667"/>
      <c r="G751" s="668"/>
      <c r="H751" s="669"/>
      <c r="I751" s="670"/>
      <c r="J751" s="34"/>
      <c r="K751" s="34"/>
      <c r="L751" s="34"/>
      <c r="M751" s="34"/>
      <c r="P751" s="713"/>
      <c r="Q751" s="713"/>
    </row>
    <row r="752" s="664" customFormat="1" spans="2:17">
      <c r="B752" s="665"/>
      <c r="C752" s="666"/>
      <c r="D752" s="665"/>
      <c r="E752" s="667"/>
      <c r="F752" s="667"/>
      <c r="G752" s="668"/>
      <c r="H752" s="669"/>
      <c r="I752" s="670"/>
      <c r="J752" s="34"/>
      <c r="K752" s="34"/>
      <c r="L752" s="34"/>
      <c r="M752" s="34"/>
      <c r="P752" s="713"/>
      <c r="Q752" s="713"/>
    </row>
    <row r="753" s="664" customFormat="1" spans="2:17">
      <c r="B753" s="665"/>
      <c r="C753" s="666"/>
      <c r="D753" s="665"/>
      <c r="E753" s="667"/>
      <c r="F753" s="667"/>
      <c r="G753" s="668"/>
      <c r="H753" s="669"/>
      <c r="I753" s="670"/>
      <c r="J753" s="34"/>
      <c r="K753" s="34"/>
      <c r="L753" s="34"/>
      <c r="M753" s="34"/>
      <c r="P753" s="713"/>
      <c r="Q753" s="713"/>
    </row>
    <row r="754" s="664" customFormat="1" spans="2:17">
      <c r="B754" s="665"/>
      <c r="C754" s="666"/>
      <c r="D754" s="665"/>
      <c r="E754" s="667"/>
      <c r="F754" s="667"/>
      <c r="G754" s="668"/>
      <c r="H754" s="669"/>
      <c r="I754" s="670"/>
      <c r="J754" s="34"/>
      <c r="K754" s="34"/>
      <c r="L754" s="34"/>
      <c r="M754" s="34"/>
      <c r="P754" s="713"/>
      <c r="Q754" s="713"/>
    </row>
    <row r="755" s="664" customFormat="1" spans="2:17">
      <c r="B755" s="665"/>
      <c r="C755" s="666"/>
      <c r="D755" s="665"/>
      <c r="E755" s="667"/>
      <c r="F755" s="667"/>
      <c r="G755" s="668"/>
      <c r="H755" s="669"/>
      <c r="I755" s="670"/>
      <c r="J755" s="34"/>
      <c r="K755" s="34"/>
      <c r="L755" s="34"/>
      <c r="M755" s="34"/>
      <c r="P755" s="713"/>
      <c r="Q755" s="713"/>
    </row>
    <row r="756" s="664" customFormat="1" spans="2:17">
      <c r="B756" s="665"/>
      <c r="C756" s="666"/>
      <c r="D756" s="665"/>
      <c r="E756" s="667"/>
      <c r="F756" s="667"/>
      <c r="G756" s="668"/>
      <c r="H756" s="669"/>
      <c r="I756" s="670"/>
      <c r="J756" s="34"/>
      <c r="K756" s="34"/>
      <c r="L756" s="34"/>
      <c r="M756" s="34"/>
      <c r="P756" s="713"/>
      <c r="Q756" s="713"/>
    </row>
    <row r="757" s="664" customFormat="1" spans="2:17">
      <c r="B757" s="665"/>
      <c r="C757" s="666"/>
      <c r="D757" s="665"/>
      <c r="E757" s="667"/>
      <c r="F757" s="667"/>
      <c r="G757" s="668"/>
      <c r="H757" s="669"/>
      <c r="I757" s="670"/>
      <c r="J757" s="34"/>
      <c r="K757" s="34"/>
      <c r="L757" s="34"/>
      <c r="M757" s="34"/>
      <c r="P757" s="713"/>
      <c r="Q757" s="713"/>
    </row>
    <row r="758" s="664" customFormat="1" spans="2:17">
      <c r="B758" s="665"/>
      <c r="C758" s="666"/>
      <c r="D758" s="665"/>
      <c r="E758" s="667"/>
      <c r="F758" s="667"/>
      <c r="G758" s="668"/>
      <c r="H758" s="669"/>
      <c r="I758" s="670"/>
      <c r="J758" s="34"/>
      <c r="K758" s="34"/>
      <c r="L758" s="34"/>
      <c r="M758" s="34"/>
      <c r="P758" s="713"/>
      <c r="Q758" s="713"/>
    </row>
    <row r="759" s="664" customFormat="1" spans="2:17">
      <c r="B759" s="665"/>
      <c r="C759" s="666"/>
      <c r="D759" s="665"/>
      <c r="E759" s="667"/>
      <c r="F759" s="667"/>
      <c r="G759" s="668"/>
      <c r="H759" s="669"/>
      <c r="I759" s="670"/>
      <c r="J759" s="34"/>
      <c r="K759" s="34"/>
      <c r="L759" s="34"/>
      <c r="M759" s="34"/>
      <c r="P759" s="713"/>
      <c r="Q759" s="713"/>
    </row>
    <row r="760" s="664" customFormat="1" spans="2:17">
      <c r="B760" s="665"/>
      <c r="C760" s="666"/>
      <c r="D760" s="665"/>
      <c r="E760" s="667"/>
      <c r="F760" s="667"/>
      <c r="G760" s="668"/>
      <c r="H760" s="669"/>
      <c r="I760" s="670"/>
      <c r="J760" s="34"/>
      <c r="K760" s="34"/>
      <c r="L760" s="34"/>
      <c r="M760" s="34"/>
      <c r="P760" s="713"/>
      <c r="Q760" s="713"/>
    </row>
    <row r="761" s="664" customFormat="1" spans="2:17">
      <c r="B761" s="665"/>
      <c r="C761" s="666"/>
      <c r="D761" s="665"/>
      <c r="E761" s="667"/>
      <c r="F761" s="667"/>
      <c r="G761" s="668"/>
      <c r="H761" s="669"/>
      <c r="I761" s="670"/>
      <c r="J761" s="34"/>
      <c r="K761" s="34"/>
      <c r="L761" s="34"/>
      <c r="M761" s="34"/>
      <c r="P761" s="713"/>
      <c r="Q761" s="713"/>
    </row>
    <row r="762" s="664" customFormat="1" spans="2:17">
      <c r="B762" s="665"/>
      <c r="C762" s="666"/>
      <c r="D762" s="665"/>
      <c r="E762" s="667"/>
      <c r="F762" s="667"/>
      <c r="G762" s="668"/>
      <c r="H762" s="669"/>
      <c r="I762" s="670"/>
      <c r="J762" s="34"/>
      <c r="K762" s="34"/>
      <c r="L762" s="34"/>
      <c r="M762" s="34"/>
      <c r="P762" s="713"/>
      <c r="Q762" s="713"/>
    </row>
    <row r="763" s="664" customFormat="1" spans="2:17">
      <c r="B763" s="665"/>
      <c r="C763" s="666"/>
      <c r="D763" s="665"/>
      <c r="E763" s="667"/>
      <c r="F763" s="667"/>
      <c r="G763" s="668"/>
      <c r="H763" s="669"/>
      <c r="I763" s="670"/>
      <c r="J763" s="34"/>
      <c r="K763" s="34"/>
      <c r="L763" s="34"/>
      <c r="M763" s="34"/>
      <c r="P763" s="713"/>
      <c r="Q763" s="713"/>
    </row>
    <row r="764" s="664" customFormat="1" spans="2:17">
      <c r="B764" s="665"/>
      <c r="C764" s="666"/>
      <c r="D764" s="665"/>
      <c r="E764" s="667"/>
      <c r="F764" s="667"/>
      <c r="G764" s="668"/>
      <c r="H764" s="669"/>
      <c r="I764" s="670"/>
      <c r="J764" s="34"/>
      <c r="K764" s="34"/>
      <c r="L764" s="34"/>
      <c r="M764" s="34"/>
      <c r="P764" s="713"/>
      <c r="Q764" s="713"/>
    </row>
    <row r="765" s="664" customFormat="1" spans="2:17">
      <c r="B765" s="665"/>
      <c r="C765" s="666"/>
      <c r="D765" s="665"/>
      <c r="E765" s="667"/>
      <c r="F765" s="667"/>
      <c r="G765" s="668"/>
      <c r="H765" s="669"/>
      <c r="I765" s="670"/>
      <c r="J765" s="34"/>
      <c r="K765" s="34"/>
      <c r="L765" s="34"/>
      <c r="M765" s="34"/>
      <c r="P765" s="713"/>
      <c r="Q765" s="713"/>
    </row>
    <row r="766" s="664" customFormat="1" spans="2:17">
      <c r="B766" s="665"/>
      <c r="C766" s="666"/>
      <c r="D766" s="665"/>
      <c r="E766" s="667"/>
      <c r="F766" s="667"/>
      <c r="G766" s="668"/>
      <c r="H766" s="669"/>
      <c r="I766" s="670"/>
      <c r="J766" s="34"/>
      <c r="K766" s="34"/>
      <c r="L766" s="34"/>
      <c r="M766" s="34"/>
      <c r="P766" s="713"/>
      <c r="Q766" s="713"/>
    </row>
    <row r="767" s="664" customFormat="1" spans="2:17">
      <c r="B767" s="665"/>
      <c r="C767" s="666"/>
      <c r="D767" s="665"/>
      <c r="E767" s="667"/>
      <c r="F767" s="667"/>
      <c r="G767" s="668"/>
      <c r="H767" s="669"/>
      <c r="I767" s="670"/>
      <c r="J767" s="34"/>
      <c r="K767" s="34"/>
      <c r="L767" s="34"/>
      <c r="M767" s="34"/>
      <c r="P767" s="713"/>
      <c r="Q767" s="713"/>
    </row>
    <row r="768" s="664" customFormat="1" spans="2:17">
      <c r="B768" s="665"/>
      <c r="C768" s="666"/>
      <c r="D768" s="665"/>
      <c r="E768" s="667"/>
      <c r="F768" s="667"/>
      <c r="G768" s="668"/>
      <c r="H768" s="669"/>
      <c r="I768" s="670"/>
      <c r="J768" s="34"/>
      <c r="K768" s="34"/>
      <c r="L768" s="34"/>
      <c r="M768" s="34"/>
      <c r="P768" s="713"/>
      <c r="Q768" s="713"/>
    </row>
    <row r="769" s="664" customFormat="1" spans="2:17">
      <c r="B769" s="665"/>
      <c r="C769" s="666"/>
      <c r="D769" s="665"/>
      <c r="E769" s="667"/>
      <c r="F769" s="667"/>
      <c r="G769" s="668"/>
      <c r="H769" s="669"/>
      <c r="I769" s="670"/>
      <c r="J769" s="34"/>
      <c r="K769" s="34"/>
      <c r="L769" s="34"/>
      <c r="M769" s="34"/>
      <c r="P769" s="713"/>
      <c r="Q769" s="713"/>
    </row>
    <row r="770" s="664" customFormat="1" spans="2:17">
      <c r="B770" s="665"/>
      <c r="C770" s="666"/>
      <c r="D770" s="665"/>
      <c r="E770" s="667"/>
      <c r="F770" s="667"/>
      <c r="G770" s="668"/>
      <c r="H770" s="669"/>
      <c r="I770" s="670"/>
      <c r="J770" s="34"/>
      <c r="K770" s="34"/>
      <c r="L770" s="34"/>
      <c r="M770" s="34"/>
      <c r="P770" s="713"/>
      <c r="Q770" s="713"/>
    </row>
    <row r="771" s="664" customFormat="1" spans="2:17">
      <c r="B771" s="665"/>
      <c r="C771" s="666"/>
      <c r="D771" s="665"/>
      <c r="E771" s="667"/>
      <c r="F771" s="667"/>
      <c r="G771" s="668"/>
      <c r="H771" s="669"/>
      <c r="I771" s="670"/>
      <c r="J771" s="34"/>
      <c r="K771" s="34"/>
      <c r="L771" s="34"/>
      <c r="M771" s="34"/>
      <c r="P771" s="713"/>
      <c r="Q771" s="713"/>
    </row>
    <row r="772" s="664" customFormat="1" spans="2:17">
      <c r="B772" s="665"/>
      <c r="C772" s="666"/>
      <c r="D772" s="665"/>
      <c r="E772" s="667"/>
      <c r="F772" s="667"/>
      <c r="G772" s="668"/>
      <c r="H772" s="669"/>
      <c r="I772" s="670"/>
      <c r="J772" s="34"/>
      <c r="K772" s="34"/>
      <c r="L772" s="34"/>
      <c r="M772" s="34"/>
      <c r="P772" s="713"/>
      <c r="Q772" s="713"/>
    </row>
    <row r="773" s="664" customFormat="1" spans="2:17">
      <c r="B773" s="665"/>
      <c r="C773" s="666"/>
      <c r="D773" s="665"/>
      <c r="E773" s="667"/>
      <c r="F773" s="667"/>
      <c r="G773" s="668"/>
      <c r="H773" s="669"/>
      <c r="I773" s="670"/>
      <c r="J773" s="34"/>
      <c r="K773" s="34"/>
      <c r="L773" s="34"/>
      <c r="M773" s="34"/>
      <c r="P773" s="713"/>
      <c r="Q773" s="713"/>
    </row>
    <row r="774" s="664" customFormat="1" spans="2:17">
      <c r="B774" s="665"/>
      <c r="C774" s="666"/>
      <c r="D774" s="665"/>
      <c r="E774" s="667"/>
      <c r="F774" s="667"/>
      <c r="G774" s="668"/>
      <c r="H774" s="669"/>
      <c r="I774" s="670"/>
      <c r="J774" s="34"/>
      <c r="K774" s="34"/>
      <c r="L774" s="34"/>
      <c r="M774" s="34"/>
      <c r="P774" s="713"/>
      <c r="Q774" s="713"/>
    </row>
    <row r="775" s="664" customFormat="1" spans="2:17">
      <c r="B775" s="665"/>
      <c r="C775" s="666"/>
      <c r="D775" s="665"/>
      <c r="E775" s="667"/>
      <c r="F775" s="667"/>
      <c r="G775" s="668"/>
      <c r="H775" s="669"/>
      <c r="I775" s="670"/>
      <c r="J775" s="34"/>
      <c r="K775" s="34"/>
      <c r="L775" s="34"/>
      <c r="M775" s="34"/>
      <c r="P775" s="713"/>
      <c r="Q775" s="713"/>
    </row>
    <row r="776" s="664" customFormat="1" spans="2:17">
      <c r="B776" s="665"/>
      <c r="C776" s="666"/>
      <c r="D776" s="665"/>
      <c r="E776" s="667"/>
      <c r="F776" s="667"/>
      <c r="G776" s="668"/>
      <c r="H776" s="669"/>
      <c r="I776" s="670"/>
      <c r="J776" s="34"/>
      <c r="K776" s="34"/>
      <c r="L776" s="34"/>
      <c r="M776" s="34"/>
      <c r="P776" s="713"/>
      <c r="Q776" s="713"/>
    </row>
    <row r="777" s="664" customFormat="1" spans="2:17">
      <c r="B777" s="665"/>
      <c r="C777" s="666"/>
      <c r="D777" s="665"/>
      <c r="E777" s="667"/>
      <c r="F777" s="667"/>
      <c r="G777" s="668"/>
      <c r="H777" s="669"/>
      <c r="I777" s="670"/>
      <c r="J777" s="34"/>
      <c r="K777" s="34"/>
      <c r="L777" s="34"/>
      <c r="M777" s="34"/>
      <c r="P777" s="713"/>
      <c r="Q777" s="713"/>
    </row>
    <row r="778" s="664" customFormat="1" spans="2:17">
      <c r="B778" s="665"/>
      <c r="C778" s="666"/>
      <c r="D778" s="665"/>
      <c r="E778" s="667"/>
      <c r="F778" s="667"/>
      <c r="G778" s="668"/>
      <c r="H778" s="669"/>
      <c r="I778" s="670"/>
      <c r="J778" s="34"/>
      <c r="K778" s="34"/>
      <c r="L778" s="34"/>
      <c r="M778" s="34"/>
      <c r="P778" s="713"/>
      <c r="Q778" s="713"/>
    </row>
    <row r="779" s="664" customFormat="1" spans="2:17">
      <c r="B779" s="665"/>
      <c r="C779" s="666"/>
      <c r="D779" s="665"/>
      <c r="E779" s="667"/>
      <c r="F779" s="667"/>
      <c r="G779" s="668"/>
      <c r="H779" s="669"/>
      <c r="I779" s="670"/>
      <c r="J779" s="34"/>
      <c r="K779" s="34"/>
      <c r="L779" s="34"/>
      <c r="M779" s="34"/>
      <c r="P779" s="713"/>
      <c r="Q779" s="713"/>
    </row>
    <row r="780" s="664" customFormat="1" spans="2:17">
      <c r="B780" s="665"/>
      <c r="C780" s="666"/>
      <c r="D780" s="665"/>
      <c r="E780" s="667"/>
      <c r="F780" s="667"/>
      <c r="G780" s="668"/>
      <c r="H780" s="669"/>
      <c r="I780" s="670"/>
      <c r="J780" s="34"/>
      <c r="K780" s="34"/>
      <c r="L780" s="34"/>
      <c r="M780" s="34"/>
      <c r="P780" s="713"/>
      <c r="Q780" s="713"/>
    </row>
    <row r="781" s="664" customFormat="1" spans="2:17">
      <c r="B781" s="665"/>
      <c r="C781" s="666"/>
      <c r="D781" s="665"/>
      <c r="E781" s="667"/>
      <c r="F781" s="667"/>
      <c r="G781" s="668"/>
      <c r="H781" s="669"/>
      <c r="I781" s="670"/>
      <c r="J781" s="34"/>
      <c r="K781" s="34"/>
      <c r="L781" s="34"/>
      <c r="M781" s="34"/>
      <c r="P781" s="713"/>
      <c r="Q781" s="713"/>
    </row>
    <row r="782" s="664" customFormat="1" spans="2:17">
      <c r="B782" s="665"/>
      <c r="C782" s="666"/>
      <c r="D782" s="665"/>
      <c r="E782" s="667"/>
      <c r="F782" s="667"/>
      <c r="G782" s="668"/>
      <c r="H782" s="669"/>
      <c r="I782" s="670"/>
      <c r="J782" s="34"/>
      <c r="K782" s="34"/>
      <c r="L782" s="34"/>
      <c r="M782" s="34"/>
      <c r="P782" s="713"/>
      <c r="Q782" s="713"/>
    </row>
    <row r="783" s="664" customFormat="1" spans="2:17">
      <c r="B783" s="665"/>
      <c r="C783" s="666"/>
      <c r="D783" s="665"/>
      <c r="E783" s="667"/>
      <c r="F783" s="667"/>
      <c r="G783" s="668"/>
      <c r="H783" s="669"/>
      <c r="I783" s="670"/>
      <c r="J783" s="34"/>
      <c r="K783" s="34"/>
      <c r="L783" s="34"/>
      <c r="M783" s="34"/>
      <c r="P783" s="713"/>
      <c r="Q783" s="713"/>
    </row>
    <row r="784" s="664" customFormat="1" spans="2:17">
      <c r="B784" s="665"/>
      <c r="C784" s="666"/>
      <c r="D784" s="665"/>
      <c r="E784" s="667"/>
      <c r="F784" s="667"/>
      <c r="G784" s="668"/>
      <c r="H784" s="669"/>
      <c r="I784" s="670"/>
      <c r="J784" s="34"/>
      <c r="K784" s="34"/>
      <c r="L784" s="34"/>
      <c r="M784" s="34"/>
      <c r="P784" s="713"/>
      <c r="Q784" s="713"/>
    </row>
    <row r="785" s="664" customFormat="1" spans="2:17">
      <c r="B785" s="665"/>
      <c r="C785" s="666"/>
      <c r="D785" s="665"/>
      <c r="E785" s="667"/>
      <c r="F785" s="667"/>
      <c r="G785" s="668"/>
      <c r="H785" s="669"/>
      <c r="I785" s="670"/>
      <c r="J785" s="34"/>
      <c r="K785" s="34"/>
      <c r="L785" s="34"/>
      <c r="M785" s="34"/>
      <c r="P785" s="713"/>
      <c r="Q785" s="713"/>
    </row>
    <row r="786" s="664" customFormat="1" spans="2:17">
      <c r="B786" s="665"/>
      <c r="C786" s="666"/>
      <c r="D786" s="665"/>
      <c r="E786" s="667"/>
      <c r="F786" s="667"/>
      <c r="G786" s="668"/>
      <c r="H786" s="669"/>
      <c r="I786" s="670"/>
      <c r="J786" s="34"/>
      <c r="K786" s="34"/>
      <c r="L786" s="34"/>
      <c r="M786" s="34"/>
      <c r="P786" s="713"/>
      <c r="Q786" s="713"/>
    </row>
    <row r="787" s="664" customFormat="1" spans="2:17">
      <c r="B787" s="665"/>
      <c r="C787" s="666"/>
      <c r="D787" s="665"/>
      <c r="E787" s="667"/>
      <c r="F787" s="667"/>
      <c r="G787" s="668"/>
      <c r="H787" s="669"/>
      <c r="I787" s="670"/>
      <c r="J787" s="34"/>
      <c r="K787" s="34"/>
      <c r="L787" s="34"/>
      <c r="M787" s="34"/>
      <c r="P787" s="713"/>
      <c r="Q787" s="713"/>
    </row>
    <row r="788" s="664" customFormat="1" spans="2:17">
      <c r="B788" s="665"/>
      <c r="C788" s="666"/>
      <c r="D788" s="665"/>
      <c r="E788" s="667"/>
      <c r="F788" s="667"/>
      <c r="G788" s="668"/>
      <c r="H788" s="669"/>
      <c r="I788" s="670"/>
      <c r="J788" s="34"/>
      <c r="K788" s="34"/>
      <c r="L788" s="34"/>
      <c r="M788" s="34"/>
      <c r="P788" s="713"/>
      <c r="Q788" s="713"/>
    </row>
    <row r="789" s="664" customFormat="1" spans="2:17">
      <c r="B789" s="665"/>
      <c r="C789" s="666"/>
      <c r="D789" s="665"/>
      <c r="E789" s="667"/>
      <c r="F789" s="667"/>
      <c r="G789" s="668"/>
      <c r="H789" s="669"/>
      <c r="I789" s="670"/>
      <c r="J789" s="34"/>
      <c r="K789" s="34"/>
      <c r="L789" s="34"/>
      <c r="M789" s="34"/>
      <c r="P789" s="713"/>
      <c r="Q789" s="713"/>
    </row>
    <row r="790" s="664" customFormat="1" spans="2:17">
      <c r="B790" s="665"/>
      <c r="C790" s="666"/>
      <c r="D790" s="665"/>
      <c r="E790" s="667"/>
      <c r="F790" s="667"/>
      <c r="G790" s="668"/>
      <c r="H790" s="669"/>
      <c r="I790" s="670"/>
      <c r="J790" s="34"/>
      <c r="K790" s="34"/>
      <c r="L790" s="34"/>
      <c r="M790" s="34"/>
      <c r="P790" s="713"/>
      <c r="Q790" s="713"/>
    </row>
    <row r="791" s="664" customFormat="1" spans="2:17">
      <c r="B791" s="665"/>
      <c r="C791" s="666"/>
      <c r="D791" s="665"/>
      <c r="E791" s="667"/>
      <c r="F791" s="667"/>
      <c r="G791" s="668"/>
      <c r="H791" s="669"/>
      <c r="I791" s="670"/>
      <c r="J791" s="34"/>
      <c r="K791" s="34"/>
      <c r="L791" s="34"/>
      <c r="M791" s="34"/>
      <c r="P791" s="713"/>
      <c r="Q791" s="713"/>
    </row>
    <row r="792" s="664" customFormat="1" spans="2:17">
      <c r="B792" s="665"/>
      <c r="C792" s="666"/>
      <c r="D792" s="665"/>
      <c r="E792" s="667"/>
      <c r="F792" s="667"/>
      <c r="G792" s="668"/>
      <c r="H792" s="669"/>
      <c r="I792" s="670"/>
      <c r="J792" s="34"/>
      <c r="K792" s="34"/>
      <c r="L792" s="34"/>
      <c r="M792" s="34"/>
      <c r="P792" s="713"/>
      <c r="Q792" s="713"/>
    </row>
    <row r="793" s="664" customFormat="1" spans="2:17">
      <c r="B793" s="665"/>
      <c r="C793" s="666"/>
      <c r="D793" s="665"/>
      <c r="E793" s="667"/>
      <c r="F793" s="667"/>
      <c r="G793" s="668"/>
      <c r="H793" s="669"/>
      <c r="I793" s="670"/>
      <c r="J793" s="34"/>
      <c r="K793" s="34"/>
      <c r="L793" s="34"/>
      <c r="M793" s="34"/>
      <c r="P793" s="713"/>
      <c r="Q793" s="713"/>
    </row>
    <row r="794" s="664" customFormat="1" spans="2:17">
      <c r="B794" s="665"/>
      <c r="C794" s="666"/>
      <c r="D794" s="665"/>
      <c r="E794" s="667"/>
      <c r="F794" s="667"/>
      <c r="G794" s="668"/>
      <c r="H794" s="669"/>
      <c r="I794" s="670"/>
      <c r="J794" s="34"/>
      <c r="K794" s="34"/>
      <c r="L794" s="34"/>
      <c r="M794" s="34"/>
      <c r="P794" s="713"/>
      <c r="Q794" s="713"/>
    </row>
    <row r="795" s="664" customFormat="1" spans="2:17">
      <c r="B795" s="665"/>
      <c r="C795" s="666"/>
      <c r="D795" s="665"/>
      <c r="E795" s="667"/>
      <c r="F795" s="667"/>
      <c r="G795" s="668"/>
      <c r="H795" s="669"/>
      <c r="I795" s="670"/>
      <c r="J795" s="34"/>
      <c r="K795" s="34"/>
      <c r="L795" s="34"/>
      <c r="M795" s="34"/>
      <c r="P795" s="713"/>
      <c r="Q795" s="713"/>
    </row>
    <row r="796" s="664" customFormat="1" spans="2:17">
      <c r="B796" s="665"/>
      <c r="C796" s="666"/>
      <c r="D796" s="665"/>
      <c r="E796" s="667"/>
      <c r="F796" s="667"/>
      <c r="G796" s="668"/>
      <c r="H796" s="669"/>
      <c r="I796" s="670"/>
      <c r="J796" s="34"/>
      <c r="K796" s="34"/>
      <c r="L796" s="34"/>
      <c r="M796" s="34"/>
      <c r="P796" s="713"/>
      <c r="Q796" s="713"/>
    </row>
    <row r="797" s="664" customFormat="1" spans="2:17">
      <c r="B797" s="665"/>
      <c r="C797" s="666"/>
      <c r="D797" s="665"/>
      <c r="E797" s="667"/>
      <c r="F797" s="667"/>
      <c r="G797" s="668"/>
      <c r="H797" s="669"/>
      <c r="I797" s="670"/>
      <c r="J797" s="34"/>
      <c r="K797" s="34"/>
      <c r="L797" s="34"/>
      <c r="M797" s="34"/>
      <c r="P797" s="713"/>
      <c r="Q797" s="713"/>
    </row>
    <row r="798" s="664" customFormat="1" spans="2:17">
      <c r="B798" s="665"/>
      <c r="C798" s="666"/>
      <c r="D798" s="665"/>
      <c r="E798" s="667"/>
      <c r="F798" s="667"/>
      <c r="G798" s="668"/>
      <c r="H798" s="669"/>
      <c r="I798" s="670"/>
      <c r="J798" s="34"/>
      <c r="K798" s="34"/>
      <c r="L798" s="34"/>
      <c r="M798" s="34"/>
      <c r="P798" s="713"/>
      <c r="Q798" s="713"/>
    </row>
    <row r="799" s="664" customFormat="1" spans="2:17">
      <c r="B799" s="665"/>
      <c r="C799" s="666"/>
      <c r="D799" s="665"/>
      <c r="E799" s="667"/>
      <c r="F799" s="667"/>
      <c r="G799" s="668"/>
      <c r="H799" s="669"/>
      <c r="I799" s="670"/>
      <c r="J799" s="34"/>
      <c r="K799" s="34"/>
      <c r="L799" s="34"/>
      <c r="M799" s="34"/>
      <c r="P799" s="713"/>
      <c r="Q799" s="713"/>
    </row>
    <row r="800" s="664" customFormat="1" spans="2:17">
      <c r="B800" s="665"/>
      <c r="C800" s="666"/>
      <c r="D800" s="665"/>
      <c r="E800" s="667"/>
      <c r="F800" s="667"/>
      <c r="G800" s="668"/>
      <c r="H800" s="669"/>
      <c r="I800" s="670"/>
      <c r="J800" s="34"/>
      <c r="K800" s="34"/>
      <c r="L800" s="34"/>
      <c r="M800" s="34"/>
      <c r="P800" s="713"/>
      <c r="Q800" s="713"/>
    </row>
    <row r="801" s="664" customFormat="1" spans="2:17">
      <c r="B801" s="665"/>
      <c r="C801" s="666"/>
      <c r="D801" s="665"/>
      <c r="E801" s="667"/>
      <c r="F801" s="667"/>
      <c r="G801" s="668"/>
      <c r="H801" s="669"/>
      <c r="I801" s="670"/>
      <c r="J801" s="34"/>
      <c r="K801" s="34"/>
      <c r="L801" s="34"/>
      <c r="M801" s="34"/>
      <c r="P801" s="713"/>
      <c r="Q801" s="713"/>
    </row>
    <row r="802" s="664" customFormat="1" spans="2:17">
      <c r="B802" s="665"/>
      <c r="C802" s="666"/>
      <c r="D802" s="665"/>
      <c r="E802" s="667"/>
      <c r="F802" s="667"/>
      <c r="G802" s="668"/>
      <c r="H802" s="669"/>
      <c r="I802" s="670"/>
      <c r="J802" s="34"/>
      <c r="K802" s="34"/>
      <c r="L802" s="34"/>
      <c r="M802" s="34"/>
      <c r="P802" s="713"/>
      <c r="Q802" s="713"/>
    </row>
    <row r="803" s="664" customFormat="1" spans="2:17">
      <c r="B803" s="665"/>
      <c r="C803" s="666"/>
      <c r="D803" s="665"/>
      <c r="E803" s="667"/>
      <c r="F803" s="667"/>
      <c r="G803" s="668"/>
      <c r="H803" s="669"/>
      <c r="I803" s="670"/>
      <c r="J803" s="34"/>
      <c r="K803" s="34"/>
      <c r="L803" s="34"/>
      <c r="M803" s="34"/>
      <c r="P803" s="713"/>
      <c r="Q803" s="713"/>
    </row>
    <row r="804" s="664" customFormat="1" spans="2:17">
      <c r="B804" s="665"/>
      <c r="C804" s="666"/>
      <c r="D804" s="665"/>
      <c r="E804" s="667"/>
      <c r="F804" s="667"/>
      <c r="G804" s="668"/>
      <c r="H804" s="669"/>
      <c r="I804" s="670"/>
      <c r="J804" s="34"/>
      <c r="K804" s="34"/>
      <c r="L804" s="34"/>
      <c r="M804" s="34"/>
      <c r="P804" s="713"/>
      <c r="Q804" s="713"/>
    </row>
    <row r="805" s="664" customFormat="1" spans="2:17">
      <c r="B805" s="665"/>
      <c r="C805" s="666"/>
      <c r="D805" s="665"/>
      <c r="E805" s="667"/>
      <c r="F805" s="667"/>
      <c r="G805" s="668"/>
      <c r="H805" s="669"/>
      <c r="I805" s="670"/>
      <c r="J805" s="34"/>
      <c r="K805" s="34"/>
      <c r="L805" s="34"/>
      <c r="M805" s="34"/>
      <c r="P805" s="713"/>
      <c r="Q805" s="713"/>
    </row>
    <row r="806" s="664" customFormat="1" spans="2:17">
      <c r="B806" s="665"/>
      <c r="C806" s="666"/>
      <c r="D806" s="665"/>
      <c r="E806" s="667"/>
      <c r="F806" s="667"/>
      <c r="G806" s="668"/>
      <c r="H806" s="669"/>
      <c r="I806" s="670"/>
      <c r="J806" s="34"/>
      <c r="K806" s="34"/>
      <c r="L806" s="34"/>
      <c r="M806" s="34"/>
      <c r="P806" s="713"/>
      <c r="Q806" s="713"/>
    </row>
    <row r="807" s="664" customFormat="1" spans="2:17">
      <c r="B807" s="665"/>
      <c r="C807" s="666"/>
      <c r="D807" s="665"/>
      <c r="E807" s="667"/>
      <c r="F807" s="667"/>
      <c r="G807" s="668"/>
      <c r="H807" s="669"/>
      <c r="I807" s="670"/>
      <c r="J807" s="34"/>
      <c r="K807" s="34"/>
      <c r="L807" s="34"/>
      <c r="M807" s="34"/>
      <c r="P807" s="713"/>
      <c r="Q807" s="713"/>
    </row>
    <row r="808" s="664" customFormat="1" spans="2:17">
      <c r="B808" s="665"/>
      <c r="C808" s="666"/>
      <c r="D808" s="665"/>
      <c r="E808" s="667"/>
      <c r="F808" s="667"/>
      <c r="G808" s="668"/>
      <c r="H808" s="669"/>
      <c r="I808" s="670"/>
      <c r="J808" s="34"/>
      <c r="K808" s="34"/>
      <c r="L808" s="34"/>
      <c r="M808" s="34"/>
      <c r="P808" s="713"/>
      <c r="Q808" s="713"/>
    </row>
    <row r="809" s="664" customFormat="1" spans="2:17">
      <c r="B809" s="665"/>
      <c r="C809" s="666"/>
      <c r="D809" s="665"/>
      <c r="E809" s="667"/>
      <c r="F809" s="667"/>
      <c r="G809" s="668"/>
      <c r="H809" s="669"/>
      <c r="I809" s="670"/>
      <c r="J809" s="34"/>
      <c r="K809" s="34"/>
      <c r="L809" s="34"/>
      <c r="M809" s="34"/>
      <c r="P809" s="713"/>
      <c r="Q809" s="713"/>
    </row>
    <row r="810" s="664" customFormat="1" spans="2:17">
      <c r="B810" s="665"/>
      <c r="C810" s="666"/>
      <c r="D810" s="665"/>
      <c r="E810" s="667"/>
      <c r="F810" s="667"/>
      <c r="G810" s="668"/>
      <c r="H810" s="669"/>
      <c r="I810" s="670"/>
      <c r="J810" s="34"/>
      <c r="K810" s="34"/>
      <c r="L810" s="34"/>
      <c r="M810" s="34"/>
      <c r="P810" s="713"/>
      <c r="Q810" s="713"/>
    </row>
    <row r="811" s="664" customFormat="1" spans="2:17">
      <c r="B811" s="665"/>
      <c r="C811" s="666"/>
      <c r="D811" s="665"/>
      <c r="E811" s="667"/>
      <c r="F811" s="667"/>
      <c r="G811" s="668"/>
      <c r="H811" s="669"/>
      <c r="I811" s="670"/>
      <c r="J811" s="34"/>
      <c r="K811" s="34"/>
      <c r="L811" s="34"/>
      <c r="M811" s="34"/>
      <c r="P811" s="713"/>
      <c r="Q811" s="713"/>
    </row>
    <row r="812" s="664" customFormat="1" spans="2:17">
      <c r="B812" s="665"/>
      <c r="C812" s="666"/>
      <c r="D812" s="665"/>
      <c r="E812" s="667"/>
      <c r="F812" s="667"/>
      <c r="G812" s="668"/>
      <c r="H812" s="669"/>
      <c r="I812" s="670"/>
      <c r="J812" s="34"/>
      <c r="K812" s="34"/>
      <c r="L812" s="34"/>
      <c r="M812" s="34"/>
      <c r="P812" s="713"/>
      <c r="Q812" s="713"/>
    </row>
    <row r="813" s="664" customFormat="1" spans="2:17">
      <c r="B813" s="665"/>
      <c r="C813" s="666"/>
      <c r="D813" s="665"/>
      <c r="E813" s="667"/>
      <c r="F813" s="667"/>
      <c r="G813" s="668"/>
      <c r="H813" s="669"/>
      <c r="I813" s="670"/>
      <c r="J813" s="34"/>
      <c r="K813" s="34"/>
      <c r="L813" s="34"/>
      <c r="M813" s="34"/>
      <c r="P813" s="713"/>
      <c r="Q813" s="713"/>
    </row>
    <row r="814" s="664" customFormat="1" spans="2:17">
      <c r="B814" s="665"/>
      <c r="C814" s="666"/>
      <c r="D814" s="665"/>
      <c r="E814" s="667"/>
      <c r="F814" s="667"/>
      <c r="G814" s="668"/>
      <c r="H814" s="669"/>
      <c r="I814" s="670"/>
      <c r="J814" s="34"/>
      <c r="K814" s="34"/>
      <c r="L814" s="34"/>
      <c r="M814" s="34"/>
      <c r="P814" s="713"/>
      <c r="Q814" s="713"/>
    </row>
    <row r="815" s="664" customFormat="1" spans="2:17">
      <c r="B815" s="665"/>
      <c r="C815" s="666"/>
      <c r="D815" s="665"/>
      <c r="E815" s="667"/>
      <c r="F815" s="667"/>
      <c r="G815" s="668"/>
      <c r="H815" s="669"/>
      <c r="I815" s="670"/>
      <c r="J815" s="34"/>
      <c r="K815" s="34"/>
      <c r="L815" s="34"/>
      <c r="M815" s="34"/>
      <c r="P815" s="713"/>
      <c r="Q815" s="713"/>
    </row>
    <row r="816" s="664" customFormat="1" spans="2:17">
      <c r="B816" s="665"/>
      <c r="C816" s="666"/>
      <c r="D816" s="665"/>
      <c r="E816" s="667"/>
      <c r="F816" s="667"/>
      <c r="G816" s="668"/>
      <c r="H816" s="669"/>
      <c r="I816" s="670"/>
      <c r="J816" s="34"/>
      <c r="K816" s="34"/>
      <c r="L816" s="34"/>
      <c r="M816" s="34"/>
      <c r="P816" s="713"/>
      <c r="Q816" s="713"/>
    </row>
    <row r="817" s="664" customFormat="1" spans="2:17">
      <c r="B817" s="665"/>
      <c r="C817" s="666"/>
      <c r="D817" s="665"/>
      <c r="E817" s="667"/>
      <c r="F817" s="667"/>
      <c r="G817" s="668"/>
      <c r="H817" s="669"/>
      <c r="I817" s="670"/>
      <c r="J817" s="34"/>
      <c r="K817" s="34"/>
      <c r="L817" s="34"/>
      <c r="M817" s="34"/>
      <c r="P817" s="713"/>
      <c r="Q817" s="713"/>
    </row>
    <row r="818" s="664" customFormat="1" spans="2:17">
      <c r="B818" s="665"/>
      <c r="C818" s="666"/>
      <c r="D818" s="665"/>
      <c r="E818" s="667"/>
      <c r="F818" s="667"/>
      <c r="G818" s="668"/>
      <c r="H818" s="669"/>
      <c r="I818" s="670"/>
      <c r="J818" s="34"/>
      <c r="K818" s="34"/>
      <c r="L818" s="34"/>
      <c r="M818" s="34"/>
      <c r="P818" s="713"/>
      <c r="Q818" s="713"/>
    </row>
    <row r="819" s="664" customFormat="1" spans="2:17">
      <c r="B819" s="665"/>
      <c r="C819" s="666"/>
      <c r="D819" s="665"/>
      <c r="E819" s="667"/>
      <c r="F819" s="667"/>
      <c r="G819" s="668"/>
      <c r="H819" s="669"/>
      <c r="I819" s="670"/>
      <c r="J819" s="34"/>
      <c r="K819" s="34"/>
      <c r="L819" s="34"/>
      <c r="M819" s="34"/>
      <c r="P819" s="713"/>
      <c r="Q819" s="713"/>
    </row>
    <row r="820" s="664" customFormat="1" spans="2:17">
      <c r="B820" s="665"/>
      <c r="C820" s="666"/>
      <c r="D820" s="665"/>
      <c r="E820" s="667"/>
      <c r="F820" s="667"/>
      <c r="G820" s="668"/>
      <c r="H820" s="669"/>
      <c r="I820" s="670"/>
      <c r="J820" s="34"/>
      <c r="K820" s="34"/>
      <c r="L820" s="34"/>
      <c r="M820" s="34"/>
      <c r="P820" s="713"/>
      <c r="Q820" s="713"/>
    </row>
    <row r="821" s="664" customFormat="1" spans="2:17">
      <c r="B821" s="665"/>
      <c r="C821" s="666"/>
      <c r="D821" s="665"/>
      <c r="E821" s="667"/>
      <c r="F821" s="667"/>
      <c r="G821" s="668"/>
      <c r="H821" s="669"/>
      <c r="I821" s="670"/>
      <c r="J821" s="34"/>
      <c r="K821" s="34"/>
      <c r="L821" s="34"/>
      <c r="M821" s="34"/>
      <c r="P821" s="713"/>
      <c r="Q821" s="713"/>
    </row>
    <row r="822" s="664" customFormat="1" spans="2:17">
      <c r="B822" s="665"/>
      <c r="C822" s="666"/>
      <c r="D822" s="665"/>
      <c r="E822" s="667"/>
      <c r="F822" s="667"/>
      <c r="G822" s="668"/>
      <c r="H822" s="669"/>
      <c r="I822" s="670"/>
      <c r="J822" s="34"/>
      <c r="K822" s="34"/>
      <c r="L822" s="34"/>
      <c r="M822" s="34"/>
      <c r="P822" s="713"/>
      <c r="Q822" s="713"/>
    </row>
    <row r="823" s="664" customFormat="1" spans="2:17">
      <c r="B823" s="665"/>
      <c r="C823" s="666"/>
      <c r="D823" s="665"/>
      <c r="E823" s="667"/>
      <c r="F823" s="667"/>
      <c r="G823" s="668"/>
      <c r="H823" s="669"/>
      <c r="I823" s="670"/>
      <c r="J823" s="34"/>
      <c r="K823" s="34"/>
      <c r="L823" s="34"/>
      <c r="M823" s="34"/>
      <c r="P823" s="713"/>
      <c r="Q823" s="713"/>
    </row>
    <row r="824" s="664" customFormat="1" spans="2:17">
      <c r="B824" s="665"/>
      <c r="C824" s="666"/>
      <c r="D824" s="665"/>
      <c r="E824" s="667"/>
      <c r="F824" s="667"/>
      <c r="G824" s="668"/>
      <c r="H824" s="669"/>
      <c r="I824" s="670"/>
      <c r="J824" s="34"/>
      <c r="K824" s="34"/>
      <c r="L824" s="34"/>
      <c r="M824" s="34"/>
      <c r="P824" s="713"/>
      <c r="Q824" s="713"/>
    </row>
    <row r="825" s="664" customFormat="1" spans="2:17">
      <c r="B825" s="665"/>
      <c r="C825" s="666"/>
      <c r="D825" s="665"/>
      <c r="E825" s="667"/>
      <c r="F825" s="667"/>
      <c r="G825" s="668"/>
      <c r="H825" s="669"/>
      <c r="I825" s="670"/>
      <c r="J825" s="34"/>
      <c r="K825" s="34"/>
      <c r="L825" s="34"/>
      <c r="M825" s="34"/>
      <c r="P825" s="713"/>
      <c r="Q825" s="713"/>
    </row>
    <row r="826" s="664" customFormat="1" spans="2:17">
      <c r="B826" s="665"/>
      <c r="C826" s="666"/>
      <c r="D826" s="665"/>
      <c r="E826" s="667"/>
      <c r="F826" s="667"/>
      <c r="G826" s="668"/>
      <c r="H826" s="669"/>
      <c r="I826" s="670"/>
      <c r="J826" s="34"/>
      <c r="K826" s="34"/>
      <c r="L826" s="34"/>
      <c r="M826" s="34"/>
      <c r="P826" s="713"/>
      <c r="Q826" s="713"/>
    </row>
    <row r="827" s="664" customFormat="1" spans="2:17">
      <c r="B827" s="665"/>
      <c r="C827" s="666"/>
      <c r="D827" s="665"/>
      <c r="E827" s="667"/>
      <c r="F827" s="667"/>
      <c r="G827" s="668"/>
      <c r="H827" s="669"/>
      <c r="I827" s="670"/>
      <c r="J827" s="34"/>
      <c r="K827" s="34"/>
      <c r="L827" s="34"/>
      <c r="M827" s="34"/>
      <c r="P827" s="713"/>
      <c r="Q827" s="713"/>
    </row>
    <row r="828" s="664" customFormat="1" spans="2:17">
      <c r="B828" s="665"/>
      <c r="C828" s="666"/>
      <c r="D828" s="665"/>
      <c r="E828" s="667"/>
      <c r="F828" s="667"/>
      <c r="G828" s="668"/>
      <c r="H828" s="669"/>
      <c r="I828" s="670"/>
      <c r="J828" s="34"/>
      <c r="K828" s="34"/>
      <c r="L828" s="34"/>
      <c r="M828" s="34"/>
      <c r="P828" s="713"/>
      <c r="Q828" s="713"/>
    </row>
    <row r="829" s="664" customFormat="1" spans="2:17">
      <c r="B829" s="665"/>
      <c r="C829" s="666"/>
      <c r="D829" s="665"/>
      <c r="E829" s="667"/>
      <c r="F829" s="667"/>
      <c r="G829" s="668"/>
      <c r="H829" s="669"/>
      <c r="I829" s="670"/>
      <c r="J829" s="34"/>
      <c r="K829" s="34"/>
      <c r="L829" s="34"/>
      <c r="M829" s="34"/>
      <c r="P829" s="713"/>
      <c r="Q829" s="713"/>
    </row>
    <row r="830" s="664" customFormat="1" spans="2:17">
      <c r="B830" s="665"/>
      <c r="C830" s="666"/>
      <c r="D830" s="665"/>
      <c r="E830" s="667"/>
      <c r="F830" s="667"/>
      <c r="G830" s="668"/>
      <c r="H830" s="669"/>
      <c r="I830" s="670"/>
      <c r="J830" s="34"/>
      <c r="K830" s="34"/>
      <c r="L830" s="34"/>
      <c r="M830" s="34"/>
      <c r="P830" s="713"/>
      <c r="Q830" s="713"/>
    </row>
    <row r="831" s="664" customFormat="1" spans="2:17">
      <c r="B831" s="665"/>
      <c r="C831" s="666"/>
      <c r="D831" s="665"/>
      <c r="E831" s="667"/>
      <c r="F831" s="667"/>
      <c r="G831" s="668"/>
      <c r="H831" s="669"/>
      <c r="I831" s="670"/>
      <c r="J831" s="34"/>
      <c r="K831" s="34"/>
      <c r="L831" s="34"/>
      <c r="M831" s="34"/>
      <c r="P831" s="713"/>
      <c r="Q831" s="713"/>
    </row>
    <row r="832" s="664" customFormat="1" spans="2:17">
      <c r="B832" s="665"/>
      <c r="C832" s="666"/>
      <c r="D832" s="665"/>
      <c r="E832" s="667"/>
      <c r="F832" s="667"/>
      <c r="G832" s="668"/>
      <c r="H832" s="669"/>
      <c r="I832" s="670"/>
      <c r="J832" s="34"/>
      <c r="K832" s="34"/>
      <c r="L832" s="34"/>
      <c r="M832" s="34"/>
      <c r="P832" s="713"/>
      <c r="Q832" s="713"/>
    </row>
    <row r="833" s="664" customFormat="1" spans="2:17">
      <c r="B833" s="665"/>
      <c r="C833" s="666"/>
      <c r="D833" s="665"/>
      <c r="E833" s="667"/>
      <c r="F833" s="667"/>
      <c r="G833" s="668"/>
      <c r="H833" s="669"/>
      <c r="I833" s="670"/>
      <c r="J833" s="34"/>
      <c r="K833" s="34"/>
      <c r="L833" s="34"/>
      <c r="M833" s="34"/>
      <c r="P833" s="713"/>
      <c r="Q833" s="713"/>
    </row>
    <row r="834" s="664" customFormat="1" spans="2:17">
      <c r="B834" s="665"/>
      <c r="C834" s="666"/>
      <c r="D834" s="665"/>
      <c r="E834" s="667"/>
      <c r="F834" s="667"/>
      <c r="G834" s="668"/>
      <c r="H834" s="669"/>
      <c r="I834" s="670"/>
      <c r="J834" s="34"/>
      <c r="K834" s="34"/>
      <c r="L834" s="34"/>
      <c r="M834" s="34"/>
      <c r="P834" s="713"/>
      <c r="Q834" s="713"/>
    </row>
    <row r="835" s="664" customFormat="1" spans="2:17">
      <c r="B835" s="665"/>
      <c r="C835" s="666"/>
      <c r="D835" s="665"/>
      <c r="E835" s="667"/>
      <c r="F835" s="667"/>
      <c r="G835" s="668"/>
      <c r="H835" s="669"/>
      <c r="I835" s="670"/>
      <c r="J835" s="34"/>
      <c r="K835" s="34"/>
      <c r="L835" s="34"/>
      <c r="M835" s="34"/>
      <c r="P835" s="713"/>
      <c r="Q835" s="713"/>
    </row>
    <row r="836" s="664" customFormat="1" spans="2:17">
      <c r="B836" s="665"/>
      <c r="C836" s="666"/>
      <c r="D836" s="665"/>
      <c r="E836" s="667"/>
      <c r="F836" s="667"/>
      <c r="G836" s="668"/>
      <c r="H836" s="669"/>
      <c r="I836" s="670"/>
      <c r="J836" s="34"/>
      <c r="K836" s="34"/>
      <c r="L836" s="34"/>
      <c r="M836" s="34"/>
      <c r="P836" s="713"/>
      <c r="Q836" s="713"/>
    </row>
    <row r="837" s="664" customFormat="1" spans="2:17">
      <c r="B837" s="665"/>
      <c r="C837" s="666"/>
      <c r="D837" s="665"/>
      <c r="E837" s="667"/>
      <c r="F837" s="667"/>
      <c r="G837" s="668"/>
      <c r="H837" s="669"/>
      <c r="I837" s="670"/>
      <c r="J837" s="34"/>
      <c r="K837" s="34"/>
      <c r="L837" s="34"/>
      <c r="M837" s="34"/>
      <c r="P837" s="713"/>
      <c r="Q837" s="713"/>
    </row>
    <row r="838" s="664" customFormat="1" spans="2:17">
      <c r="B838" s="665"/>
      <c r="C838" s="666"/>
      <c r="D838" s="665"/>
      <c r="E838" s="667"/>
      <c r="F838" s="667"/>
      <c r="G838" s="668"/>
      <c r="H838" s="669"/>
      <c r="I838" s="670"/>
      <c r="J838" s="34"/>
      <c r="K838" s="34"/>
      <c r="L838" s="34"/>
      <c r="M838" s="34"/>
      <c r="P838" s="713"/>
      <c r="Q838" s="713"/>
    </row>
    <row r="839" s="664" customFormat="1" spans="2:17">
      <c r="B839" s="665"/>
      <c r="C839" s="666"/>
      <c r="D839" s="665"/>
      <c r="E839" s="667"/>
      <c r="F839" s="667"/>
      <c r="G839" s="668"/>
      <c r="H839" s="669"/>
      <c r="I839" s="670"/>
      <c r="J839" s="34"/>
      <c r="K839" s="34"/>
      <c r="L839" s="34"/>
      <c r="M839" s="34"/>
      <c r="P839" s="713"/>
      <c r="Q839" s="713"/>
    </row>
    <row r="840" s="664" customFormat="1" spans="2:17">
      <c r="B840" s="665"/>
      <c r="C840" s="666"/>
      <c r="D840" s="665"/>
      <c r="E840" s="667"/>
      <c r="F840" s="667"/>
      <c r="G840" s="668"/>
      <c r="H840" s="669"/>
      <c r="I840" s="670"/>
      <c r="J840" s="34"/>
      <c r="K840" s="34"/>
      <c r="L840" s="34"/>
      <c r="M840" s="34"/>
      <c r="P840" s="713"/>
      <c r="Q840" s="713"/>
    </row>
    <row r="841" s="664" customFormat="1" spans="2:17">
      <c r="B841" s="665"/>
      <c r="C841" s="666"/>
      <c r="D841" s="665"/>
      <c r="E841" s="667"/>
      <c r="F841" s="667"/>
      <c r="G841" s="668"/>
      <c r="H841" s="669"/>
      <c r="I841" s="670"/>
      <c r="J841" s="34"/>
      <c r="K841" s="34"/>
      <c r="L841" s="34"/>
      <c r="M841" s="34"/>
      <c r="P841" s="713"/>
      <c r="Q841" s="713"/>
    </row>
    <row r="842" s="664" customFormat="1" spans="2:17">
      <c r="B842" s="665"/>
      <c r="C842" s="666"/>
      <c r="D842" s="665"/>
      <c r="E842" s="667"/>
      <c r="F842" s="667"/>
      <c r="G842" s="668"/>
      <c r="H842" s="669"/>
      <c r="I842" s="670"/>
      <c r="J842" s="34"/>
      <c r="K842" s="34"/>
      <c r="L842" s="34"/>
      <c r="M842" s="34"/>
      <c r="P842" s="713"/>
      <c r="Q842" s="713"/>
    </row>
    <row r="843" s="664" customFormat="1" spans="2:17">
      <c r="B843" s="665"/>
      <c r="C843" s="666"/>
      <c r="D843" s="665"/>
      <c r="E843" s="667"/>
      <c r="F843" s="667"/>
      <c r="G843" s="668"/>
      <c r="H843" s="669"/>
      <c r="I843" s="670"/>
      <c r="J843" s="34"/>
      <c r="K843" s="34"/>
      <c r="L843" s="34"/>
      <c r="M843" s="34"/>
      <c r="P843" s="713"/>
      <c r="Q843" s="713"/>
    </row>
    <row r="844" s="664" customFormat="1" spans="2:17">
      <c r="B844" s="665"/>
      <c r="C844" s="666"/>
      <c r="D844" s="665"/>
      <c r="E844" s="667"/>
      <c r="F844" s="667"/>
      <c r="G844" s="668"/>
      <c r="H844" s="669"/>
      <c r="I844" s="670"/>
      <c r="J844" s="34"/>
      <c r="K844" s="34"/>
      <c r="L844" s="34"/>
      <c r="M844" s="34"/>
      <c r="P844" s="713"/>
      <c r="Q844" s="713"/>
    </row>
    <row r="845" s="664" customFormat="1" spans="2:17">
      <c r="B845" s="665"/>
      <c r="C845" s="666"/>
      <c r="D845" s="665"/>
      <c r="E845" s="667"/>
      <c r="F845" s="667"/>
      <c r="G845" s="668"/>
      <c r="H845" s="669"/>
      <c r="I845" s="670"/>
      <c r="J845" s="34"/>
      <c r="K845" s="34"/>
      <c r="L845" s="34"/>
      <c r="M845" s="34"/>
      <c r="P845" s="713"/>
      <c r="Q845" s="713"/>
    </row>
    <row r="846" s="664" customFormat="1" spans="2:17">
      <c r="B846" s="665"/>
      <c r="C846" s="666"/>
      <c r="D846" s="665"/>
      <c r="E846" s="667"/>
      <c r="F846" s="667"/>
      <c r="G846" s="668"/>
      <c r="H846" s="669"/>
      <c r="I846" s="670"/>
      <c r="J846" s="34"/>
      <c r="K846" s="34"/>
      <c r="L846" s="34"/>
      <c r="M846" s="34"/>
      <c r="P846" s="713"/>
      <c r="Q846" s="713"/>
    </row>
    <row r="847" s="664" customFormat="1" spans="2:17">
      <c r="B847" s="665"/>
      <c r="C847" s="666"/>
      <c r="D847" s="665"/>
      <c r="E847" s="667"/>
      <c r="F847" s="667"/>
      <c r="G847" s="668"/>
      <c r="H847" s="669"/>
      <c r="I847" s="670"/>
      <c r="J847" s="34"/>
      <c r="K847" s="34"/>
      <c r="L847" s="34"/>
      <c r="M847" s="34"/>
      <c r="P847" s="713"/>
      <c r="Q847" s="713"/>
    </row>
    <row r="848" s="664" customFormat="1" spans="2:17">
      <c r="B848" s="665"/>
      <c r="C848" s="666"/>
      <c r="D848" s="665"/>
      <c r="E848" s="667"/>
      <c r="F848" s="667"/>
      <c r="G848" s="668"/>
      <c r="H848" s="669"/>
      <c r="I848" s="670"/>
      <c r="J848" s="34"/>
      <c r="K848" s="34"/>
      <c r="L848" s="34"/>
      <c r="M848" s="34"/>
      <c r="P848" s="713"/>
      <c r="Q848" s="713"/>
    </row>
    <row r="849" s="664" customFormat="1" spans="2:17">
      <c r="B849" s="665"/>
      <c r="C849" s="666"/>
      <c r="D849" s="665"/>
      <c r="E849" s="667"/>
      <c r="F849" s="667"/>
      <c r="G849" s="668"/>
      <c r="H849" s="669"/>
      <c r="I849" s="670"/>
      <c r="J849" s="34"/>
      <c r="K849" s="34"/>
      <c r="L849" s="34"/>
      <c r="M849" s="34"/>
      <c r="P849" s="713"/>
      <c r="Q849" s="713"/>
    </row>
    <row r="850" s="664" customFormat="1" spans="2:17">
      <c r="B850" s="665"/>
      <c r="C850" s="666"/>
      <c r="D850" s="665"/>
      <c r="E850" s="667"/>
      <c r="F850" s="667"/>
      <c r="G850" s="668"/>
      <c r="H850" s="669"/>
      <c r="I850" s="670"/>
      <c r="J850" s="34"/>
      <c r="K850" s="34"/>
      <c r="L850" s="34"/>
      <c r="M850" s="34"/>
      <c r="P850" s="713"/>
      <c r="Q850" s="713"/>
    </row>
    <row r="851" s="664" customFormat="1" spans="2:17">
      <c r="B851" s="665"/>
      <c r="C851" s="666"/>
      <c r="D851" s="665"/>
      <c r="E851" s="667"/>
      <c r="F851" s="667"/>
      <c r="G851" s="668"/>
      <c r="H851" s="669"/>
      <c r="I851" s="670"/>
      <c r="J851" s="34"/>
      <c r="K851" s="34"/>
      <c r="L851" s="34"/>
      <c r="M851" s="34"/>
      <c r="P851" s="713"/>
      <c r="Q851" s="713"/>
    </row>
    <row r="852" s="664" customFormat="1" spans="2:17">
      <c r="B852" s="665"/>
      <c r="C852" s="666"/>
      <c r="D852" s="665"/>
      <c r="E852" s="667"/>
      <c r="F852" s="667"/>
      <c r="G852" s="668"/>
      <c r="H852" s="669"/>
      <c r="I852" s="670"/>
      <c r="J852" s="34"/>
      <c r="K852" s="34"/>
      <c r="L852" s="34"/>
      <c r="M852" s="34"/>
      <c r="P852" s="713"/>
      <c r="Q852" s="713"/>
    </row>
    <row r="853" s="664" customFormat="1" spans="2:17">
      <c r="B853" s="665"/>
      <c r="C853" s="666"/>
      <c r="D853" s="665"/>
      <c r="E853" s="667"/>
      <c r="F853" s="667"/>
      <c r="G853" s="668"/>
      <c r="H853" s="669"/>
      <c r="I853" s="670"/>
      <c r="J853" s="34"/>
      <c r="K853" s="34"/>
      <c r="L853" s="34"/>
      <c r="M853" s="34"/>
      <c r="P853" s="713"/>
      <c r="Q853" s="713"/>
    </row>
    <row r="854" s="664" customFormat="1" spans="2:17">
      <c r="B854" s="665"/>
      <c r="C854" s="666"/>
      <c r="D854" s="665"/>
      <c r="E854" s="667"/>
      <c r="F854" s="667"/>
      <c r="G854" s="668"/>
      <c r="H854" s="669"/>
      <c r="I854" s="670"/>
      <c r="J854" s="34"/>
      <c r="K854" s="34"/>
      <c r="L854" s="34"/>
      <c r="M854" s="34"/>
      <c r="P854" s="713"/>
      <c r="Q854" s="713"/>
    </row>
    <row r="855" s="664" customFormat="1" spans="2:17">
      <c r="B855" s="665"/>
      <c r="C855" s="666"/>
      <c r="D855" s="665"/>
      <c r="E855" s="667"/>
      <c r="F855" s="667"/>
      <c r="G855" s="668"/>
      <c r="H855" s="669"/>
      <c r="I855" s="670"/>
      <c r="J855" s="34"/>
      <c r="K855" s="34"/>
      <c r="L855" s="34"/>
      <c r="M855" s="34"/>
      <c r="P855" s="713"/>
      <c r="Q855" s="713"/>
    </row>
    <row r="856" s="664" customFormat="1" spans="2:17">
      <c r="B856" s="665"/>
      <c r="C856" s="666"/>
      <c r="D856" s="665"/>
      <c r="E856" s="667"/>
      <c r="F856" s="667"/>
      <c r="G856" s="668"/>
      <c r="H856" s="669"/>
      <c r="I856" s="670"/>
      <c r="J856" s="34"/>
      <c r="K856" s="34"/>
      <c r="L856" s="34"/>
      <c r="M856" s="34"/>
      <c r="P856" s="713"/>
      <c r="Q856" s="713"/>
    </row>
    <row r="857" s="664" customFormat="1" spans="2:17">
      <c r="B857" s="665"/>
      <c r="C857" s="666"/>
      <c r="D857" s="665"/>
      <c r="E857" s="667"/>
      <c r="F857" s="667"/>
      <c r="G857" s="668"/>
      <c r="H857" s="669"/>
      <c r="I857" s="670"/>
      <c r="J857" s="34"/>
      <c r="K857" s="34"/>
      <c r="L857" s="34"/>
      <c r="M857" s="34"/>
      <c r="P857" s="713"/>
      <c r="Q857" s="713"/>
    </row>
    <row r="858" s="664" customFormat="1" spans="2:17">
      <c r="B858" s="665"/>
      <c r="C858" s="666"/>
      <c r="D858" s="665"/>
      <c r="E858" s="667"/>
      <c r="F858" s="667"/>
      <c r="G858" s="668"/>
      <c r="H858" s="669"/>
      <c r="I858" s="670"/>
      <c r="J858" s="34"/>
      <c r="K858" s="34"/>
      <c r="L858" s="34"/>
      <c r="M858" s="34"/>
      <c r="P858" s="713"/>
      <c r="Q858" s="713"/>
    </row>
    <row r="859" s="664" customFormat="1" spans="2:17">
      <c r="B859" s="665"/>
      <c r="C859" s="666"/>
      <c r="D859" s="665"/>
      <c r="E859" s="667"/>
      <c r="F859" s="667"/>
      <c r="G859" s="668"/>
      <c r="H859" s="669"/>
      <c r="I859" s="670"/>
      <c r="J859" s="34"/>
      <c r="K859" s="34"/>
      <c r="L859" s="34"/>
      <c r="M859" s="34"/>
      <c r="P859" s="713"/>
      <c r="Q859" s="713"/>
    </row>
    <row r="860" s="664" customFormat="1" spans="2:17">
      <c r="B860" s="665"/>
      <c r="C860" s="666"/>
      <c r="D860" s="665"/>
      <c r="E860" s="667"/>
      <c r="F860" s="667"/>
      <c r="G860" s="668"/>
      <c r="H860" s="669"/>
      <c r="I860" s="670"/>
      <c r="J860" s="34"/>
      <c r="K860" s="34"/>
      <c r="L860" s="34"/>
      <c r="M860" s="34"/>
      <c r="P860" s="713"/>
      <c r="Q860" s="713"/>
    </row>
    <row r="861" s="664" customFormat="1" spans="2:17">
      <c r="B861" s="665"/>
      <c r="C861" s="666"/>
      <c r="D861" s="665"/>
      <c r="E861" s="667"/>
      <c r="F861" s="667"/>
      <c r="G861" s="668"/>
      <c r="H861" s="669"/>
      <c r="I861" s="670"/>
      <c r="J861" s="34"/>
      <c r="K861" s="34"/>
      <c r="L861" s="34"/>
      <c r="M861" s="34"/>
      <c r="P861" s="713"/>
      <c r="Q861" s="713"/>
    </row>
    <row r="862" s="664" customFormat="1" spans="2:17">
      <c r="B862" s="665"/>
      <c r="C862" s="666"/>
      <c r="D862" s="665"/>
      <c r="E862" s="667"/>
      <c r="F862" s="667"/>
      <c r="G862" s="668"/>
      <c r="H862" s="669"/>
      <c r="I862" s="670"/>
      <c r="J862" s="34"/>
      <c r="K862" s="34"/>
      <c r="L862" s="34"/>
      <c r="M862" s="34"/>
      <c r="P862" s="713"/>
      <c r="Q862" s="713"/>
    </row>
    <row r="863" s="664" customFormat="1" spans="2:17">
      <c r="B863" s="665"/>
      <c r="C863" s="666"/>
      <c r="D863" s="665"/>
      <c r="E863" s="667"/>
      <c r="F863" s="667"/>
      <c r="G863" s="668"/>
      <c r="H863" s="669"/>
      <c r="I863" s="670"/>
      <c r="J863" s="34"/>
      <c r="K863" s="34"/>
      <c r="L863" s="34"/>
      <c r="M863" s="34"/>
      <c r="P863" s="713"/>
      <c r="Q863" s="713"/>
    </row>
    <row r="864" s="664" customFormat="1" spans="2:17">
      <c r="B864" s="665"/>
      <c r="C864" s="666"/>
      <c r="D864" s="665"/>
      <c r="E864" s="667"/>
      <c r="F864" s="667"/>
      <c r="G864" s="668"/>
      <c r="H864" s="669"/>
      <c r="I864" s="670"/>
      <c r="J864" s="34"/>
      <c r="K864" s="34"/>
      <c r="L864" s="34"/>
      <c r="M864" s="34"/>
      <c r="P864" s="713"/>
      <c r="Q864" s="713"/>
    </row>
    <row r="865" s="664" customFormat="1" spans="2:17">
      <c r="B865" s="665"/>
      <c r="C865" s="666"/>
      <c r="D865" s="665"/>
      <c r="E865" s="667"/>
      <c r="F865" s="667"/>
      <c r="G865" s="668"/>
      <c r="H865" s="669"/>
      <c r="I865" s="670"/>
      <c r="J865" s="34"/>
      <c r="K865" s="34"/>
      <c r="L865" s="34"/>
      <c r="M865" s="34"/>
      <c r="P865" s="713"/>
      <c r="Q865" s="713"/>
    </row>
    <row r="866" s="664" customFormat="1" spans="2:17">
      <c r="B866" s="665"/>
      <c r="C866" s="666"/>
      <c r="D866" s="665"/>
      <c r="E866" s="667"/>
      <c r="F866" s="667"/>
      <c r="G866" s="668"/>
      <c r="H866" s="669"/>
      <c r="I866" s="670"/>
      <c r="J866" s="34"/>
      <c r="K866" s="34"/>
      <c r="L866" s="34"/>
      <c r="M866" s="34"/>
      <c r="P866" s="713"/>
      <c r="Q866" s="713"/>
    </row>
    <row r="867" s="664" customFormat="1" spans="2:17">
      <c r="B867" s="665"/>
      <c r="C867" s="666"/>
      <c r="D867" s="665"/>
      <c r="E867" s="667"/>
      <c r="F867" s="667"/>
      <c r="G867" s="668"/>
      <c r="H867" s="669"/>
      <c r="I867" s="670"/>
      <c r="J867" s="34"/>
      <c r="K867" s="34"/>
      <c r="L867" s="34"/>
      <c r="M867" s="34"/>
      <c r="P867" s="713"/>
      <c r="Q867" s="713"/>
    </row>
    <row r="868" s="664" customFormat="1" spans="2:17">
      <c r="B868" s="665"/>
      <c r="C868" s="666"/>
      <c r="D868" s="665"/>
      <c r="E868" s="667"/>
      <c r="F868" s="667"/>
      <c r="G868" s="668"/>
      <c r="H868" s="669"/>
      <c r="I868" s="670"/>
      <c r="J868" s="34"/>
      <c r="K868" s="34"/>
      <c r="L868" s="34"/>
      <c r="M868" s="34"/>
      <c r="P868" s="713"/>
      <c r="Q868" s="713"/>
    </row>
    <row r="869" s="664" customFormat="1" spans="2:17">
      <c r="B869" s="665"/>
      <c r="C869" s="666"/>
      <c r="D869" s="665"/>
      <c r="E869" s="667"/>
      <c r="F869" s="667"/>
      <c r="G869" s="668"/>
      <c r="H869" s="669"/>
      <c r="I869" s="670"/>
      <c r="J869" s="34"/>
      <c r="K869" s="34"/>
      <c r="L869" s="34"/>
      <c r="M869" s="34"/>
      <c r="P869" s="713"/>
      <c r="Q869" s="713"/>
    </row>
    <row r="870" s="664" customFormat="1" spans="2:17">
      <c r="B870" s="665"/>
      <c r="C870" s="666"/>
      <c r="D870" s="665"/>
      <c r="E870" s="667"/>
      <c r="F870" s="667"/>
      <c r="G870" s="668"/>
      <c r="H870" s="669"/>
      <c r="I870" s="670"/>
      <c r="J870" s="34"/>
      <c r="K870" s="34"/>
      <c r="L870" s="34"/>
      <c r="M870" s="34"/>
      <c r="P870" s="713"/>
      <c r="Q870" s="713"/>
    </row>
    <row r="871" s="664" customFormat="1" spans="2:17">
      <c r="B871" s="665"/>
      <c r="C871" s="666"/>
      <c r="D871" s="665"/>
      <c r="E871" s="667"/>
      <c r="F871" s="667"/>
      <c r="G871" s="668"/>
      <c r="H871" s="669"/>
      <c r="I871" s="670"/>
      <c r="J871" s="34"/>
      <c r="K871" s="34"/>
      <c r="L871" s="34"/>
      <c r="M871" s="34"/>
      <c r="P871" s="713"/>
      <c r="Q871" s="713"/>
    </row>
    <row r="872" s="664" customFormat="1" spans="2:17">
      <c r="B872" s="665"/>
      <c r="C872" s="666"/>
      <c r="D872" s="665"/>
      <c r="E872" s="667"/>
      <c r="F872" s="667"/>
      <c r="G872" s="668"/>
      <c r="H872" s="669"/>
      <c r="I872" s="670"/>
      <c r="J872" s="34"/>
      <c r="K872" s="34"/>
      <c r="L872" s="34"/>
      <c r="M872" s="34"/>
      <c r="P872" s="713"/>
      <c r="Q872" s="713"/>
    </row>
    <row r="873" s="664" customFormat="1" spans="2:17">
      <c r="B873" s="665"/>
      <c r="C873" s="666"/>
      <c r="D873" s="665"/>
      <c r="E873" s="667"/>
      <c r="F873" s="667"/>
      <c r="G873" s="668"/>
      <c r="H873" s="669"/>
      <c r="I873" s="670"/>
      <c r="J873" s="34"/>
      <c r="K873" s="34"/>
      <c r="L873" s="34"/>
      <c r="M873" s="34"/>
      <c r="P873" s="713"/>
      <c r="Q873" s="713"/>
    </row>
    <row r="874" s="664" customFormat="1" spans="2:17">
      <c r="B874" s="665"/>
      <c r="C874" s="666"/>
      <c r="D874" s="665"/>
      <c r="E874" s="667"/>
      <c r="F874" s="667"/>
      <c r="G874" s="668"/>
      <c r="H874" s="669"/>
      <c r="I874" s="670"/>
      <c r="J874" s="34"/>
      <c r="K874" s="34"/>
      <c r="L874" s="34"/>
      <c r="M874" s="34"/>
      <c r="P874" s="713"/>
      <c r="Q874" s="713"/>
    </row>
    <row r="875" s="664" customFormat="1" spans="2:17">
      <c r="B875" s="665"/>
      <c r="C875" s="666"/>
      <c r="D875" s="665"/>
      <c r="E875" s="667"/>
      <c r="F875" s="667"/>
      <c r="G875" s="668"/>
      <c r="H875" s="669"/>
      <c r="I875" s="670"/>
      <c r="J875" s="34"/>
      <c r="K875" s="34"/>
      <c r="L875" s="34"/>
      <c r="M875" s="34"/>
      <c r="P875" s="713"/>
      <c r="Q875" s="713"/>
    </row>
    <row r="876" s="664" customFormat="1" spans="2:17">
      <c r="B876" s="665"/>
      <c r="C876" s="666"/>
      <c r="D876" s="665"/>
      <c r="E876" s="667"/>
      <c r="F876" s="667"/>
      <c r="G876" s="668"/>
      <c r="H876" s="669"/>
      <c r="I876" s="670"/>
      <c r="J876" s="34"/>
      <c r="K876" s="34"/>
      <c r="L876" s="34"/>
      <c r="M876" s="34"/>
      <c r="P876" s="713"/>
      <c r="Q876" s="713"/>
    </row>
    <row r="877" s="664" customFormat="1" spans="2:17">
      <c r="B877" s="665"/>
      <c r="C877" s="666"/>
      <c r="D877" s="665"/>
      <c r="E877" s="667"/>
      <c r="F877" s="667"/>
      <c r="G877" s="668"/>
      <c r="H877" s="669"/>
      <c r="I877" s="670"/>
      <c r="J877" s="34"/>
      <c r="K877" s="34"/>
      <c r="L877" s="34"/>
      <c r="M877" s="34"/>
      <c r="P877" s="713"/>
      <c r="Q877" s="713"/>
    </row>
    <row r="878" s="664" customFormat="1" spans="2:17">
      <c r="B878" s="665"/>
      <c r="C878" s="666"/>
      <c r="D878" s="665"/>
      <c r="E878" s="667"/>
      <c r="F878" s="667"/>
      <c r="G878" s="668"/>
      <c r="H878" s="669"/>
      <c r="I878" s="670"/>
      <c r="J878" s="34"/>
      <c r="K878" s="34"/>
      <c r="L878" s="34"/>
      <c r="M878" s="34"/>
      <c r="P878" s="713"/>
      <c r="Q878" s="713"/>
    </row>
    <row r="879" s="664" customFormat="1" spans="2:17">
      <c r="B879" s="665"/>
      <c r="C879" s="666"/>
      <c r="D879" s="665"/>
      <c r="E879" s="667"/>
      <c r="F879" s="667"/>
      <c r="G879" s="668"/>
      <c r="H879" s="669"/>
      <c r="I879" s="670"/>
      <c r="J879" s="34"/>
      <c r="K879" s="34"/>
      <c r="L879" s="34"/>
      <c r="M879" s="34"/>
      <c r="P879" s="713"/>
      <c r="Q879" s="713"/>
    </row>
    <row r="880" s="664" customFormat="1" spans="2:17">
      <c r="B880" s="665"/>
      <c r="C880" s="666"/>
      <c r="D880" s="665"/>
      <c r="E880" s="667"/>
      <c r="F880" s="667"/>
      <c r="G880" s="668"/>
      <c r="H880" s="669"/>
      <c r="I880" s="670"/>
      <c r="J880" s="34"/>
      <c r="K880" s="34"/>
      <c r="L880" s="34"/>
      <c r="M880" s="34"/>
      <c r="P880" s="713"/>
      <c r="Q880" s="713"/>
    </row>
    <row r="881" s="664" customFormat="1" spans="2:17">
      <c r="B881" s="665"/>
      <c r="C881" s="666"/>
      <c r="D881" s="665"/>
      <c r="E881" s="667"/>
      <c r="F881" s="667"/>
      <c r="G881" s="668"/>
      <c r="H881" s="669"/>
      <c r="I881" s="670"/>
      <c r="J881" s="34"/>
      <c r="K881" s="34"/>
      <c r="L881" s="34"/>
      <c r="M881" s="34"/>
      <c r="P881" s="713"/>
      <c r="Q881" s="713"/>
    </row>
    <row r="882" s="664" customFormat="1" spans="2:17">
      <c r="B882" s="665"/>
      <c r="C882" s="666"/>
      <c r="D882" s="665"/>
      <c r="E882" s="667"/>
      <c r="F882" s="667"/>
      <c r="G882" s="668"/>
      <c r="H882" s="669"/>
      <c r="I882" s="670"/>
      <c r="J882" s="34"/>
      <c r="K882" s="34"/>
      <c r="L882" s="34"/>
      <c r="M882" s="34"/>
      <c r="P882" s="713"/>
      <c r="Q882" s="713"/>
    </row>
    <row r="883" s="664" customFormat="1" spans="2:17">
      <c r="B883" s="665"/>
      <c r="C883" s="666"/>
      <c r="D883" s="665"/>
      <c r="E883" s="667"/>
      <c r="F883" s="667"/>
      <c r="G883" s="668"/>
      <c r="H883" s="669"/>
      <c r="I883" s="670"/>
      <c r="J883" s="34"/>
      <c r="K883" s="34"/>
      <c r="L883" s="34"/>
      <c r="M883" s="34"/>
      <c r="P883" s="713"/>
      <c r="Q883" s="713"/>
    </row>
    <row r="884" s="664" customFormat="1" spans="2:17">
      <c r="B884" s="665"/>
      <c r="C884" s="666"/>
      <c r="D884" s="665"/>
      <c r="E884" s="667"/>
      <c r="F884" s="667"/>
      <c r="G884" s="668"/>
      <c r="H884" s="669"/>
      <c r="I884" s="670"/>
      <c r="J884" s="34"/>
      <c r="K884" s="34"/>
      <c r="L884" s="34"/>
      <c r="M884" s="34"/>
      <c r="P884" s="713"/>
      <c r="Q884" s="713"/>
    </row>
    <row r="885" s="664" customFormat="1" spans="2:17">
      <c r="B885" s="665"/>
      <c r="C885" s="666"/>
      <c r="D885" s="665"/>
      <c r="E885" s="667"/>
      <c r="F885" s="667"/>
      <c r="G885" s="668"/>
      <c r="H885" s="669"/>
      <c r="I885" s="670"/>
      <c r="J885" s="34"/>
      <c r="K885" s="34"/>
      <c r="L885" s="34"/>
      <c r="M885" s="34"/>
      <c r="P885" s="713"/>
      <c r="Q885" s="713"/>
    </row>
    <row r="886" s="664" customFormat="1" spans="2:17">
      <c r="B886" s="665"/>
      <c r="C886" s="666"/>
      <c r="D886" s="665"/>
      <c r="E886" s="667"/>
      <c r="F886" s="667"/>
      <c r="G886" s="668"/>
      <c r="H886" s="669"/>
      <c r="I886" s="670"/>
      <c r="J886" s="34"/>
      <c r="K886" s="34"/>
      <c r="L886" s="34"/>
      <c r="M886" s="34"/>
      <c r="P886" s="713"/>
      <c r="Q886" s="713"/>
    </row>
    <row r="887" s="664" customFormat="1" spans="2:17">
      <c r="B887" s="665"/>
      <c r="C887" s="666"/>
      <c r="D887" s="665"/>
      <c r="E887" s="667"/>
      <c r="F887" s="667"/>
      <c r="G887" s="668"/>
      <c r="H887" s="669"/>
      <c r="I887" s="670"/>
      <c r="J887" s="34"/>
      <c r="K887" s="34"/>
      <c r="L887" s="34"/>
      <c r="M887" s="34"/>
      <c r="P887" s="713"/>
      <c r="Q887" s="713"/>
    </row>
    <row r="888" s="664" customFormat="1" spans="2:17">
      <c r="B888" s="665"/>
      <c r="C888" s="666"/>
      <c r="D888" s="665"/>
      <c r="E888" s="667"/>
      <c r="F888" s="667"/>
      <c r="G888" s="668"/>
      <c r="H888" s="669"/>
      <c r="I888" s="670"/>
      <c r="J888" s="34"/>
      <c r="K888" s="34"/>
      <c r="L888" s="34"/>
      <c r="M888" s="34"/>
      <c r="P888" s="713"/>
      <c r="Q888" s="713"/>
    </row>
    <row r="889" s="664" customFormat="1" spans="2:17">
      <c r="B889" s="665"/>
      <c r="C889" s="666"/>
      <c r="D889" s="665"/>
      <c r="E889" s="667"/>
      <c r="F889" s="667"/>
      <c r="G889" s="668"/>
      <c r="H889" s="669"/>
      <c r="I889" s="670"/>
      <c r="J889" s="34"/>
      <c r="K889" s="34"/>
      <c r="L889" s="34"/>
      <c r="M889" s="34"/>
      <c r="P889" s="713"/>
      <c r="Q889" s="713"/>
    </row>
    <row r="890" s="664" customFormat="1" spans="2:17">
      <c r="B890" s="665"/>
      <c r="C890" s="666"/>
      <c r="D890" s="665"/>
      <c r="E890" s="667"/>
      <c r="F890" s="667"/>
      <c r="G890" s="668"/>
      <c r="H890" s="669"/>
      <c r="I890" s="670"/>
      <c r="J890" s="34"/>
      <c r="K890" s="34"/>
      <c r="L890" s="34"/>
      <c r="M890" s="34"/>
      <c r="P890" s="713"/>
      <c r="Q890" s="713"/>
    </row>
    <row r="891" s="664" customFormat="1" spans="2:17">
      <c r="B891" s="665"/>
      <c r="C891" s="666"/>
      <c r="D891" s="665"/>
      <c r="E891" s="667"/>
      <c r="F891" s="667"/>
      <c r="G891" s="668"/>
      <c r="H891" s="669"/>
      <c r="I891" s="670"/>
      <c r="J891" s="34"/>
      <c r="K891" s="34"/>
      <c r="L891" s="34"/>
      <c r="M891" s="34"/>
      <c r="P891" s="713"/>
      <c r="Q891" s="713"/>
    </row>
    <row r="892" s="664" customFormat="1" spans="2:17">
      <c r="B892" s="665"/>
      <c r="C892" s="666"/>
      <c r="D892" s="665"/>
      <c r="E892" s="667"/>
      <c r="F892" s="667"/>
      <c r="G892" s="668"/>
      <c r="H892" s="669"/>
      <c r="I892" s="670"/>
      <c r="J892" s="34"/>
      <c r="K892" s="34"/>
      <c r="L892" s="34"/>
      <c r="M892" s="34"/>
      <c r="P892" s="713"/>
      <c r="Q892" s="713"/>
    </row>
    <row r="893" s="664" customFormat="1" spans="2:17">
      <c r="B893" s="665"/>
      <c r="C893" s="666"/>
      <c r="D893" s="665"/>
      <c r="E893" s="667"/>
      <c r="F893" s="667"/>
      <c r="G893" s="668"/>
      <c r="H893" s="669"/>
      <c r="I893" s="670"/>
      <c r="J893" s="34"/>
      <c r="K893" s="34"/>
      <c r="L893" s="34"/>
      <c r="M893" s="34"/>
      <c r="P893" s="713"/>
      <c r="Q893" s="713"/>
    </row>
    <row r="894" s="664" customFormat="1" spans="2:17">
      <c r="B894" s="665"/>
      <c r="C894" s="666"/>
      <c r="D894" s="665"/>
      <c r="E894" s="667"/>
      <c r="F894" s="667"/>
      <c r="G894" s="668"/>
      <c r="H894" s="669"/>
      <c r="I894" s="670"/>
      <c r="J894" s="34"/>
      <c r="K894" s="34"/>
      <c r="L894" s="34"/>
      <c r="M894" s="34"/>
      <c r="P894" s="713"/>
      <c r="Q894" s="713"/>
    </row>
    <row r="895" s="664" customFormat="1" spans="2:17">
      <c r="B895" s="665"/>
      <c r="C895" s="666"/>
      <c r="D895" s="665"/>
      <c r="E895" s="667"/>
      <c r="F895" s="667"/>
      <c r="G895" s="668"/>
      <c r="H895" s="669"/>
      <c r="I895" s="670"/>
      <c r="J895" s="34"/>
      <c r="K895" s="34"/>
      <c r="L895" s="34"/>
      <c r="M895" s="34"/>
      <c r="P895" s="713"/>
      <c r="Q895" s="713"/>
    </row>
    <row r="896" s="664" customFormat="1" spans="2:17">
      <c r="B896" s="665"/>
      <c r="C896" s="666"/>
      <c r="D896" s="665"/>
      <c r="E896" s="667"/>
      <c r="F896" s="667"/>
      <c r="G896" s="668"/>
      <c r="H896" s="669"/>
      <c r="I896" s="670"/>
      <c r="J896" s="34"/>
      <c r="K896" s="34"/>
      <c r="L896" s="34"/>
      <c r="M896" s="34"/>
      <c r="P896" s="713"/>
      <c r="Q896" s="713"/>
    </row>
    <row r="897" s="664" customFormat="1" spans="2:17">
      <c r="B897" s="665"/>
      <c r="C897" s="666"/>
      <c r="D897" s="665"/>
      <c r="E897" s="667"/>
      <c r="F897" s="667"/>
      <c r="G897" s="668"/>
      <c r="H897" s="669"/>
      <c r="I897" s="670"/>
      <c r="J897" s="34"/>
      <c r="K897" s="34"/>
      <c r="L897" s="34"/>
      <c r="M897" s="34"/>
      <c r="P897" s="713"/>
      <c r="Q897" s="713"/>
    </row>
    <row r="898" s="664" customFormat="1" spans="2:17">
      <c r="B898" s="665"/>
      <c r="C898" s="666"/>
      <c r="D898" s="665"/>
      <c r="E898" s="667"/>
      <c r="F898" s="667"/>
      <c r="G898" s="668"/>
      <c r="H898" s="669"/>
      <c r="I898" s="670"/>
      <c r="J898" s="34"/>
      <c r="K898" s="34"/>
      <c r="L898" s="34"/>
      <c r="M898" s="34"/>
      <c r="P898" s="713"/>
      <c r="Q898" s="713"/>
    </row>
    <row r="899" s="664" customFormat="1" spans="2:17">
      <c r="B899" s="665"/>
      <c r="C899" s="666"/>
      <c r="D899" s="665"/>
      <c r="E899" s="667"/>
      <c r="F899" s="667"/>
      <c r="G899" s="668"/>
      <c r="H899" s="669"/>
      <c r="I899" s="670"/>
      <c r="J899" s="34"/>
      <c r="K899" s="34"/>
      <c r="L899" s="34"/>
      <c r="M899" s="34"/>
      <c r="P899" s="713"/>
      <c r="Q899" s="713"/>
    </row>
    <row r="900" s="664" customFormat="1" spans="2:17">
      <c r="B900" s="665"/>
      <c r="C900" s="666"/>
      <c r="D900" s="665"/>
      <c r="E900" s="667"/>
      <c r="F900" s="667"/>
      <c r="G900" s="668"/>
      <c r="H900" s="669"/>
      <c r="I900" s="670"/>
      <c r="J900" s="34"/>
      <c r="K900" s="34"/>
      <c r="L900" s="34"/>
      <c r="M900" s="34"/>
      <c r="P900" s="713"/>
      <c r="Q900" s="713"/>
    </row>
    <row r="901" s="664" customFormat="1" spans="2:17">
      <c r="B901" s="665"/>
      <c r="C901" s="666"/>
      <c r="D901" s="665"/>
      <c r="E901" s="667"/>
      <c r="F901" s="667"/>
      <c r="G901" s="668"/>
      <c r="H901" s="669"/>
      <c r="I901" s="670"/>
      <c r="J901" s="34"/>
      <c r="K901" s="34"/>
      <c r="L901" s="34"/>
      <c r="M901" s="34"/>
      <c r="P901" s="713"/>
      <c r="Q901" s="713"/>
    </row>
    <row r="902" s="664" customFormat="1" spans="2:17">
      <c r="B902" s="665"/>
      <c r="C902" s="666"/>
      <c r="D902" s="665"/>
      <c r="E902" s="667"/>
      <c r="F902" s="667"/>
      <c r="G902" s="668"/>
      <c r="H902" s="669"/>
      <c r="I902" s="670"/>
      <c r="J902" s="34"/>
      <c r="K902" s="34"/>
      <c r="L902" s="34"/>
      <c r="M902" s="34"/>
      <c r="P902" s="713"/>
      <c r="Q902" s="713"/>
    </row>
    <row r="903" s="664" customFormat="1" spans="2:17">
      <c r="B903" s="665"/>
      <c r="C903" s="666"/>
      <c r="D903" s="665"/>
      <c r="E903" s="667"/>
      <c r="F903" s="667"/>
      <c r="G903" s="668"/>
      <c r="H903" s="669"/>
      <c r="I903" s="670"/>
      <c r="J903" s="34"/>
      <c r="K903" s="34"/>
      <c r="L903" s="34"/>
      <c r="M903" s="34"/>
      <c r="P903" s="713"/>
      <c r="Q903" s="713"/>
    </row>
    <row r="904" s="664" customFormat="1" spans="2:17">
      <c r="B904" s="665"/>
      <c r="C904" s="666"/>
      <c r="D904" s="665"/>
      <c r="E904" s="667"/>
      <c r="F904" s="667"/>
      <c r="G904" s="668"/>
      <c r="H904" s="669"/>
      <c r="I904" s="670"/>
      <c r="J904" s="34"/>
      <c r="K904" s="34"/>
      <c r="L904" s="34"/>
      <c r="M904" s="34"/>
      <c r="P904" s="713"/>
      <c r="Q904" s="713"/>
    </row>
    <row r="905" s="664" customFormat="1" spans="2:17">
      <c r="B905" s="665"/>
      <c r="C905" s="666"/>
      <c r="D905" s="665"/>
      <c r="E905" s="667"/>
      <c r="F905" s="667"/>
      <c r="G905" s="668"/>
      <c r="H905" s="669"/>
      <c r="I905" s="670"/>
      <c r="J905" s="34"/>
      <c r="K905" s="34"/>
      <c r="L905" s="34"/>
      <c r="M905" s="34"/>
      <c r="P905" s="713"/>
      <c r="Q905" s="713"/>
    </row>
    <row r="906" s="664" customFormat="1" spans="2:17">
      <c r="B906" s="665"/>
      <c r="C906" s="666"/>
      <c r="D906" s="665"/>
      <c r="E906" s="667"/>
      <c r="F906" s="667"/>
      <c r="G906" s="668"/>
      <c r="H906" s="669"/>
      <c r="I906" s="670"/>
      <c r="J906" s="34"/>
      <c r="K906" s="34"/>
      <c r="L906" s="34"/>
      <c r="M906" s="34"/>
      <c r="P906" s="713"/>
      <c r="Q906" s="713"/>
    </row>
    <row r="907" s="664" customFormat="1" spans="2:17">
      <c r="B907" s="665"/>
      <c r="C907" s="666"/>
      <c r="D907" s="665"/>
      <c r="E907" s="667"/>
      <c r="F907" s="667"/>
      <c r="G907" s="668"/>
      <c r="H907" s="669"/>
      <c r="I907" s="670"/>
      <c r="J907" s="34"/>
      <c r="K907" s="34"/>
      <c r="L907" s="34"/>
      <c r="M907" s="34"/>
      <c r="P907" s="713"/>
      <c r="Q907" s="713"/>
    </row>
    <row r="908" s="664" customFormat="1" spans="2:17">
      <c r="B908" s="665"/>
      <c r="C908" s="666"/>
      <c r="D908" s="665"/>
      <c r="E908" s="667"/>
      <c r="F908" s="667"/>
      <c r="G908" s="668"/>
      <c r="H908" s="669"/>
      <c r="I908" s="670"/>
      <c r="J908" s="34"/>
      <c r="K908" s="34"/>
      <c r="L908" s="34"/>
      <c r="M908" s="34"/>
      <c r="P908" s="713"/>
      <c r="Q908" s="713"/>
    </row>
    <row r="909" s="664" customFormat="1" spans="2:17">
      <c r="B909" s="665"/>
      <c r="C909" s="666"/>
      <c r="D909" s="665"/>
      <c r="E909" s="667"/>
      <c r="F909" s="667"/>
      <c r="G909" s="668"/>
      <c r="H909" s="669"/>
      <c r="I909" s="670"/>
      <c r="J909" s="34"/>
      <c r="K909" s="34"/>
      <c r="L909" s="34"/>
      <c r="M909" s="34"/>
      <c r="P909" s="713"/>
      <c r="Q909" s="713"/>
    </row>
    <row r="910" s="664" customFormat="1" spans="2:17">
      <c r="B910" s="665"/>
      <c r="C910" s="666"/>
      <c r="D910" s="665"/>
      <c r="E910" s="667"/>
      <c r="F910" s="667"/>
      <c r="G910" s="668"/>
      <c r="H910" s="669"/>
      <c r="I910" s="670"/>
      <c r="J910" s="34"/>
      <c r="K910" s="34"/>
      <c r="L910" s="34"/>
      <c r="M910" s="34"/>
      <c r="P910" s="713"/>
      <c r="Q910" s="713"/>
    </row>
    <row r="911" s="664" customFormat="1" spans="2:17">
      <c r="B911" s="665"/>
      <c r="C911" s="666"/>
      <c r="D911" s="665"/>
      <c r="E911" s="667"/>
      <c r="F911" s="667"/>
      <c r="G911" s="668"/>
      <c r="H911" s="669"/>
      <c r="I911" s="670"/>
      <c r="J911" s="34"/>
      <c r="K911" s="34"/>
      <c r="L911" s="34"/>
      <c r="M911" s="34"/>
      <c r="P911" s="713"/>
      <c r="Q911" s="713"/>
    </row>
    <row r="912" s="664" customFormat="1" spans="2:17">
      <c r="B912" s="665"/>
      <c r="C912" s="666"/>
      <c r="D912" s="665"/>
      <c r="E912" s="667"/>
      <c r="F912" s="667"/>
      <c r="G912" s="668"/>
      <c r="H912" s="669"/>
      <c r="I912" s="670"/>
      <c r="J912" s="34"/>
      <c r="K912" s="34"/>
      <c r="L912" s="34"/>
      <c r="M912" s="34"/>
      <c r="P912" s="713"/>
      <c r="Q912" s="713"/>
    </row>
    <row r="913" s="664" customFormat="1" spans="2:17">
      <c r="B913" s="665"/>
      <c r="C913" s="666"/>
      <c r="D913" s="665"/>
      <c r="E913" s="667"/>
      <c r="F913" s="667"/>
      <c r="G913" s="668"/>
      <c r="H913" s="669"/>
      <c r="I913" s="670"/>
      <c r="J913" s="34"/>
      <c r="K913" s="34"/>
      <c r="L913" s="34"/>
      <c r="M913" s="34"/>
      <c r="P913" s="713"/>
      <c r="Q913" s="713"/>
    </row>
    <row r="914" s="664" customFormat="1" spans="2:17">
      <c r="B914" s="665"/>
      <c r="C914" s="666"/>
      <c r="D914" s="665"/>
      <c r="E914" s="667"/>
      <c r="F914" s="667"/>
      <c r="G914" s="668"/>
      <c r="H914" s="669"/>
      <c r="I914" s="670"/>
      <c r="J914" s="34"/>
      <c r="K914" s="34"/>
      <c r="L914" s="34"/>
      <c r="M914" s="34"/>
      <c r="P914" s="713"/>
      <c r="Q914" s="713"/>
    </row>
    <row r="915" s="664" customFormat="1" spans="2:17">
      <c r="B915" s="665"/>
      <c r="C915" s="666"/>
      <c r="D915" s="665"/>
      <c r="E915" s="667"/>
      <c r="F915" s="667"/>
      <c r="G915" s="668"/>
      <c r="H915" s="669"/>
      <c r="I915" s="670"/>
      <c r="J915" s="34"/>
      <c r="K915" s="34"/>
      <c r="L915" s="34"/>
      <c r="M915" s="34"/>
      <c r="P915" s="713"/>
      <c r="Q915" s="713"/>
    </row>
    <row r="916" s="664" customFormat="1" spans="2:17">
      <c r="B916" s="665"/>
      <c r="C916" s="666"/>
      <c r="D916" s="665"/>
      <c r="E916" s="667"/>
      <c r="F916" s="667"/>
      <c r="G916" s="668"/>
      <c r="H916" s="669"/>
      <c r="I916" s="670"/>
      <c r="J916" s="34"/>
      <c r="K916" s="34"/>
      <c r="L916" s="34"/>
      <c r="M916" s="34"/>
      <c r="P916" s="713"/>
      <c r="Q916" s="713"/>
    </row>
    <row r="917" s="664" customFormat="1" spans="2:17">
      <c r="B917" s="665"/>
      <c r="C917" s="666"/>
      <c r="D917" s="665"/>
      <c r="E917" s="667"/>
      <c r="F917" s="667"/>
      <c r="G917" s="668"/>
      <c r="H917" s="669"/>
      <c r="I917" s="670"/>
      <c r="J917" s="34"/>
      <c r="K917" s="34"/>
      <c r="L917" s="34"/>
      <c r="M917" s="34"/>
      <c r="P917" s="713"/>
      <c r="Q917" s="713"/>
    </row>
    <row r="918" s="664" customFormat="1" spans="2:17">
      <c r="B918" s="665"/>
      <c r="C918" s="666"/>
      <c r="D918" s="665"/>
      <c r="E918" s="667"/>
      <c r="F918" s="667"/>
      <c r="G918" s="668"/>
      <c r="H918" s="669"/>
      <c r="I918" s="670"/>
      <c r="J918" s="34"/>
      <c r="K918" s="34"/>
      <c r="L918" s="34"/>
      <c r="M918" s="34"/>
      <c r="P918" s="713"/>
      <c r="Q918" s="713"/>
    </row>
    <row r="919" s="664" customFormat="1" spans="2:17">
      <c r="B919" s="665"/>
      <c r="C919" s="666"/>
      <c r="D919" s="665"/>
      <c r="E919" s="667"/>
      <c r="F919" s="667"/>
      <c r="G919" s="668"/>
      <c r="H919" s="669"/>
      <c r="I919" s="670"/>
      <c r="J919" s="34"/>
      <c r="K919" s="34"/>
      <c r="L919" s="34"/>
      <c r="M919" s="34"/>
      <c r="P919" s="713"/>
      <c r="Q919" s="713"/>
    </row>
    <row r="920" s="664" customFormat="1" spans="2:17">
      <c r="B920" s="665"/>
      <c r="C920" s="666"/>
      <c r="D920" s="665"/>
      <c r="E920" s="667"/>
      <c r="F920" s="667"/>
      <c r="G920" s="668"/>
      <c r="H920" s="669"/>
      <c r="I920" s="670"/>
      <c r="J920" s="34"/>
      <c r="K920" s="34"/>
      <c r="L920" s="34"/>
      <c r="M920" s="34"/>
      <c r="P920" s="713"/>
      <c r="Q920" s="713"/>
    </row>
    <row r="921" s="664" customFormat="1" spans="2:17">
      <c r="B921" s="665"/>
      <c r="C921" s="666"/>
      <c r="D921" s="665"/>
      <c r="E921" s="667"/>
      <c r="F921" s="667"/>
      <c r="G921" s="668"/>
      <c r="H921" s="669"/>
      <c r="I921" s="670"/>
      <c r="J921" s="34"/>
      <c r="K921" s="34"/>
      <c r="L921" s="34"/>
      <c r="M921" s="34"/>
      <c r="P921" s="713"/>
      <c r="Q921" s="713"/>
    </row>
    <row r="922" s="664" customFormat="1" spans="2:17">
      <c r="B922" s="665"/>
      <c r="C922" s="666"/>
      <c r="D922" s="665"/>
      <c r="E922" s="667"/>
      <c r="F922" s="667"/>
      <c r="G922" s="668"/>
      <c r="H922" s="669"/>
      <c r="I922" s="670"/>
      <c r="J922" s="34"/>
      <c r="K922" s="34"/>
      <c r="L922" s="34"/>
      <c r="M922" s="34"/>
      <c r="P922" s="713"/>
      <c r="Q922" s="713"/>
    </row>
    <row r="923" s="664" customFormat="1" spans="2:17">
      <c r="B923" s="665"/>
      <c r="C923" s="666"/>
      <c r="D923" s="665"/>
      <c r="E923" s="667"/>
      <c r="F923" s="667"/>
      <c r="G923" s="668"/>
      <c r="H923" s="669"/>
      <c r="I923" s="670"/>
      <c r="J923" s="34"/>
      <c r="K923" s="34"/>
      <c r="L923" s="34"/>
      <c r="M923" s="34"/>
      <c r="P923" s="713"/>
      <c r="Q923" s="713"/>
    </row>
    <row r="924" s="664" customFormat="1" spans="2:17">
      <c r="B924" s="665"/>
      <c r="C924" s="666"/>
      <c r="D924" s="665"/>
      <c r="E924" s="667"/>
      <c r="F924" s="667"/>
      <c r="G924" s="668"/>
      <c r="H924" s="669"/>
      <c r="I924" s="670"/>
      <c r="J924" s="34"/>
      <c r="K924" s="34"/>
      <c r="L924" s="34"/>
      <c r="M924" s="34"/>
      <c r="P924" s="713"/>
      <c r="Q924" s="713"/>
    </row>
    <row r="925" s="664" customFormat="1" spans="2:17">
      <c r="B925" s="665"/>
      <c r="C925" s="666"/>
      <c r="D925" s="665"/>
      <c r="E925" s="667"/>
      <c r="F925" s="667"/>
      <c r="G925" s="668"/>
      <c r="H925" s="669"/>
      <c r="I925" s="670"/>
      <c r="J925" s="34"/>
      <c r="K925" s="34"/>
      <c r="L925" s="34"/>
      <c r="M925" s="34"/>
      <c r="P925" s="713"/>
      <c r="Q925" s="713"/>
    </row>
    <row r="926" s="664" customFormat="1" spans="2:17">
      <c r="B926" s="665"/>
      <c r="C926" s="666"/>
      <c r="D926" s="665"/>
      <c r="E926" s="667"/>
      <c r="F926" s="667"/>
      <c r="G926" s="668"/>
      <c r="H926" s="669"/>
      <c r="I926" s="670"/>
      <c r="J926" s="34"/>
      <c r="K926" s="34"/>
      <c r="L926" s="34"/>
      <c r="M926" s="34"/>
      <c r="P926" s="713"/>
      <c r="Q926" s="713"/>
    </row>
    <row r="927" s="664" customFormat="1" spans="2:17">
      <c r="B927" s="665"/>
      <c r="C927" s="666"/>
      <c r="D927" s="665"/>
      <c r="E927" s="667"/>
      <c r="F927" s="667"/>
      <c r="G927" s="668"/>
      <c r="H927" s="669"/>
      <c r="I927" s="670"/>
      <c r="J927" s="34"/>
      <c r="K927" s="34"/>
      <c r="L927" s="34"/>
      <c r="M927" s="34"/>
      <c r="P927" s="713"/>
      <c r="Q927" s="713"/>
    </row>
    <row r="928" s="664" customFormat="1" spans="2:17">
      <c r="B928" s="665"/>
      <c r="C928" s="666"/>
      <c r="D928" s="665"/>
      <c r="E928" s="667"/>
      <c r="F928" s="667"/>
      <c r="G928" s="668"/>
      <c r="H928" s="669"/>
      <c r="I928" s="670"/>
      <c r="J928" s="34"/>
      <c r="K928" s="34"/>
      <c r="L928" s="34"/>
      <c r="M928" s="34"/>
      <c r="P928" s="713"/>
      <c r="Q928" s="713"/>
    </row>
    <row r="929" s="664" customFormat="1" spans="2:17">
      <c r="B929" s="665"/>
      <c r="C929" s="666"/>
      <c r="D929" s="665"/>
      <c r="E929" s="667"/>
      <c r="F929" s="667"/>
      <c r="G929" s="668"/>
      <c r="H929" s="669"/>
      <c r="I929" s="670"/>
      <c r="J929" s="34"/>
      <c r="K929" s="34"/>
      <c r="L929" s="34"/>
      <c r="M929" s="34"/>
      <c r="P929" s="713"/>
      <c r="Q929" s="713"/>
    </row>
    <row r="930" s="664" customFormat="1" spans="2:17">
      <c r="B930" s="665"/>
      <c r="C930" s="666"/>
      <c r="D930" s="665"/>
      <c r="E930" s="667"/>
      <c r="F930" s="667"/>
      <c r="G930" s="668"/>
      <c r="H930" s="669"/>
      <c r="I930" s="670"/>
      <c r="J930" s="34"/>
      <c r="K930" s="34"/>
      <c r="L930" s="34"/>
      <c r="M930" s="34"/>
      <c r="P930" s="713"/>
      <c r="Q930" s="713"/>
    </row>
    <row r="931" s="664" customFormat="1" spans="2:17">
      <c r="B931" s="665"/>
      <c r="C931" s="666"/>
      <c r="D931" s="665"/>
      <c r="E931" s="667"/>
      <c r="F931" s="667"/>
      <c r="G931" s="668"/>
      <c r="H931" s="669"/>
      <c r="I931" s="670"/>
      <c r="J931" s="34"/>
      <c r="K931" s="34"/>
      <c r="L931" s="34"/>
      <c r="M931" s="34"/>
      <c r="P931" s="713"/>
      <c r="Q931" s="713"/>
    </row>
    <row r="932" s="664" customFormat="1" spans="2:17">
      <c r="B932" s="665"/>
      <c r="C932" s="666"/>
      <c r="D932" s="665"/>
      <c r="E932" s="667"/>
      <c r="F932" s="667"/>
      <c r="G932" s="668"/>
      <c r="H932" s="669"/>
      <c r="I932" s="670"/>
      <c r="J932" s="34"/>
      <c r="K932" s="34"/>
      <c r="L932" s="34"/>
      <c r="M932" s="34"/>
      <c r="P932" s="713"/>
      <c r="Q932" s="713"/>
    </row>
    <row r="933" s="664" customFormat="1" spans="2:17">
      <c r="B933" s="665"/>
      <c r="C933" s="666"/>
      <c r="D933" s="665"/>
      <c r="E933" s="667"/>
      <c r="F933" s="667"/>
      <c r="G933" s="668"/>
      <c r="H933" s="669"/>
      <c r="I933" s="670"/>
      <c r="J933" s="34"/>
      <c r="K933" s="34"/>
      <c r="L933" s="34"/>
      <c r="M933" s="34"/>
      <c r="P933" s="713"/>
      <c r="Q933" s="713"/>
    </row>
    <row r="934" s="664" customFormat="1" spans="2:17">
      <c r="B934" s="665"/>
      <c r="C934" s="666"/>
      <c r="D934" s="665"/>
      <c r="E934" s="667"/>
      <c r="F934" s="667"/>
      <c r="G934" s="668"/>
      <c r="H934" s="669"/>
      <c r="I934" s="670"/>
      <c r="J934" s="34"/>
      <c r="K934" s="34"/>
      <c r="L934" s="34"/>
      <c r="M934" s="34"/>
      <c r="P934" s="713"/>
      <c r="Q934" s="713"/>
    </row>
    <row r="935" s="664" customFormat="1" spans="2:17">
      <c r="B935" s="665"/>
      <c r="C935" s="666"/>
      <c r="D935" s="665"/>
      <c r="E935" s="667"/>
      <c r="F935" s="667"/>
      <c r="G935" s="668"/>
      <c r="H935" s="669"/>
      <c r="I935" s="670"/>
      <c r="J935" s="34"/>
      <c r="K935" s="34"/>
      <c r="L935" s="34"/>
      <c r="M935" s="34"/>
      <c r="P935" s="713"/>
      <c r="Q935" s="713"/>
    </row>
    <row r="936" s="664" customFormat="1" spans="2:17">
      <c r="B936" s="665"/>
      <c r="C936" s="666"/>
      <c r="D936" s="665"/>
      <c r="E936" s="667"/>
      <c r="F936" s="667"/>
      <c r="G936" s="668"/>
      <c r="H936" s="669"/>
      <c r="I936" s="670"/>
      <c r="J936" s="34"/>
      <c r="K936" s="34"/>
      <c r="L936" s="34"/>
      <c r="M936" s="34"/>
      <c r="P936" s="713"/>
      <c r="Q936" s="713"/>
    </row>
    <row r="937" s="664" customFormat="1" spans="2:17">
      <c r="B937" s="665"/>
      <c r="C937" s="666"/>
      <c r="D937" s="665"/>
      <c r="E937" s="667"/>
      <c r="F937" s="667"/>
      <c r="G937" s="668"/>
      <c r="H937" s="669"/>
      <c r="I937" s="670"/>
      <c r="J937" s="34"/>
      <c r="K937" s="34"/>
      <c r="L937" s="34"/>
      <c r="M937" s="34"/>
      <c r="P937" s="713"/>
      <c r="Q937" s="713"/>
    </row>
    <row r="938" s="664" customFormat="1" spans="2:17">
      <c r="B938" s="665"/>
      <c r="C938" s="666"/>
      <c r="D938" s="665"/>
      <c r="E938" s="667"/>
      <c r="F938" s="667"/>
      <c r="G938" s="668"/>
      <c r="H938" s="669"/>
      <c r="I938" s="670"/>
      <c r="J938" s="34"/>
      <c r="K938" s="34"/>
      <c r="L938" s="34"/>
      <c r="M938" s="34"/>
      <c r="P938" s="713"/>
      <c r="Q938" s="713"/>
    </row>
    <row r="939" s="664" customFormat="1" spans="2:17">
      <c r="B939" s="665"/>
      <c r="C939" s="666"/>
      <c r="D939" s="665"/>
      <c r="E939" s="667"/>
      <c r="F939" s="667"/>
      <c r="G939" s="668"/>
      <c r="H939" s="669"/>
      <c r="I939" s="670"/>
      <c r="J939" s="34"/>
      <c r="K939" s="34"/>
      <c r="L939" s="34"/>
      <c r="M939" s="34"/>
      <c r="P939" s="713"/>
      <c r="Q939" s="713"/>
    </row>
    <row r="940" s="664" customFormat="1" spans="2:17">
      <c r="B940" s="665"/>
      <c r="C940" s="666"/>
      <c r="D940" s="665"/>
      <c r="E940" s="667"/>
      <c r="F940" s="667"/>
      <c r="G940" s="668"/>
      <c r="H940" s="669"/>
      <c r="I940" s="670"/>
      <c r="J940" s="34"/>
      <c r="K940" s="34"/>
      <c r="L940" s="34"/>
      <c r="M940" s="34"/>
      <c r="P940" s="713"/>
      <c r="Q940" s="713"/>
    </row>
    <row r="941" s="664" customFormat="1" spans="2:17">
      <c r="B941" s="665"/>
      <c r="C941" s="666"/>
      <c r="D941" s="665"/>
      <c r="E941" s="667"/>
      <c r="F941" s="667"/>
      <c r="G941" s="668"/>
      <c r="H941" s="669"/>
      <c r="I941" s="670"/>
      <c r="J941" s="34"/>
      <c r="K941" s="34"/>
      <c r="L941" s="34"/>
      <c r="M941" s="34"/>
      <c r="P941" s="713"/>
      <c r="Q941" s="713"/>
    </row>
    <row r="942" s="664" customFormat="1" spans="2:17">
      <c r="B942" s="665"/>
      <c r="C942" s="666"/>
      <c r="D942" s="665"/>
      <c r="E942" s="667"/>
      <c r="F942" s="667"/>
      <c r="G942" s="668"/>
      <c r="H942" s="669"/>
      <c r="I942" s="670"/>
      <c r="J942" s="34"/>
      <c r="K942" s="34"/>
      <c r="L942" s="34"/>
      <c r="M942" s="34"/>
      <c r="P942" s="713"/>
      <c r="Q942" s="713"/>
    </row>
    <row r="943" s="664" customFormat="1" spans="2:17">
      <c r="B943" s="665"/>
      <c r="C943" s="666"/>
      <c r="D943" s="665"/>
      <c r="E943" s="667"/>
      <c r="F943" s="667"/>
      <c r="G943" s="668"/>
      <c r="H943" s="669"/>
      <c r="I943" s="670"/>
      <c r="J943" s="34"/>
      <c r="K943" s="34"/>
      <c r="L943" s="34"/>
      <c r="M943" s="34"/>
      <c r="P943" s="713"/>
      <c r="Q943" s="713"/>
    </row>
    <row r="944" s="664" customFormat="1" spans="2:17">
      <c r="B944" s="665"/>
      <c r="C944" s="666"/>
      <c r="D944" s="665"/>
      <c r="E944" s="667"/>
      <c r="F944" s="667"/>
      <c r="G944" s="668"/>
      <c r="H944" s="669"/>
      <c r="I944" s="670"/>
      <c r="J944" s="34"/>
      <c r="K944" s="34"/>
      <c r="L944" s="34"/>
      <c r="M944" s="34"/>
      <c r="P944" s="713"/>
      <c r="Q944" s="713"/>
    </row>
    <row r="945" s="664" customFormat="1" spans="2:17">
      <c r="B945" s="665"/>
      <c r="C945" s="666"/>
      <c r="D945" s="665"/>
      <c r="E945" s="667"/>
      <c r="F945" s="667"/>
      <c r="G945" s="668"/>
      <c r="H945" s="669"/>
      <c r="I945" s="670"/>
      <c r="J945" s="34"/>
      <c r="K945" s="34"/>
      <c r="L945" s="34"/>
      <c r="M945" s="34"/>
      <c r="P945" s="713"/>
      <c r="Q945" s="713"/>
    </row>
    <row r="946" s="664" customFormat="1" spans="2:17">
      <c r="B946" s="665"/>
      <c r="C946" s="666"/>
      <c r="D946" s="665"/>
      <c r="E946" s="667"/>
      <c r="F946" s="667"/>
      <c r="G946" s="668"/>
      <c r="H946" s="669"/>
      <c r="I946" s="670"/>
      <c r="J946" s="34"/>
      <c r="K946" s="34"/>
      <c r="L946" s="34"/>
      <c r="M946" s="34"/>
      <c r="P946" s="713"/>
      <c r="Q946" s="713"/>
    </row>
    <row r="947" s="664" customFormat="1" spans="2:17">
      <c r="B947" s="665"/>
      <c r="C947" s="666"/>
      <c r="D947" s="665"/>
      <c r="E947" s="667"/>
      <c r="F947" s="667"/>
      <c r="G947" s="668"/>
      <c r="H947" s="669"/>
      <c r="I947" s="670"/>
      <c r="J947" s="34"/>
      <c r="K947" s="34"/>
      <c r="L947" s="34"/>
      <c r="M947" s="34"/>
      <c r="P947" s="713"/>
      <c r="Q947" s="713"/>
    </row>
    <row r="948" s="664" customFormat="1" spans="2:17">
      <c r="B948" s="665"/>
      <c r="C948" s="666"/>
      <c r="D948" s="665"/>
      <c r="E948" s="667"/>
      <c r="F948" s="667"/>
      <c r="G948" s="668"/>
      <c r="H948" s="669"/>
      <c r="I948" s="670"/>
      <c r="J948" s="34"/>
      <c r="K948" s="34"/>
      <c r="L948" s="34"/>
      <c r="M948" s="34"/>
      <c r="P948" s="713"/>
      <c r="Q948" s="713"/>
    </row>
    <row r="949" s="664" customFormat="1" spans="2:17">
      <c r="B949" s="665"/>
      <c r="C949" s="666"/>
      <c r="D949" s="665"/>
      <c r="E949" s="667"/>
      <c r="F949" s="667"/>
      <c r="G949" s="668"/>
      <c r="H949" s="669"/>
      <c r="I949" s="670"/>
      <c r="J949" s="34"/>
      <c r="K949" s="34"/>
      <c r="L949" s="34"/>
      <c r="M949" s="34"/>
      <c r="P949" s="713"/>
      <c r="Q949" s="713"/>
    </row>
    <row r="950" s="664" customFormat="1" spans="2:17">
      <c r="B950" s="665"/>
      <c r="C950" s="666"/>
      <c r="D950" s="665"/>
      <c r="E950" s="667"/>
      <c r="F950" s="667"/>
      <c r="G950" s="668"/>
      <c r="H950" s="669"/>
      <c r="I950" s="670"/>
      <c r="J950" s="34"/>
      <c r="K950" s="34"/>
      <c r="L950" s="34"/>
      <c r="M950" s="34"/>
      <c r="P950" s="713"/>
      <c r="Q950" s="713"/>
    </row>
    <row r="951" s="664" customFormat="1" spans="2:17">
      <c r="B951" s="665"/>
      <c r="C951" s="666"/>
      <c r="D951" s="665"/>
      <c r="E951" s="667"/>
      <c r="F951" s="667"/>
      <c r="G951" s="668"/>
      <c r="H951" s="669"/>
      <c r="I951" s="670"/>
      <c r="J951" s="34"/>
      <c r="K951" s="34"/>
      <c r="L951" s="34"/>
      <c r="M951" s="34"/>
      <c r="P951" s="713"/>
      <c r="Q951" s="713"/>
    </row>
    <row r="952" s="664" customFormat="1" spans="2:17">
      <c r="B952" s="665"/>
      <c r="C952" s="666"/>
      <c r="D952" s="665"/>
      <c r="E952" s="667"/>
      <c r="F952" s="667"/>
      <c r="G952" s="668"/>
      <c r="H952" s="669"/>
      <c r="I952" s="670"/>
      <c r="J952" s="34"/>
      <c r="K952" s="34"/>
      <c r="L952" s="34"/>
      <c r="M952" s="34"/>
      <c r="P952" s="713"/>
      <c r="Q952" s="713"/>
    </row>
    <row r="953" s="664" customFormat="1" spans="2:17">
      <c r="B953" s="665"/>
      <c r="C953" s="666"/>
      <c r="D953" s="665"/>
      <c r="E953" s="667"/>
      <c r="F953" s="667"/>
      <c r="G953" s="668"/>
      <c r="H953" s="669"/>
      <c r="I953" s="670"/>
      <c r="J953" s="34"/>
      <c r="K953" s="34"/>
      <c r="L953" s="34"/>
      <c r="M953" s="34"/>
      <c r="P953" s="713"/>
      <c r="Q953" s="713"/>
    </row>
    <row r="954" s="664" customFormat="1" spans="2:17">
      <c r="B954" s="665"/>
      <c r="C954" s="666"/>
      <c r="D954" s="665"/>
      <c r="E954" s="667"/>
      <c r="F954" s="667"/>
      <c r="G954" s="668"/>
      <c r="H954" s="669"/>
      <c r="I954" s="670"/>
      <c r="J954" s="34"/>
      <c r="K954" s="34"/>
      <c r="L954" s="34"/>
      <c r="M954" s="34"/>
      <c r="P954" s="713"/>
      <c r="Q954" s="713"/>
    </row>
    <row r="955" s="664" customFormat="1" spans="2:17">
      <c r="B955" s="665"/>
      <c r="C955" s="666"/>
      <c r="D955" s="665"/>
      <c r="E955" s="667"/>
      <c r="F955" s="667"/>
      <c r="G955" s="668"/>
      <c r="H955" s="669"/>
      <c r="I955" s="670"/>
      <c r="J955" s="34"/>
      <c r="K955" s="34"/>
      <c r="L955" s="34"/>
      <c r="M955" s="34"/>
      <c r="P955" s="713"/>
      <c r="Q955" s="713"/>
    </row>
    <row r="956" s="664" customFormat="1" spans="2:17">
      <c r="B956" s="665"/>
      <c r="C956" s="666"/>
      <c r="D956" s="665"/>
      <c r="E956" s="667"/>
      <c r="F956" s="667"/>
      <c r="G956" s="668"/>
      <c r="H956" s="669"/>
      <c r="I956" s="670"/>
      <c r="J956" s="34"/>
      <c r="K956" s="34"/>
      <c r="L956" s="34"/>
      <c r="M956" s="34"/>
      <c r="P956" s="713"/>
      <c r="Q956" s="713"/>
    </row>
    <row r="957" s="664" customFormat="1" spans="2:17">
      <c r="B957" s="665"/>
      <c r="C957" s="666"/>
      <c r="D957" s="665"/>
      <c r="E957" s="667"/>
      <c r="F957" s="667"/>
      <c r="G957" s="668"/>
      <c r="H957" s="669"/>
      <c r="I957" s="670"/>
      <c r="J957" s="34"/>
      <c r="K957" s="34"/>
      <c r="L957" s="34"/>
      <c r="M957" s="34"/>
      <c r="P957" s="713"/>
      <c r="Q957" s="713"/>
    </row>
    <row r="958" s="664" customFormat="1" spans="2:17">
      <c r="B958" s="665"/>
      <c r="C958" s="666"/>
      <c r="D958" s="665"/>
      <c r="E958" s="667"/>
      <c r="F958" s="667"/>
      <c r="G958" s="668"/>
      <c r="H958" s="669"/>
      <c r="I958" s="670"/>
      <c r="J958" s="34"/>
      <c r="K958" s="34"/>
      <c r="L958" s="34"/>
      <c r="M958" s="34"/>
      <c r="P958" s="713"/>
      <c r="Q958" s="713"/>
    </row>
    <row r="959" s="664" customFormat="1" spans="2:17">
      <c r="B959" s="665"/>
      <c r="C959" s="666"/>
      <c r="D959" s="665"/>
      <c r="E959" s="667"/>
      <c r="F959" s="667"/>
      <c r="G959" s="668"/>
      <c r="H959" s="669"/>
      <c r="I959" s="670"/>
      <c r="J959" s="34"/>
      <c r="K959" s="34"/>
      <c r="L959" s="34"/>
      <c r="M959" s="34"/>
      <c r="P959" s="713"/>
      <c r="Q959" s="713"/>
    </row>
    <row r="960" s="664" customFormat="1" spans="2:17">
      <c r="B960" s="665"/>
      <c r="C960" s="666"/>
      <c r="D960" s="665"/>
      <c r="E960" s="667"/>
      <c r="F960" s="667"/>
      <c r="G960" s="668"/>
      <c r="H960" s="669"/>
      <c r="I960" s="670"/>
      <c r="J960" s="34"/>
      <c r="K960" s="34"/>
      <c r="L960" s="34"/>
      <c r="M960" s="34"/>
      <c r="P960" s="713"/>
      <c r="Q960" s="713"/>
    </row>
    <row r="961" s="664" customFormat="1" spans="2:17">
      <c r="B961" s="665"/>
      <c r="C961" s="666"/>
      <c r="D961" s="665"/>
      <c r="E961" s="667"/>
      <c r="F961" s="667"/>
      <c r="G961" s="668"/>
      <c r="H961" s="669"/>
      <c r="I961" s="670"/>
      <c r="J961" s="34"/>
      <c r="K961" s="34"/>
      <c r="L961" s="34"/>
      <c r="M961" s="34"/>
      <c r="P961" s="713"/>
      <c r="Q961" s="713"/>
    </row>
    <row r="962" s="664" customFormat="1" spans="2:17">
      <c r="B962" s="665"/>
      <c r="C962" s="666"/>
      <c r="D962" s="665"/>
      <c r="E962" s="667"/>
      <c r="F962" s="667"/>
      <c r="G962" s="668"/>
      <c r="H962" s="669"/>
      <c r="I962" s="670"/>
      <c r="J962" s="34"/>
      <c r="K962" s="34"/>
      <c r="L962" s="34"/>
      <c r="M962" s="34"/>
      <c r="P962" s="713"/>
      <c r="Q962" s="713"/>
    </row>
    <row r="963" s="664" customFormat="1" spans="2:17">
      <c r="B963" s="665"/>
      <c r="C963" s="666"/>
      <c r="D963" s="665"/>
      <c r="E963" s="667"/>
      <c r="F963" s="667"/>
      <c r="G963" s="668"/>
      <c r="H963" s="669"/>
      <c r="I963" s="670"/>
      <c r="J963" s="34"/>
      <c r="K963" s="34"/>
      <c r="L963" s="34"/>
      <c r="M963" s="34"/>
      <c r="P963" s="713"/>
      <c r="Q963" s="713"/>
    </row>
    <row r="964" s="664" customFormat="1" spans="2:17">
      <c r="B964" s="665"/>
      <c r="C964" s="666"/>
      <c r="D964" s="665"/>
      <c r="E964" s="667"/>
      <c r="F964" s="667"/>
      <c r="G964" s="668"/>
      <c r="H964" s="669"/>
      <c r="I964" s="670"/>
      <c r="J964" s="34"/>
      <c r="K964" s="34"/>
      <c r="L964" s="34"/>
      <c r="M964" s="34"/>
      <c r="P964" s="713"/>
      <c r="Q964" s="713"/>
    </row>
    <row r="965" s="664" customFormat="1" spans="2:17">
      <c r="B965" s="665"/>
      <c r="C965" s="666"/>
      <c r="D965" s="665"/>
      <c r="E965" s="667"/>
      <c r="F965" s="667"/>
      <c r="G965" s="668"/>
      <c r="H965" s="669"/>
      <c r="I965" s="670"/>
      <c r="J965" s="34"/>
      <c r="K965" s="34"/>
      <c r="L965" s="34"/>
      <c r="M965" s="34"/>
      <c r="P965" s="713"/>
      <c r="Q965" s="713"/>
    </row>
    <row r="966" s="664" customFormat="1" spans="2:17">
      <c r="B966" s="665"/>
      <c r="C966" s="666"/>
      <c r="D966" s="665"/>
      <c r="E966" s="667"/>
      <c r="F966" s="667"/>
      <c r="G966" s="668"/>
      <c r="H966" s="669"/>
      <c r="I966" s="670"/>
      <c r="J966" s="34"/>
      <c r="K966" s="34"/>
      <c r="L966" s="34"/>
      <c r="M966" s="34"/>
      <c r="P966" s="713"/>
      <c r="Q966" s="713"/>
    </row>
    <row r="967" s="664" customFormat="1" spans="2:17">
      <c r="B967" s="665"/>
      <c r="C967" s="666"/>
      <c r="D967" s="665"/>
      <c r="E967" s="667"/>
      <c r="F967" s="667"/>
      <c r="G967" s="668"/>
      <c r="H967" s="669"/>
      <c r="I967" s="670"/>
      <c r="J967" s="34"/>
      <c r="K967" s="34"/>
      <c r="L967" s="34"/>
      <c r="M967" s="34"/>
      <c r="P967" s="713"/>
      <c r="Q967" s="713"/>
    </row>
    <row r="968" s="664" customFormat="1" spans="2:17">
      <c r="B968" s="665"/>
      <c r="C968" s="666"/>
      <c r="D968" s="665"/>
      <c r="E968" s="667"/>
      <c r="F968" s="667"/>
      <c r="G968" s="668"/>
      <c r="H968" s="669"/>
      <c r="I968" s="670"/>
      <c r="J968" s="34"/>
      <c r="K968" s="34"/>
      <c r="L968" s="34"/>
      <c r="M968" s="34"/>
      <c r="P968" s="713"/>
      <c r="Q968" s="713"/>
    </row>
    <row r="969" s="664" customFormat="1" spans="2:17">
      <c r="B969" s="665"/>
      <c r="C969" s="666"/>
      <c r="D969" s="665"/>
      <c r="E969" s="667"/>
      <c r="F969" s="667"/>
      <c r="G969" s="668"/>
      <c r="H969" s="669"/>
      <c r="I969" s="670"/>
      <c r="J969" s="34"/>
      <c r="K969" s="34"/>
      <c r="L969" s="34"/>
      <c r="M969" s="34"/>
      <c r="P969" s="713"/>
      <c r="Q969" s="713"/>
    </row>
    <row r="970" s="664" customFormat="1" spans="2:17">
      <c r="B970" s="665"/>
      <c r="C970" s="666"/>
      <c r="D970" s="665"/>
      <c r="E970" s="667"/>
      <c r="F970" s="667"/>
      <c r="G970" s="668"/>
      <c r="H970" s="669"/>
      <c r="I970" s="670"/>
      <c r="J970" s="34"/>
      <c r="K970" s="34"/>
      <c r="L970" s="34"/>
      <c r="M970" s="34"/>
      <c r="P970" s="713"/>
      <c r="Q970" s="713"/>
    </row>
    <row r="971" s="664" customFormat="1" spans="2:17">
      <c r="B971" s="665"/>
      <c r="C971" s="666"/>
      <c r="D971" s="665"/>
      <c r="E971" s="667"/>
      <c r="F971" s="667"/>
      <c r="G971" s="668"/>
      <c r="H971" s="669"/>
      <c r="I971" s="670"/>
      <c r="J971" s="34"/>
      <c r="K971" s="34"/>
      <c r="L971" s="34"/>
      <c r="M971" s="34"/>
      <c r="P971" s="713"/>
      <c r="Q971" s="713"/>
    </row>
    <row r="972" s="664" customFormat="1" spans="2:17">
      <c r="B972" s="665"/>
      <c r="C972" s="666"/>
      <c r="D972" s="665"/>
      <c r="E972" s="667"/>
      <c r="F972" s="667"/>
      <c r="G972" s="668"/>
      <c r="H972" s="669"/>
      <c r="I972" s="670"/>
      <c r="J972" s="34"/>
      <c r="K972" s="34"/>
      <c r="L972" s="34"/>
      <c r="M972" s="34"/>
      <c r="P972" s="713"/>
      <c r="Q972" s="713"/>
    </row>
    <row r="973" s="664" customFormat="1" spans="2:17">
      <c r="B973" s="665"/>
      <c r="C973" s="666"/>
      <c r="D973" s="665"/>
      <c r="E973" s="667"/>
      <c r="F973" s="667"/>
      <c r="G973" s="668"/>
      <c r="H973" s="669"/>
      <c r="I973" s="670"/>
      <c r="J973" s="34"/>
      <c r="K973" s="34"/>
      <c r="L973" s="34"/>
      <c r="M973" s="34"/>
      <c r="P973" s="713"/>
      <c r="Q973" s="713"/>
    </row>
    <row r="974" s="664" customFormat="1" spans="2:17">
      <c r="B974" s="665"/>
      <c r="C974" s="666"/>
      <c r="D974" s="665"/>
      <c r="E974" s="667"/>
      <c r="F974" s="667"/>
      <c r="G974" s="668"/>
      <c r="H974" s="669"/>
      <c r="I974" s="670"/>
      <c r="J974" s="34"/>
      <c r="K974" s="34"/>
      <c r="L974" s="34"/>
      <c r="M974" s="34"/>
      <c r="P974" s="713"/>
      <c r="Q974" s="713"/>
    </row>
    <row r="975" s="664" customFormat="1" spans="2:17">
      <c r="B975" s="665"/>
      <c r="C975" s="666"/>
      <c r="D975" s="665"/>
      <c r="E975" s="667"/>
      <c r="F975" s="667"/>
      <c r="G975" s="668"/>
      <c r="H975" s="669"/>
      <c r="I975" s="670"/>
      <c r="J975" s="34"/>
      <c r="K975" s="34"/>
      <c r="L975" s="34"/>
      <c r="M975" s="34"/>
      <c r="P975" s="713"/>
      <c r="Q975" s="713"/>
    </row>
    <row r="976" s="664" customFormat="1" spans="2:17">
      <c r="B976" s="665"/>
      <c r="C976" s="666"/>
      <c r="D976" s="665"/>
      <c r="E976" s="667"/>
      <c r="F976" s="667"/>
      <c r="G976" s="668"/>
      <c r="H976" s="669"/>
      <c r="I976" s="670"/>
      <c r="J976" s="34"/>
      <c r="K976" s="34"/>
      <c r="L976" s="34"/>
      <c r="M976" s="34"/>
      <c r="P976" s="713"/>
      <c r="Q976" s="713"/>
    </row>
    <row r="977" s="664" customFormat="1" spans="2:17">
      <c r="B977" s="665"/>
      <c r="C977" s="666"/>
      <c r="D977" s="665"/>
      <c r="E977" s="667"/>
      <c r="F977" s="667"/>
      <c r="G977" s="668"/>
      <c r="H977" s="669"/>
      <c r="I977" s="670"/>
      <c r="J977" s="34"/>
      <c r="K977" s="34"/>
      <c r="L977" s="34"/>
      <c r="M977" s="34"/>
      <c r="P977" s="713"/>
      <c r="Q977" s="713"/>
    </row>
    <row r="978" s="664" customFormat="1" spans="2:17">
      <c r="B978" s="665"/>
      <c r="C978" s="666"/>
      <c r="D978" s="665"/>
      <c r="E978" s="667"/>
      <c r="F978" s="667"/>
      <c r="G978" s="668"/>
      <c r="H978" s="669"/>
      <c r="I978" s="670"/>
      <c r="J978" s="34"/>
      <c r="K978" s="34"/>
      <c r="L978" s="34"/>
      <c r="M978" s="34"/>
      <c r="P978" s="713"/>
      <c r="Q978" s="713"/>
    </row>
    <row r="979" s="664" customFormat="1" spans="2:17">
      <c r="B979" s="665"/>
      <c r="C979" s="666"/>
      <c r="D979" s="665"/>
      <c r="E979" s="667"/>
      <c r="F979" s="667"/>
      <c r="G979" s="668"/>
      <c r="H979" s="669"/>
      <c r="I979" s="670"/>
      <c r="J979" s="34"/>
      <c r="K979" s="34"/>
      <c r="L979" s="34"/>
      <c r="M979" s="34"/>
      <c r="P979" s="713"/>
      <c r="Q979" s="713"/>
    </row>
    <row r="980" s="664" customFormat="1" spans="2:17">
      <c r="B980" s="665"/>
      <c r="C980" s="666"/>
      <c r="D980" s="665"/>
      <c r="E980" s="667"/>
      <c r="F980" s="667"/>
      <c r="G980" s="668"/>
      <c r="H980" s="669"/>
      <c r="I980" s="670"/>
      <c r="J980" s="34"/>
      <c r="K980" s="34"/>
      <c r="L980" s="34"/>
      <c r="M980" s="34"/>
      <c r="P980" s="713"/>
      <c r="Q980" s="713"/>
    </row>
    <row r="981" s="664" customFormat="1" spans="2:17">
      <c r="B981" s="665"/>
      <c r="C981" s="666"/>
      <c r="D981" s="665"/>
      <c r="E981" s="667"/>
      <c r="F981" s="667"/>
      <c r="G981" s="668"/>
      <c r="H981" s="669"/>
      <c r="I981" s="670"/>
      <c r="J981" s="34"/>
      <c r="K981" s="34"/>
      <c r="L981" s="34"/>
      <c r="M981" s="34"/>
      <c r="P981" s="713"/>
      <c r="Q981" s="713"/>
    </row>
    <row r="982" s="664" customFormat="1" spans="2:17">
      <c r="B982" s="665"/>
      <c r="C982" s="666"/>
      <c r="D982" s="665"/>
      <c r="E982" s="667"/>
      <c r="F982" s="667"/>
      <c r="G982" s="668"/>
      <c r="H982" s="669"/>
      <c r="I982" s="670"/>
      <c r="J982" s="34"/>
      <c r="K982" s="34"/>
      <c r="L982" s="34"/>
      <c r="M982" s="34"/>
      <c r="P982" s="713"/>
      <c r="Q982" s="713"/>
    </row>
    <row r="983" s="664" customFormat="1" spans="2:17">
      <c r="B983" s="665"/>
      <c r="C983" s="666"/>
      <c r="D983" s="665"/>
      <c r="E983" s="667"/>
      <c r="F983" s="667"/>
      <c r="G983" s="668"/>
      <c r="H983" s="669"/>
      <c r="I983" s="670"/>
      <c r="J983" s="34"/>
      <c r="K983" s="34"/>
      <c r="L983" s="34"/>
      <c r="M983" s="34"/>
      <c r="P983" s="713"/>
      <c r="Q983" s="713"/>
    </row>
    <row r="984" s="664" customFormat="1" spans="2:17">
      <c r="B984" s="665"/>
      <c r="C984" s="666"/>
      <c r="D984" s="665"/>
      <c r="E984" s="667"/>
      <c r="F984" s="667"/>
      <c r="G984" s="668"/>
      <c r="H984" s="669"/>
      <c r="I984" s="670"/>
      <c r="J984" s="34"/>
      <c r="K984" s="34"/>
      <c r="L984" s="34"/>
      <c r="M984" s="34"/>
      <c r="P984" s="713"/>
      <c r="Q984" s="713"/>
    </row>
    <row r="985" s="664" customFormat="1" spans="2:17">
      <c r="B985" s="665"/>
      <c r="C985" s="666"/>
      <c r="D985" s="665"/>
      <c r="E985" s="667"/>
      <c r="F985" s="667"/>
      <c r="G985" s="668"/>
      <c r="H985" s="669"/>
      <c r="I985" s="670"/>
      <c r="J985" s="34"/>
      <c r="K985" s="34"/>
      <c r="L985" s="34"/>
      <c r="M985" s="34"/>
      <c r="P985" s="713"/>
      <c r="Q985" s="713"/>
    </row>
    <row r="986" s="664" customFormat="1" spans="2:17">
      <c r="B986" s="665"/>
      <c r="C986" s="666"/>
      <c r="D986" s="665"/>
      <c r="E986" s="667"/>
      <c r="F986" s="667"/>
      <c r="G986" s="668"/>
      <c r="H986" s="669"/>
      <c r="I986" s="670"/>
      <c r="J986" s="34"/>
      <c r="K986" s="34"/>
      <c r="L986" s="34"/>
      <c r="M986" s="34"/>
      <c r="P986" s="713"/>
      <c r="Q986" s="713"/>
    </row>
    <row r="987" s="664" customFormat="1" spans="2:17">
      <c r="B987" s="665"/>
      <c r="C987" s="666"/>
      <c r="D987" s="665"/>
      <c r="E987" s="667"/>
      <c r="F987" s="667"/>
      <c r="G987" s="668"/>
      <c r="H987" s="669"/>
      <c r="I987" s="670"/>
      <c r="J987" s="34"/>
      <c r="K987" s="34"/>
      <c r="L987" s="34"/>
      <c r="M987" s="34"/>
      <c r="P987" s="713"/>
      <c r="Q987" s="713"/>
    </row>
    <row r="988" s="664" customFormat="1" spans="2:17">
      <c r="B988" s="665"/>
      <c r="C988" s="666"/>
      <c r="D988" s="665"/>
      <c r="E988" s="667"/>
      <c r="F988" s="667"/>
      <c r="G988" s="668"/>
      <c r="H988" s="669"/>
      <c r="I988" s="670"/>
      <c r="J988" s="34"/>
      <c r="K988" s="34"/>
      <c r="L988" s="34"/>
      <c r="M988" s="34"/>
      <c r="P988" s="713"/>
      <c r="Q988" s="713"/>
    </row>
    <row r="989" s="664" customFormat="1" spans="2:17">
      <c r="B989" s="665"/>
      <c r="C989" s="666"/>
      <c r="D989" s="665"/>
      <c r="E989" s="667"/>
      <c r="F989" s="667"/>
      <c r="G989" s="668"/>
      <c r="H989" s="669"/>
      <c r="I989" s="670"/>
      <c r="J989" s="34"/>
      <c r="K989" s="34"/>
      <c r="L989" s="34"/>
      <c r="M989" s="34"/>
      <c r="P989" s="713"/>
      <c r="Q989" s="713"/>
    </row>
    <row r="990" s="664" customFormat="1" spans="2:17">
      <c r="B990" s="665"/>
      <c r="C990" s="666"/>
      <c r="D990" s="665"/>
      <c r="E990" s="667"/>
      <c r="F990" s="667"/>
      <c r="G990" s="668"/>
      <c r="H990" s="669"/>
      <c r="I990" s="670"/>
      <c r="J990" s="34"/>
      <c r="K990" s="34"/>
      <c r="L990" s="34"/>
      <c r="M990" s="34"/>
      <c r="P990" s="713"/>
      <c r="Q990" s="713"/>
    </row>
    <row r="991" s="664" customFormat="1" spans="2:17">
      <c r="B991" s="665"/>
      <c r="C991" s="666"/>
      <c r="D991" s="665"/>
      <c r="E991" s="667"/>
      <c r="F991" s="667"/>
      <c r="G991" s="668"/>
      <c r="H991" s="669"/>
      <c r="I991" s="670"/>
      <c r="J991" s="34"/>
      <c r="K991" s="34"/>
      <c r="L991" s="34"/>
      <c r="M991" s="34"/>
      <c r="P991" s="713"/>
      <c r="Q991" s="713"/>
    </row>
    <row r="992" s="664" customFormat="1" spans="2:17">
      <c r="B992" s="665"/>
      <c r="C992" s="666"/>
      <c r="D992" s="665"/>
      <c r="E992" s="667"/>
      <c r="F992" s="667"/>
      <c r="G992" s="668"/>
      <c r="H992" s="669"/>
      <c r="I992" s="670"/>
      <c r="J992" s="34"/>
      <c r="K992" s="34"/>
      <c r="L992" s="34"/>
      <c r="M992" s="34"/>
      <c r="P992" s="713"/>
      <c r="Q992" s="713"/>
    </row>
    <row r="993" s="664" customFormat="1" spans="2:17">
      <c r="B993" s="665"/>
      <c r="C993" s="666"/>
      <c r="D993" s="665"/>
      <c r="E993" s="667"/>
      <c r="F993" s="667"/>
      <c r="G993" s="668"/>
      <c r="H993" s="669"/>
      <c r="I993" s="670"/>
      <c r="J993" s="34"/>
      <c r="K993" s="34"/>
      <c r="L993" s="34"/>
      <c r="M993" s="34"/>
      <c r="P993" s="713"/>
      <c r="Q993" s="713"/>
    </row>
    <row r="994" s="664" customFormat="1" spans="2:17">
      <c r="B994" s="665"/>
      <c r="C994" s="666"/>
      <c r="D994" s="665"/>
      <c r="E994" s="667"/>
      <c r="F994" s="667"/>
      <c r="G994" s="668"/>
      <c r="H994" s="669"/>
      <c r="I994" s="670"/>
      <c r="J994" s="34"/>
      <c r="K994" s="34"/>
      <c r="L994" s="34"/>
      <c r="M994" s="34"/>
      <c r="P994" s="713"/>
      <c r="Q994" s="713"/>
    </row>
    <row r="995" s="664" customFormat="1" spans="2:17">
      <c r="B995" s="665"/>
      <c r="C995" s="666"/>
      <c r="D995" s="665"/>
      <c r="E995" s="667"/>
      <c r="F995" s="667"/>
      <c r="G995" s="668"/>
      <c r="H995" s="669"/>
      <c r="I995" s="670"/>
      <c r="J995" s="34"/>
      <c r="K995" s="34"/>
      <c r="L995" s="34"/>
      <c r="M995" s="34"/>
      <c r="P995" s="713"/>
      <c r="Q995" s="713"/>
    </row>
    <row r="996" s="664" customFormat="1" spans="2:17">
      <c r="B996" s="665"/>
      <c r="C996" s="666"/>
      <c r="D996" s="665"/>
      <c r="E996" s="667"/>
      <c r="F996" s="667"/>
      <c r="G996" s="668"/>
      <c r="H996" s="669"/>
      <c r="I996" s="670"/>
      <c r="J996" s="34"/>
      <c r="K996" s="34"/>
      <c r="L996" s="34"/>
      <c r="M996" s="34"/>
      <c r="P996" s="713"/>
      <c r="Q996" s="713"/>
    </row>
    <row r="997" s="664" customFormat="1" spans="2:17">
      <c r="B997" s="665"/>
      <c r="C997" s="666"/>
      <c r="D997" s="665"/>
      <c r="E997" s="667"/>
      <c r="F997" s="667"/>
      <c r="G997" s="668"/>
      <c r="H997" s="669"/>
      <c r="I997" s="670"/>
      <c r="J997" s="34"/>
      <c r="K997" s="34"/>
      <c r="L997" s="34"/>
      <c r="M997" s="34"/>
      <c r="P997" s="713"/>
      <c r="Q997" s="713"/>
    </row>
    <row r="998" s="664" customFormat="1" spans="2:17">
      <c r="B998" s="665"/>
      <c r="C998" s="666"/>
      <c r="D998" s="665"/>
      <c r="E998" s="667"/>
      <c r="F998" s="667"/>
      <c r="G998" s="668"/>
      <c r="H998" s="669"/>
      <c r="I998" s="670"/>
      <c r="J998" s="34"/>
      <c r="K998" s="34"/>
      <c r="L998" s="34"/>
      <c r="M998" s="34"/>
      <c r="P998" s="713"/>
      <c r="Q998" s="713"/>
    </row>
    <row r="999" s="664" customFormat="1" spans="2:17">
      <c r="B999" s="665"/>
      <c r="C999" s="666"/>
      <c r="D999" s="665"/>
      <c r="E999" s="667"/>
      <c r="F999" s="667"/>
      <c r="G999" s="668"/>
      <c r="H999" s="669"/>
      <c r="I999" s="670"/>
      <c r="J999" s="34"/>
      <c r="K999" s="34"/>
      <c r="L999" s="34"/>
      <c r="M999" s="34"/>
      <c r="P999" s="713"/>
      <c r="Q999" s="713"/>
    </row>
    <row r="1000" s="664" customFormat="1" spans="2:17">
      <c r="B1000" s="665"/>
      <c r="C1000" s="666"/>
      <c r="D1000" s="665"/>
      <c r="E1000" s="667"/>
      <c r="F1000" s="667"/>
      <c r="G1000" s="668"/>
      <c r="H1000" s="669"/>
      <c r="I1000" s="670"/>
      <c r="J1000" s="34"/>
      <c r="K1000" s="34"/>
      <c r="L1000" s="34"/>
      <c r="M1000" s="34"/>
      <c r="P1000" s="713"/>
      <c r="Q1000" s="713"/>
    </row>
    <row r="1001" s="664" customFormat="1" spans="2:17">
      <c r="B1001" s="665"/>
      <c r="C1001" s="666"/>
      <c r="D1001" s="665"/>
      <c r="E1001" s="667"/>
      <c r="F1001" s="667"/>
      <c r="G1001" s="668"/>
      <c r="H1001" s="669"/>
      <c r="I1001" s="670"/>
      <c r="J1001" s="34"/>
      <c r="K1001" s="34"/>
      <c r="L1001" s="34"/>
      <c r="M1001" s="34"/>
      <c r="P1001" s="713"/>
      <c r="Q1001" s="713"/>
    </row>
    <row r="1002" s="664" customFormat="1" spans="2:17">
      <c r="B1002" s="665"/>
      <c r="C1002" s="666"/>
      <c r="D1002" s="665"/>
      <c r="E1002" s="667"/>
      <c r="F1002" s="667"/>
      <c r="G1002" s="668"/>
      <c r="H1002" s="669"/>
      <c r="I1002" s="670"/>
      <c r="J1002" s="34"/>
      <c r="K1002" s="34"/>
      <c r="L1002" s="34"/>
      <c r="M1002" s="34"/>
      <c r="P1002" s="713"/>
      <c r="Q1002" s="713"/>
    </row>
    <row r="1003" s="664" customFormat="1" spans="2:17">
      <c r="B1003" s="665"/>
      <c r="C1003" s="666"/>
      <c r="D1003" s="665"/>
      <c r="E1003" s="667"/>
      <c r="F1003" s="667"/>
      <c r="G1003" s="668"/>
      <c r="H1003" s="669"/>
      <c r="I1003" s="670"/>
      <c r="J1003" s="34"/>
      <c r="K1003" s="34"/>
      <c r="L1003" s="34"/>
      <c r="M1003" s="34"/>
      <c r="P1003" s="713"/>
      <c r="Q1003" s="713"/>
    </row>
    <row r="1004" s="664" customFormat="1" spans="2:17">
      <c r="B1004" s="665"/>
      <c r="C1004" s="666"/>
      <c r="D1004" s="665"/>
      <c r="E1004" s="667"/>
      <c r="F1004" s="667"/>
      <c r="G1004" s="668"/>
      <c r="H1004" s="669"/>
      <c r="I1004" s="670"/>
      <c r="J1004" s="34"/>
      <c r="K1004" s="34"/>
      <c r="L1004" s="34"/>
      <c r="M1004" s="34"/>
      <c r="P1004" s="713"/>
      <c r="Q1004" s="713"/>
    </row>
    <row r="1005" s="664" customFormat="1" spans="2:17">
      <c r="B1005" s="665"/>
      <c r="C1005" s="666"/>
      <c r="D1005" s="665"/>
      <c r="E1005" s="667"/>
      <c r="F1005" s="667"/>
      <c r="G1005" s="668"/>
      <c r="H1005" s="669"/>
      <c r="I1005" s="670"/>
      <c r="J1005" s="34"/>
      <c r="K1005" s="34"/>
      <c r="L1005" s="34"/>
      <c r="M1005" s="34"/>
      <c r="P1005" s="713"/>
      <c r="Q1005" s="713"/>
    </row>
    <row r="1006" s="664" customFormat="1" spans="2:17">
      <c r="B1006" s="665"/>
      <c r="C1006" s="666"/>
      <c r="D1006" s="665"/>
      <c r="E1006" s="667"/>
      <c r="F1006" s="667"/>
      <c r="G1006" s="668"/>
      <c r="H1006" s="669"/>
      <c r="I1006" s="670"/>
      <c r="J1006" s="34"/>
      <c r="K1006" s="34"/>
      <c r="L1006" s="34"/>
      <c r="M1006" s="34"/>
      <c r="P1006" s="713"/>
      <c r="Q1006" s="713"/>
    </row>
    <row r="1007" s="664" customFormat="1" spans="2:17">
      <c r="B1007" s="665"/>
      <c r="C1007" s="666"/>
      <c r="D1007" s="665"/>
      <c r="E1007" s="667"/>
      <c r="F1007" s="667"/>
      <c r="G1007" s="668"/>
      <c r="H1007" s="669"/>
      <c r="I1007" s="670"/>
      <c r="J1007" s="34"/>
      <c r="K1007" s="34"/>
      <c r="L1007" s="34"/>
      <c r="M1007" s="34"/>
      <c r="P1007" s="713"/>
      <c r="Q1007" s="713"/>
    </row>
    <row r="1008" s="664" customFormat="1" spans="2:17">
      <c r="B1008" s="665"/>
      <c r="C1008" s="666"/>
      <c r="D1008" s="665"/>
      <c r="E1008" s="667"/>
      <c r="F1008" s="667"/>
      <c r="G1008" s="668"/>
      <c r="H1008" s="669"/>
      <c r="I1008" s="670"/>
      <c r="J1008" s="34"/>
      <c r="K1008" s="34"/>
      <c r="L1008" s="34"/>
      <c r="M1008" s="34"/>
      <c r="P1008" s="713"/>
      <c r="Q1008" s="713"/>
    </row>
    <row r="1009" s="664" customFormat="1" spans="2:17">
      <c r="B1009" s="665"/>
      <c r="C1009" s="666"/>
      <c r="D1009" s="665"/>
      <c r="E1009" s="667"/>
      <c r="F1009" s="667"/>
      <c r="G1009" s="668"/>
      <c r="H1009" s="669"/>
      <c r="I1009" s="670"/>
      <c r="J1009" s="34"/>
      <c r="K1009" s="34"/>
      <c r="L1009" s="34"/>
      <c r="M1009" s="34"/>
      <c r="P1009" s="713"/>
      <c r="Q1009" s="713"/>
    </row>
    <row r="1010" s="664" customFormat="1" spans="2:17">
      <c r="B1010" s="665"/>
      <c r="C1010" s="666"/>
      <c r="D1010" s="665"/>
      <c r="E1010" s="667"/>
      <c r="F1010" s="667"/>
      <c r="G1010" s="668"/>
      <c r="H1010" s="669"/>
      <c r="I1010" s="670"/>
      <c r="J1010" s="34"/>
      <c r="K1010" s="34"/>
      <c r="L1010" s="34"/>
      <c r="M1010" s="34"/>
      <c r="P1010" s="713"/>
      <c r="Q1010" s="713"/>
    </row>
    <row r="1011" s="664" customFormat="1" spans="2:17">
      <c r="B1011" s="665"/>
      <c r="C1011" s="666"/>
      <c r="D1011" s="665"/>
      <c r="E1011" s="667"/>
      <c r="F1011" s="667"/>
      <c r="G1011" s="668"/>
      <c r="H1011" s="669"/>
      <c r="I1011" s="670"/>
      <c r="J1011" s="34"/>
      <c r="K1011" s="34"/>
      <c r="L1011" s="34"/>
      <c r="M1011" s="34"/>
      <c r="P1011" s="713"/>
      <c r="Q1011" s="713"/>
    </row>
    <row r="1012" s="664" customFormat="1" spans="2:17">
      <c r="B1012" s="665"/>
      <c r="C1012" s="666"/>
      <c r="D1012" s="665"/>
      <c r="E1012" s="667"/>
      <c r="F1012" s="667"/>
      <c r="G1012" s="668"/>
      <c r="H1012" s="669"/>
      <c r="I1012" s="670"/>
      <c r="J1012" s="34"/>
      <c r="K1012" s="34"/>
      <c r="L1012" s="34"/>
      <c r="M1012" s="34"/>
      <c r="P1012" s="713"/>
      <c r="Q1012" s="713"/>
    </row>
    <row r="1013" s="664" customFormat="1" spans="2:17">
      <c r="B1013" s="665"/>
      <c r="C1013" s="666"/>
      <c r="D1013" s="665"/>
      <c r="E1013" s="667"/>
      <c r="F1013" s="667"/>
      <c r="G1013" s="668"/>
      <c r="H1013" s="669"/>
      <c r="I1013" s="670"/>
      <c r="J1013" s="34"/>
      <c r="K1013" s="34"/>
      <c r="L1013" s="34"/>
      <c r="M1013" s="34"/>
      <c r="P1013" s="713"/>
      <c r="Q1013" s="713"/>
    </row>
    <row r="1014" s="664" customFormat="1" spans="2:17">
      <c r="B1014" s="665"/>
      <c r="C1014" s="666"/>
      <c r="D1014" s="665"/>
      <c r="E1014" s="667"/>
      <c r="F1014" s="667"/>
      <c r="G1014" s="668"/>
      <c r="H1014" s="669"/>
      <c r="I1014" s="670"/>
      <c r="J1014" s="34"/>
      <c r="K1014" s="34"/>
      <c r="L1014" s="34"/>
      <c r="M1014" s="34"/>
      <c r="P1014" s="713"/>
      <c r="Q1014" s="713"/>
    </row>
    <row r="1015" s="664" customFormat="1" spans="2:17">
      <c r="B1015" s="665"/>
      <c r="C1015" s="666"/>
      <c r="D1015" s="665"/>
      <c r="E1015" s="667"/>
      <c r="F1015" s="667"/>
      <c r="G1015" s="668"/>
      <c r="H1015" s="669"/>
      <c r="I1015" s="670"/>
      <c r="J1015" s="34"/>
      <c r="K1015" s="34"/>
      <c r="L1015" s="34"/>
      <c r="M1015" s="34"/>
      <c r="P1015" s="713"/>
      <c r="Q1015" s="713"/>
    </row>
    <row r="1016" s="664" customFormat="1" spans="2:17">
      <c r="B1016" s="665"/>
      <c r="C1016" s="666"/>
      <c r="D1016" s="665"/>
      <c r="E1016" s="667"/>
      <c r="F1016" s="667"/>
      <c r="G1016" s="668"/>
      <c r="H1016" s="669"/>
      <c r="I1016" s="670"/>
      <c r="J1016" s="34"/>
      <c r="K1016" s="34"/>
      <c r="L1016" s="34"/>
      <c r="M1016" s="34"/>
      <c r="P1016" s="713"/>
      <c r="Q1016" s="713"/>
    </row>
    <row r="1017" s="664" customFormat="1" spans="2:17">
      <c r="B1017" s="665"/>
      <c r="C1017" s="666"/>
      <c r="D1017" s="665"/>
      <c r="E1017" s="667"/>
      <c r="F1017" s="667"/>
      <c r="G1017" s="668"/>
      <c r="H1017" s="669"/>
      <c r="I1017" s="670"/>
      <c r="J1017" s="34"/>
      <c r="K1017" s="34"/>
      <c r="L1017" s="34"/>
      <c r="M1017" s="34"/>
      <c r="P1017" s="713"/>
      <c r="Q1017" s="713"/>
    </row>
    <row r="1018" s="664" customFormat="1" spans="2:17">
      <c r="B1018" s="665"/>
      <c r="C1018" s="666"/>
      <c r="D1018" s="665"/>
      <c r="E1018" s="667"/>
      <c r="F1018" s="667"/>
      <c r="G1018" s="668"/>
      <c r="H1018" s="669"/>
      <c r="I1018" s="670"/>
      <c r="J1018" s="34"/>
      <c r="K1018" s="34"/>
      <c r="L1018" s="34"/>
      <c r="M1018" s="34"/>
      <c r="P1018" s="713"/>
      <c r="Q1018" s="713"/>
    </row>
    <row r="1019" s="664" customFormat="1" spans="2:17">
      <c r="B1019" s="665"/>
      <c r="C1019" s="666"/>
      <c r="D1019" s="665"/>
      <c r="E1019" s="667"/>
      <c r="F1019" s="667"/>
      <c r="G1019" s="668"/>
      <c r="H1019" s="669"/>
      <c r="I1019" s="670"/>
      <c r="J1019" s="34"/>
      <c r="K1019" s="34"/>
      <c r="L1019" s="34"/>
      <c r="M1019" s="34"/>
      <c r="P1019" s="713"/>
      <c r="Q1019" s="713"/>
    </row>
    <row r="1020" s="664" customFormat="1" spans="2:17">
      <c r="B1020" s="665"/>
      <c r="C1020" s="666"/>
      <c r="D1020" s="665"/>
      <c r="E1020" s="667"/>
      <c r="F1020" s="667"/>
      <c r="G1020" s="668"/>
      <c r="H1020" s="669"/>
      <c r="I1020" s="670"/>
      <c r="J1020" s="34"/>
      <c r="K1020" s="34"/>
      <c r="L1020" s="34"/>
      <c r="M1020" s="34"/>
      <c r="P1020" s="713"/>
      <c r="Q1020" s="713"/>
    </row>
    <row r="1021" s="664" customFormat="1" spans="2:17">
      <c r="B1021" s="665"/>
      <c r="C1021" s="666"/>
      <c r="D1021" s="665"/>
      <c r="E1021" s="667"/>
      <c r="F1021" s="667"/>
      <c r="G1021" s="668"/>
      <c r="H1021" s="669"/>
      <c r="I1021" s="670"/>
      <c r="J1021" s="34"/>
      <c r="K1021" s="34"/>
      <c r="L1021" s="34"/>
      <c r="M1021" s="34"/>
      <c r="P1021" s="713"/>
      <c r="Q1021" s="713"/>
    </row>
    <row r="1022" s="664" customFormat="1" spans="2:17">
      <c r="B1022" s="665"/>
      <c r="C1022" s="666"/>
      <c r="D1022" s="665"/>
      <c r="E1022" s="667"/>
      <c r="F1022" s="667"/>
      <c r="G1022" s="668"/>
      <c r="H1022" s="669"/>
      <c r="I1022" s="670"/>
      <c r="J1022" s="34"/>
      <c r="K1022" s="34"/>
      <c r="L1022" s="34"/>
      <c r="M1022" s="34"/>
      <c r="P1022" s="713"/>
      <c r="Q1022" s="713"/>
    </row>
    <row r="1023" s="664" customFormat="1" spans="2:17">
      <c r="B1023" s="665"/>
      <c r="C1023" s="666"/>
      <c r="D1023" s="665"/>
      <c r="E1023" s="667"/>
      <c r="F1023" s="667"/>
      <c r="G1023" s="668"/>
      <c r="H1023" s="669"/>
      <c r="I1023" s="670"/>
      <c r="J1023" s="34"/>
      <c r="K1023" s="34"/>
      <c r="L1023" s="34"/>
      <c r="M1023" s="34"/>
      <c r="P1023" s="713"/>
      <c r="Q1023" s="713"/>
    </row>
    <row r="1024" s="664" customFormat="1" spans="2:17">
      <c r="B1024" s="665"/>
      <c r="C1024" s="666"/>
      <c r="D1024" s="665"/>
      <c r="E1024" s="667"/>
      <c r="F1024" s="667"/>
      <c r="G1024" s="668"/>
      <c r="H1024" s="669"/>
      <c r="I1024" s="670"/>
      <c r="J1024" s="34"/>
      <c r="K1024" s="34"/>
      <c r="L1024" s="34"/>
      <c r="M1024" s="34"/>
      <c r="P1024" s="713"/>
      <c r="Q1024" s="713"/>
    </row>
    <row r="1025" s="664" customFormat="1" spans="2:17">
      <c r="B1025" s="665"/>
      <c r="C1025" s="666"/>
      <c r="D1025" s="665"/>
      <c r="E1025" s="667"/>
      <c r="F1025" s="667"/>
      <c r="G1025" s="668"/>
      <c r="H1025" s="669"/>
      <c r="I1025" s="670"/>
      <c r="J1025" s="34"/>
      <c r="K1025" s="34"/>
      <c r="L1025" s="34"/>
      <c r="M1025" s="34"/>
      <c r="P1025" s="713"/>
      <c r="Q1025" s="713"/>
    </row>
  </sheetData>
  <mergeCells count="17">
    <mergeCell ref="E1:H1"/>
    <mergeCell ref="E2:H2"/>
    <mergeCell ref="E3:H3"/>
    <mergeCell ref="E4:H4"/>
    <mergeCell ref="E5:H5"/>
    <mergeCell ref="B7:R7"/>
    <mergeCell ref="B8:R8"/>
    <mergeCell ref="B9:H9"/>
    <mergeCell ref="J9:L9"/>
    <mergeCell ref="N9:Q9"/>
    <mergeCell ref="B11:R11"/>
    <mergeCell ref="B21:H21"/>
    <mergeCell ref="K21:L21"/>
    <mergeCell ref="B22:H22"/>
    <mergeCell ref="B23:H23"/>
    <mergeCell ref="D25:F25"/>
    <mergeCell ref="B26:I26"/>
  </mergeCells>
  <pageMargins left="0.511805555555555" right="0.511805555555555" top="0.7875" bottom="0.7875" header="0.511805555555555" footer="0.511805555555555"/>
  <pageSetup paperSize="1" scale="53" firstPageNumber="0" orientation="landscape" useFirstPageNumber="1"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9"/>
  <sheetViews>
    <sheetView view="pageBreakPreview" zoomScale="75" zoomScalePageLayoutView="75" zoomScaleNormal="100" workbookViewId="0">
      <selection activeCell="M20" sqref="M20"/>
    </sheetView>
  </sheetViews>
  <sheetFormatPr defaultColWidth="8.72380952380952" defaultRowHeight="15"/>
  <cols>
    <col min="1" max="1" width="8.71428571428571" style="633"/>
    <col min="2" max="2" width="10.5809523809524" style="634" customWidth="1"/>
    <col min="3" max="3" width="8.71428571428571" style="633"/>
    <col min="4" max="4" width="15.5714285714286" style="634" customWidth="1"/>
    <col min="5" max="5" width="9.58095238095238" style="634" customWidth="1"/>
    <col min="6" max="6" width="12.1428571428571" style="634" customWidth="1"/>
    <col min="7" max="7" width="13.4285714285714" style="634" customWidth="1"/>
    <col min="8" max="8" width="10.9904761904762" style="634" customWidth="1"/>
    <col min="9" max="9" width="11.4190476190476" style="634" customWidth="1"/>
    <col min="10" max="10" width="10.2857142857143" style="634" customWidth="1"/>
    <col min="11" max="12" width="8.71428571428571" style="633"/>
    <col min="13" max="13" width="10.1428571428571" style="634" customWidth="1"/>
    <col min="14" max="14" width="10.9904761904762" style="634" customWidth="1"/>
    <col min="15" max="15" width="15.4190476190476" style="634" customWidth="1"/>
    <col min="16" max="16" width="8.71428571428571" style="633"/>
    <col min="17" max="17" width="18.847619047619" style="634" customWidth="1"/>
    <col min="18" max="1024" width="8.71428571428571" style="633"/>
  </cols>
  <sheetData>
    <row r="2" spans="1:17">
      <c r="A2" s="635" t="s">
        <v>0</v>
      </c>
      <c r="B2" s="635"/>
      <c r="C2" s="635"/>
      <c r="D2" s="635"/>
      <c r="E2" s="635"/>
      <c r="F2" s="635"/>
      <c r="G2" s="635"/>
      <c r="H2" s="635"/>
      <c r="I2" s="635"/>
      <c r="J2" s="635"/>
      <c r="K2" s="635"/>
      <c r="L2" s="635"/>
      <c r="M2" s="635"/>
      <c r="N2" s="635"/>
      <c r="O2" s="635"/>
      <c r="P2" s="635"/>
      <c r="Q2" s="635"/>
    </row>
    <row r="3" spans="1:17">
      <c r="A3" s="636" t="s">
        <v>249</v>
      </c>
      <c r="B3" s="636"/>
      <c r="C3" s="636"/>
      <c r="D3" s="636"/>
      <c r="E3" s="636"/>
      <c r="F3" s="636"/>
      <c r="G3" s="636"/>
      <c r="H3" s="636"/>
      <c r="I3" s="636"/>
      <c r="J3" s="636"/>
      <c r="K3" s="636"/>
      <c r="L3" s="636"/>
      <c r="M3" s="636"/>
      <c r="N3" s="636"/>
      <c r="O3" s="636"/>
      <c r="P3" s="636"/>
      <c r="Q3" s="636"/>
    </row>
    <row r="4" customHeight="1" spans="1:17">
      <c r="A4" s="637" t="s">
        <v>2</v>
      </c>
      <c r="B4" s="637"/>
      <c r="C4" s="637"/>
      <c r="D4" s="637"/>
      <c r="E4" s="637"/>
      <c r="F4" s="637"/>
      <c r="G4" s="637"/>
      <c r="H4" s="637" t="s">
        <v>3</v>
      </c>
      <c r="I4" s="637"/>
      <c r="J4" s="637"/>
      <c r="K4" s="650"/>
      <c r="L4" s="651"/>
      <c r="M4" s="651"/>
      <c r="N4" s="651"/>
      <c r="O4" s="651"/>
      <c r="P4" s="652" t="s">
        <v>53</v>
      </c>
      <c r="Q4" s="652"/>
    </row>
    <row r="5" ht="107.25" customHeight="1" spans="1:17">
      <c r="A5" s="638" t="s">
        <v>4</v>
      </c>
      <c r="B5" s="638" t="s">
        <v>5</v>
      </c>
      <c r="C5" s="638" t="s">
        <v>6</v>
      </c>
      <c r="D5" s="638" t="s">
        <v>7</v>
      </c>
      <c r="E5" s="638" t="s">
        <v>250</v>
      </c>
      <c r="F5" s="639" t="s">
        <v>8</v>
      </c>
      <c r="G5" s="640" t="s">
        <v>9</v>
      </c>
      <c r="H5" s="641" t="s">
        <v>251</v>
      </c>
      <c r="I5" s="641" t="s">
        <v>252</v>
      </c>
      <c r="J5" s="641" t="s">
        <v>253</v>
      </c>
      <c r="K5" s="653" t="s">
        <v>254</v>
      </c>
      <c r="L5" s="654" t="s">
        <v>10</v>
      </c>
      <c r="M5" s="655" t="s">
        <v>11</v>
      </c>
      <c r="N5" s="655" t="s">
        <v>12</v>
      </c>
      <c r="O5" s="654" t="s">
        <v>13</v>
      </c>
      <c r="P5" s="656" t="s">
        <v>231</v>
      </c>
      <c r="Q5" s="656" t="s">
        <v>255</v>
      </c>
    </row>
    <row r="6" ht="38.25" spans="1:17">
      <c r="A6" s="642">
        <v>1</v>
      </c>
      <c r="B6" s="642">
        <v>1</v>
      </c>
      <c r="C6" s="643" t="s">
        <v>256</v>
      </c>
      <c r="D6" s="643" t="s">
        <v>257</v>
      </c>
      <c r="E6" s="642">
        <v>876</v>
      </c>
      <c r="F6" s="644">
        <f>TRUNC(IF(O6="MÉDIA",M6,N6),2)</f>
        <v>1894.5</v>
      </c>
      <c r="G6" s="644">
        <f>TRUNC(B6*F6,2)</f>
        <v>1894.5</v>
      </c>
      <c r="H6" s="645">
        <v>1746.52</v>
      </c>
      <c r="I6" s="645">
        <v>1887</v>
      </c>
      <c r="J6" s="645">
        <v>2050</v>
      </c>
      <c r="K6" s="657">
        <f>_xlfn.STDEV.S(H6:J6)</f>
        <v>151.879195854249</v>
      </c>
      <c r="L6" s="658">
        <f>K6/M6</f>
        <v>0.0801684855393238</v>
      </c>
      <c r="M6" s="644">
        <f>TRUNC(AVERAGE(H6:J6),2)</f>
        <v>1894.5</v>
      </c>
      <c r="N6" s="644">
        <f>TRUNC(MEDIAN(H6:J6),2)</f>
        <v>1887</v>
      </c>
      <c r="O6" s="659" t="str">
        <f>IF(L6&gt;25%,"mediana","média")</f>
        <v>média</v>
      </c>
      <c r="P6" s="660" t="s">
        <v>258</v>
      </c>
      <c r="Q6" s="662"/>
    </row>
    <row r="7" spans="1:17">
      <c r="A7" s="646" t="s">
        <v>259</v>
      </c>
      <c r="B7" s="646"/>
      <c r="C7" s="646"/>
      <c r="D7" s="646"/>
      <c r="E7" s="646"/>
      <c r="F7" s="646"/>
      <c r="G7" s="647">
        <f>G6</f>
        <v>1894.5</v>
      </c>
      <c r="H7" s="648"/>
      <c r="I7" s="648"/>
      <c r="J7" s="648"/>
      <c r="K7" s="648"/>
      <c r="L7" s="648"/>
      <c r="M7" s="648"/>
      <c r="N7" s="661"/>
      <c r="O7" s="661"/>
      <c r="P7" s="648"/>
      <c r="Q7" s="648"/>
    </row>
    <row r="8" spans="1:17">
      <c r="A8" s="646" t="s">
        <v>260</v>
      </c>
      <c r="B8" s="646"/>
      <c r="C8" s="646"/>
      <c r="D8" s="646"/>
      <c r="E8" s="646"/>
      <c r="F8" s="646"/>
      <c r="G8" s="647">
        <f>G7/12</f>
        <v>157.875</v>
      </c>
      <c r="H8" s="648"/>
      <c r="I8" s="661"/>
      <c r="J8" s="648"/>
      <c r="K8" s="648"/>
      <c r="L8" s="648"/>
      <c r="M8" s="648"/>
      <c r="N8" s="661"/>
      <c r="O8" s="661"/>
      <c r="P8" s="648"/>
      <c r="Q8" s="648"/>
    </row>
    <row r="9" spans="1:17">
      <c r="A9" s="646" t="s">
        <v>192</v>
      </c>
      <c r="B9" s="646"/>
      <c r="C9" s="646"/>
      <c r="D9" s="646"/>
      <c r="E9" s="646"/>
      <c r="F9" s="646"/>
      <c r="G9" s="649">
        <f>G8/26</f>
        <v>6.07211538461539</v>
      </c>
      <c r="H9" s="648"/>
      <c r="I9" s="661"/>
      <c r="J9" s="648"/>
      <c r="K9" s="648"/>
      <c r="L9" s="648"/>
      <c r="M9" s="648"/>
      <c r="N9" s="661"/>
      <c r="O9" s="661"/>
      <c r="P9" s="648"/>
      <c r="Q9" s="648"/>
    </row>
  </sheetData>
  <mergeCells count="9">
    <mergeCell ref="A2:Q2"/>
    <mergeCell ref="A3:Q3"/>
    <mergeCell ref="A4:G4"/>
    <mergeCell ref="H4:J4"/>
    <mergeCell ref="L4:O4"/>
    <mergeCell ref="P4:Q4"/>
    <mergeCell ref="A7:F7"/>
    <mergeCell ref="A8:F8"/>
    <mergeCell ref="A9:F9"/>
  </mergeCells>
  <pageMargins left="0.511805555555555" right="0.511805555555555" top="0.7875" bottom="0.7875" header="0.511805555555555" footer="0.511805555555555"/>
  <pageSetup paperSize="9" scale="71" firstPageNumber="0" orientation="landscape" useFirstPageNumber="1"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37"/>
  <sheetViews>
    <sheetView view="pageBreakPreview" zoomScale="75" zoomScalePageLayoutView="75" zoomScaleNormal="130" topLeftCell="A127" workbookViewId="0">
      <selection activeCell="B8" sqref="B8"/>
    </sheetView>
  </sheetViews>
  <sheetFormatPr defaultColWidth="9.30476190476191" defaultRowHeight="15"/>
  <cols>
    <col min="1" max="1" width="4.71428571428571" style="419" customWidth="1"/>
    <col min="2" max="2" width="42.4190476190476" style="420" customWidth="1"/>
    <col min="3" max="3" width="31.4285714285714" style="420" customWidth="1"/>
    <col min="4" max="4" width="23.152380952381" style="421" customWidth="1"/>
    <col min="5" max="5" width="31.2761904761905" style="422" customWidth="1"/>
    <col min="6" max="6" width="31.2761904761905" style="423" hidden="1" customWidth="1"/>
    <col min="7" max="7" width="49.2857142857143" style="423" hidden="1" customWidth="1"/>
    <col min="8" max="8" width="41.152380952381" style="423" hidden="1" customWidth="1"/>
    <col min="9" max="9" width="31.2761904761905" style="417" hidden="1" customWidth="1"/>
    <col min="10" max="11" width="31.2761904761905" style="415" hidden="1" customWidth="1"/>
    <col min="12" max="12" width="29.1428571428571" style="415" hidden="1" customWidth="1"/>
    <col min="13" max="14" width="31.2761904761905" style="415" hidden="1" customWidth="1"/>
    <col min="15" max="16" width="31.2761904761905" style="415" customWidth="1"/>
    <col min="17" max="17" width="9.14285714285714" style="415" customWidth="1"/>
    <col min="18" max="18" width="15.8571428571429" style="415" customWidth="1"/>
    <col min="19" max="256" width="9.14285714285714" style="415" customWidth="1"/>
  </cols>
  <sheetData>
    <row r="1" s="415" customFormat="1" customHeight="1" spans="1:9">
      <c r="A1" s="424" t="s">
        <v>261</v>
      </c>
      <c r="B1" s="424"/>
      <c r="C1" s="424"/>
      <c r="D1" s="424"/>
      <c r="E1" s="424"/>
      <c r="F1" s="425" t="s">
        <v>262</v>
      </c>
      <c r="G1" s="426"/>
      <c r="H1" s="426"/>
      <c r="I1" s="548" t="s">
        <v>263</v>
      </c>
    </row>
    <row r="2" s="415" customFormat="1" ht="21.75" customHeight="1" spans="1:9">
      <c r="A2" s="424"/>
      <c r="B2" s="424"/>
      <c r="C2" s="424"/>
      <c r="D2" s="424"/>
      <c r="E2" s="424"/>
      <c r="F2" s="425"/>
      <c r="G2" s="426"/>
      <c r="H2" s="426"/>
      <c r="I2" s="548"/>
    </row>
    <row r="3" s="415" customFormat="1" spans="1:9">
      <c r="A3" s="427"/>
      <c r="B3" s="427"/>
      <c r="C3" s="427"/>
      <c r="D3" s="428" t="s">
        <v>264</v>
      </c>
      <c r="E3" s="429" t="s">
        <v>265</v>
      </c>
      <c r="F3" s="425"/>
      <c r="G3" s="426"/>
      <c r="H3" s="426"/>
      <c r="I3" s="548"/>
    </row>
    <row r="4" s="415" customFormat="1" customHeight="1" spans="1:9">
      <c r="A4" s="430" t="s">
        <v>266</v>
      </c>
      <c r="B4" s="430"/>
      <c r="C4" s="430"/>
      <c r="D4" s="431" t="s">
        <v>267</v>
      </c>
      <c r="E4" s="431"/>
      <c r="F4" s="425"/>
      <c r="G4" s="426"/>
      <c r="H4" s="426"/>
      <c r="I4" s="548"/>
    </row>
    <row r="5" s="415" customFormat="1" customHeight="1" spans="1:9">
      <c r="A5" s="430" t="s">
        <v>268</v>
      </c>
      <c r="B5" s="430"/>
      <c r="C5" s="430"/>
      <c r="D5" s="432"/>
      <c r="E5" s="432"/>
      <c r="F5" s="425"/>
      <c r="G5" s="426"/>
      <c r="H5" s="426"/>
      <c r="I5" s="548"/>
    </row>
    <row r="6" s="415" customFormat="1" ht="13.7" customHeight="1" spans="1:9">
      <c r="A6" s="433"/>
      <c r="B6" s="434" t="s">
        <v>269</v>
      </c>
      <c r="C6" s="434"/>
      <c r="D6" s="434"/>
      <c r="E6" s="434"/>
      <c r="F6" s="425"/>
      <c r="G6" s="416"/>
      <c r="H6" s="416"/>
      <c r="I6" s="548"/>
    </row>
    <row r="7" s="416" customFormat="1" ht="15.75" spans="1:9">
      <c r="A7" s="435" t="s">
        <v>270</v>
      </c>
      <c r="B7" s="435"/>
      <c r="C7" s="435"/>
      <c r="D7" s="435"/>
      <c r="E7" s="435"/>
      <c r="F7" s="425"/>
      <c r="G7" s="426"/>
      <c r="H7" s="426"/>
      <c r="I7" s="548"/>
    </row>
    <row r="8" s="415" customFormat="1" ht="48" customHeight="1" spans="1:9">
      <c r="A8" s="427" t="s">
        <v>271</v>
      </c>
      <c r="B8" s="430" t="s">
        <v>272</v>
      </c>
      <c r="C8" s="436"/>
      <c r="D8" s="436"/>
      <c r="E8" s="436"/>
      <c r="F8" s="425"/>
      <c r="G8" s="437" t="s">
        <v>273</v>
      </c>
      <c r="H8" s="438"/>
      <c r="I8" s="548"/>
    </row>
    <row r="9" s="415" customFormat="1" ht="23.25" customHeight="1" spans="1:9">
      <c r="A9" s="427" t="s">
        <v>274</v>
      </c>
      <c r="B9" s="430" t="s">
        <v>275</v>
      </c>
      <c r="C9" s="431" t="s">
        <v>276</v>
      </c>
      <c r="D9" s="431"/>
      <c r="E9" s="431"/>
      <c r="F9" s="425"/>
      <c r="G9" s="439" t="s">
        <v>277</v>
      </c>
      <c r="H9" s="440"/>
      <c r="I9" s="548"/>
    </row>
    <row r="10" s="415" customFormat="1" ht="36" customHeight="1" spans="1:11">
      <c r="A10" s="427" t="s">
        <v>278</v>
      </c>
      <c r="B10" s="430" t="s">
        <v>279</v>
      </c>
      <c r="C10" s="431"/>
      <c r="D10" s="431"/>
      <c r="E10" s="431"/>
      <c r="F10" s="425"/>
      <c r="G10" s="441" t="s">
        <v>280</v>
      </c>
      <c r="H10" s="442">
        <f>F142</f>
        <v>3117.27882</v>
      </c>
      <c r="I10" s="548"/>
      <c r="K10" s="549"/>
    </row>
    <row r="11" s="415" customFormat="1" ht="43.5" customHeight="1" spans="1:9">
      <c r="A11" s="427" t="s">
        <v>281</v>
      </c>
      <c r="B11" s="430" t="s">
        <v>282</v>
      </c>
      <c r="C11" s="431" t="s">
        <v>283</v>
      </c>
      <c r="D11" s="431"/>
      <c r="E11" s="431"/>
      <c r="F11" s="425"/>
      <c r="G11" s="417"/>
      <c r="H11" s="417"/>
      <c r="I11" s="548"/>
    </row>
    <row r="12" s="416" customFormat="1" ht="23.25" spans="1:9">
      <c r="A12" s="435" t="s">
        <v>284</v>
      </c>
      <c r="B12" s="435"/>
      <c r="C12" s="435"/>
      <c r="D12" s="435"/>
      <c r="E12" s="435"/>
      <c r="F12" s="425"/>
      <c r="G12" s="437" t="s">
        <v>285</v>
      </c>
      <c r="H12" s="438"/>
      <c r="I12" s="548"/>
    </row>
    <row r="13" s="415" customFormat="1" ht="33.75" customHeight="1" spans="1:9">
      <c r="A13" s="443" t="s">
        <v>286</v>
      </c>
      <c r="B13" s="443"/>
      <c r="C13" s="444" t="s">
        <v>287</v>
      </c>
      <c r="D13" s="444" t="s">
        <v>288</v>
      </c>
      <c r="E13" s="444"/>
      <c r="F13" s="425"/>
      <c r="G13" s="445" t="s">
        <v>289</v>
      </c>
      <c r="H13" s="446"/>
      <c r="I13" s="548"/>
    </row>
    <row r="14" s="415" customFormat="1" ht="24.75" customHeight="1" spans="1:9">
      <c r="A14" s="447" t="s">
        <v>290</v>
      </c>
      <c r="B14" s="447"/>
      <c r="C14" s="448" t="s">
        <v>291</v>
      </c>
      <c r="D14" s="449" t="s">
        <v>292</v>
      </c>
      <c r="E14" s="449"/>
      <c r="F14" s="425"/>
      <c r="G14" s="450" t="s">
        <v>293</v>
      </c>
      <c r="H14" s="451">
        <v>0.11</v>
      </c>
      <c r="I14" s="548"/>
    </row>
    <row r="15" s="415" customFormat="1" ht="9.75" customHeight="1" spans="1:9">
      <c r="A15" s="447"/>
      <c r="B15" s="447"/>
      <c r="C15" s="448"/>
      <c r="D15" s="449"/>
      <c r="E15" s="449"/>
      <c r="F15" s="425"/>
      <c r="G15" s="452" t="s">
        <v>294</v>
      </c>
      <c r="H15" s="452"/>
      <c r="I15" s="548"/>
    </row>
    <row r="16" s="415" customFormat="1" ht="4.5" customHeight="1" spans="1:17">
      <c r="A16" s="447"/>
      <c r="B16" s="447"/>
      <c r="C16" s="448"/>
      <c r="D16" s="449"/>
      <c r="E16" s="449"/>
      <c r="F16" s="425"/>
      <c r="G16" s="453" t="s">
        <v>295</v>
      </c>
      <c r="H16" s="454">
        <f>E59</f>
        <v>0</v>
      </c>
      <c r="I16" s="548"/>
      <c r="Q16" s="566"/>
    </row>
    <row r="17" s="416" customFormat="1" ht="18.75" spans="1:16">
      <c r="A17" s="435" t="s">
        <v>296</v>
      </c>
      <c r="B17" s="435"/>
      <c r="C17" s="435"/>
      <c r="D17" s="435"/>
      <c r="E17" s="435"/>
      <c r="F17" s="425"/>
      <c r="G17" s="223" t="s">
        <v>297</v>
      </c>
      <c r="H17" s="454">
        <f>E60</f>
        <v>0</v>
      </c>
      <c r="I17" s="548"/>
      <c r="P17" s="415"/>
    </row>
    <row r="18" s="416" customFormat="1" ht="18.75" spans="1:9">
      <c r="A18" s="435" t="s">
        <v>298</v>
      </c>
      <c r="B18" s="435"/>
      <c r="C18" s="435"/>
      <c r="D18" s="435"/>
      <c r="E18" s="435"/>
      <c r="F18" s="425"/>
      <c r="G18" s="223" t="s">
        <v>299</v>
      </c>
      <c r="H18" s="454">
        <f>E108+E109+E110</f>
        <v>0</v>
      </c>
      <c r="I18" s="548"/>
    </row>
    <row r="19" s="415" customFormat="1" ht="27.75" customHeight="1" spans="1:17">
      <c r="A19" s="455" t="s">
        <v>300</v>
      </c>
      <c r="B19" s="455"/>
      <c r="C19" s="455"/>
      <c r="D19" s="455"/>
      <c r="E19" s="456" t="s">
        <v>301</v>
      </c>
      <c r="F19" s="425"/>
      <c r="G19" s="457" t="s">
        <v>302</v>
      </c>
      <c r="H19" s="458">
        <f>SUM(H16:H18)</f>
        <v>0</v>
      </c>
      <c r="I19" s="548"/>
      <c r="J19" s="416"/>
      <c r="Q19" s="567"/>
    </row>
    <row r="20" s="415" customFormat="1" ht="31.5" customHeight="1" spans="1:10">
      <c r="A20" s="427">
        <v>1</v>
      </c>
      <c r="B20" s="459" t="s">
        <v>303</v>
      </c>
      <c r="C20" s="459"/>
      <c r="D20" s="448" t="s">
        <v>304</v>
      </c>
      <c r="E20" s="448"/>
      <c r="F20" s="425"/>
      <c r="G20" s="223" t="s">
        <v>305</v>
      </c>
      <c r="H20" s="460" t="e">
        <f>E142</f>
        <v>#VALUE!</v>
      </c>
      <c r="I20" s="548"/>
      <c r="J20" s="550"/>
    </row>
    <row r="21" s="415" customFormat="1" ht="31.5" customHeight="1" spans="1:10">
      <c r="A21" s="427">
        <v>2</v>
      </c>
      <c r="B21" s="459" t="s">
        <v>306</v>
      </c>
      <c r="C21" s="459"/>
      <c r="D21" s="448" t="s">
        <v>307</v>
      </c>
      <c r="E21" s="448"/>
      <c r="F21" s="425"/>
      <c r="G21" s="461" t="s">
        <v>308</v>
      </c>
      <c r="H21" s="462" t="e">
        <f>H20-H19</f>
        <v>#VALUE!</v>
      </c>
      <c r="I21" s="548"/>
      <c r="J21" s="550"/>
    </row>
    <row r="22" s="415" customFormat="1" ht="31.5" customHeight="1" spans="1:10">
      <c r="A22" s="427">
        <v>3</v>
      </c>
      <c r="B22" s="459" t="s">
        <v>309</v>
      </c>
      <c r="C22" s="459"/>
      <c r="D22" s="463">
        <f>'Informações iniciais'!B11</f>
        <v>2255.91</v>
      </c>
      <c r="E22" s="463"/>
      <c r="F22" s="425"/>
      <c r="G22" s="464" t="s">
        <v>310</v>
      </c>
      <c r="H22" s="465" t="e">
        <f>H21*11%</f>
        <v>#VALUE!</v>
      </c>
      <c r="I22" s="548"/>
      <c r="J22" s="551"/>
    </row>
    <row r="23" s="415" customFormat="1" ht="31.5" customHeight="1" spans="1:10">
      <c r="A23" s="427">
        <v>4</v>
      </c>
      <c r="B23" s="459" t="s">
        <v>311</v>
      </c>
      <c r="C23" s="459"/>
      <c r="D23" s="448" t="s">
        <v>312</v>
      </c>
      <c r="E23" s="448"/>
      <c r="F23" s="425"/>
      <c r="G23" s="450" t="s">
        <v>313</v>
      </c>
      <c r="H23" s="466"/>
      <c r="I23" s="548"/>
      <c r="J23" s="550"/>
    </row>
    <row r="24" s="415" customFormat="1" ht="28.5" customHeight="1" spans="1:10">
      <c r="A24" s="427">
        <v>5</v>
      </c>
      <c r="B24" s="467" t="s">
        <v>314</v>
      </c>
      <c r="C24" s="467"/>
      <c r="D24" s="468"/>
      <c r="E24" s="468"/>
      <c r="F24" s="425"/>
      <c r="G24" s="469" t="s">
        <v>315</v>
      </c>
      <c r="H24" s="470">
        <v>0.012</v>
      </c>
      <c r="I24" s="548"/>
      <c r="J24" s="550"/>
    </row>
    <row r="25" s="417" customFormat="1" ht="18.75" spans="1:10">
      <c r="A25" s="471" t="s">
        <v>316</v>
      </c>
      <c r="B25" s="471"/>
      <c r="C25" s="471"/>
      <c r="D25" s="471"/>
      <c r="E25" s="472"/>
      <c r="F25" s="425"/>
      <c r="G25" s="223" t="s">
        <v>317</v>
      </c>
      <c r="H25" s="473">
        <v>0.048</v>
      </c>
      <c r="I25" s="548"/>
      <c r="J25" s="550"/>
    </row>
    <row r="26" s="417" customFormat="1" ht="22.5" customHeight="1" spans="1:10">
      <c r="A26" s="474">
        <v>1</v>
      </c>
      <c r="B26" s="475" t="s">
        <v>318</v>
      </c>
      <c r="C26" s="475"/>
      <c r="D26" s="476" t="s">
        <v>319</v>
      </c>
      <c r="E26" s="456" t="s">
        <v>301</v>
      </c>
      <c r="F26" s="425"/>
      <c r="G26" s="223" t="s">
        <v>320</v>
      </c>
      <c r="H26" s="460" t="e">
        <f>H20</f>
        <v>#VALUE!</v>
      </c>
      <c r="I26" s="548"/>
      <c r="J26" s="550"/>
    </row>
    <row r="27" s="415" customFormat="1" ht="24" spans="1:10">
      <c r="A27" s="477" t="s">
        <v>271</v>
      </c>
      <c r="B27" s="478" t="s">
        <v>321</v>
      </c>
      <c r="C27" s="479"/>
      <c r="D27" s="479"/>
      <c r="E27" s="480">
        <f>D22</f>
        <v>2255.91</v>
      </c>
      <c r="F27" s="423"/>
      <c r="G27" s="250" t="s">
        <v>322</v>
      </c>
      <c r="H27" s="465" t="e">
        <f>H26*H24</f>
        <v>#VALUE!</v>
      </c>
      <c r="I27" s="552" t="s">
        <v>323</v>
      </c>
      <c r="J27" s="416"/>
    </row>
    <row r="28" s="415" customFormat="1" ht="23.25" spans="1:12">
      <c r="A28" s="477" t="s">
        <v>274</v>
      </c>
      <c r="B28" s="478" t="s">
        <v>324</v>
      </c>
      <c r="C28" s="251" t="s">
        <v>325</v>
      </c>
      <c r="D28" s="251"/>
      <c r="E28" s="481">
        <v>0</v>
      </c>
      <c r="F28" s="423"/>
      <c r="G28" s="450" t="s">
        <v>326</v>
      </c>
      <c r="H28" s="451">
        <v>0.01</v>
      </c>
      <c r="I28" s="552" t="s">
        <v>327</v>
      </c>
      <c r="J28" s="553"/>
      <c r="K28" s="553"/>
      <c r="L28" s="553"/>
    </row>
    <row r="29" s="415" customFormat="1" ht="22.5" customHeight="1" spans="1:12">
      <c r="A29" s="477" t="s">
        <v>278</v>
      </c>
      <c r="B29" s="478" t="s">
        <v>328</v>
      </c>
      <c r="C29" s="482" t="s">
        <v>329</v>
      </c>
      <c r="D29" s="482"/>
      <c r="E29" s="483">
        <v>0</v>
      </c>
      <c r="F29" s="423"/>
      <c r="G29" s="461" t="s">
        <v>305</v>
      </c>
      <c r="H29" s="462" t="e">
        <f>H20</f>
        <v>#VALUE!</v>
      </c>
      <c r="I29" s="552" t="s">
        <v>327</v>
      </c>
      <c r="J29" s="553"/>
      <c r="K29" s="553"/>
      <c r="L29" s="553"/>
    </row>
    <row r="30" s="415" customFormat="1" ht="57" customHeight="1" spans="1:18">
      <c r="A30" s="477" t="s">
        <v>281</v>
      </c>
      <c r="B30" s="478" t="s">
        <v>330</v>
      </c>
      <c r="C30" s="251" t="s">
        <v>331</v>
      </c>
      <c r="D30" s="251"/>
      <c r="E30" s="481">
        <v>0</v>
      </c>
      <c r="F30" s="484"/>
      <c r="G30" s="464" t="s">
        <v>310</v>
      </c>
      <c r="H30" s="465" t="e">
        <f>H29*H28</f>
        <v>#VALUE!</v>
      </c>
      <c r="I30" s="552" t="s">
        <v>327</v>
      </c>
      <c r="J30" s="553"/>
      <c r="K30" s="553"/>
      <c r="L30" s="553"/>
      <c r="R30" s="553"/>
    </row>
    <row r="31" s="415" customFormat="1" ht="30.6" customHeight="1" spans="1:16">
      <c r="A31" s="477" t="s">
        <v>332</v>
      </c>
      <c r="B31" s="247" t="s">
        <v>333</v>
      </c>
      <c r="C31" s="485" t="s">
        <v>334</v>
      </c>
      <c r="D31" s="485"/>
      <c r="E31" s="481">
        <v>0</v>
      </c>
      <c r="F31" s="484"/>
      <c r="G31" s="450" t="s">
        <v>335</v>
      </c>
      <c r="H31" s="451">
        <v>0.03</v>
      </c>
      <c r="I31" s="552" t="s">
        <v>327</v>
      </c>
      <c r="J31" s="553"/>
      <c r="K31" s="553"/>
      <c r="L31" s="553"/>
      <c r="P31" s="324"/>
    </row>
    <row r="32" s="415" customFormat="1" ht="39" customHeight="1" spans="1:12">
      <c r="A32" s="477" t="s">
        <v>336</v>
      </c>
      <c r="B32" s="479" t="s">
        <v>337</v>
      </c>
      <c r="C32" s="486" t="s">
        <v>338</v>
      </c>
      <c r="D32" s="486"/>
      <c r="E32" s="481">
        <v>0</v>
      </c>
      <c r="F32" s="484"/>
      <c r="G32" s="461" t="s">
        <v>305</v>
      </c>
      <c r="H32" s="462" t="e">
        <f>H20</f>
        <v>#VALUE!</v>
      </c>
      <c r="I32" s="552" t="s">
        <v>327</v>
      </c>
      <c r="K32" s="553"/>
      <c r="L32" s="553"/>
    </row>
    <row r="33" s="415" customFormat="1" ht="37.5" customHeight="1" spans="1:12">
      <c r="A33" s="477" t="s">
        <v>339</v>
      </c>
      <c r="B33" s="487" t="s">
        <v>340</v>
      </c>
      <c r="C33" s="485" t="s">
        <v>341</v>
      </c>
      <c r="D33" s="485"/>
      <c r="E33" s="481">
        <f>'Informações iniciais'!D11</f>
        <v>0</v>
      </c>
      <c r="F33" s="488"/>
      <c r="G33" s="464" t="s">
        <v>310</v>
      </c>
      <c r="H33" s="465" t="e">
        <f>H32*H31</f>
        <v>#VALUE!</v>
      </c>
      <c r="I33" s="552" t="s">
        <v>327</v>
      </c>
      <c r="K33" s="553"/>
      <c r="L33" s="553"/>
    </row>
    <row r="34" s="415" customFormat="1" ht="23.25" spans="1:12">
      <c r="A34" s="489" t="s">
        <v>342</v>
      </c>
      <c r="B34" s="489"/>
      <c r="C34" s="489"/>
      <c r="D34" s="489"/>
      <c r="E34" s="490">
        <f>SUM(E27:E33)</f>
        <v>2255.91</v>
      </c>
      <c r="F34" s="423"/>
      <c r="G34" s="450" t="s">
        <v>343</v>
      </c>
      <c r="H34" s="451">
        <v>0.0065</v>
      </c>
      <c r="I34" s="552"/>
      <c r="K34" s="553"/>
      <c r="L34" s="553"/>
    </row>
    <row r="35" s="418" customFormat="1" ht="25.5" customHeight="1" spans="1:12">
      <c r="A35" s="491" t="s">
        <v>344</v>
      </c>
      <c r="B35" s="491"/>
      <c r="C35" s="491"/>
      <c r="D35" s="491"/>
      <c r="E35" s="490">
        <f>SUM(E34:E34)</f>
        <v>2255.91</v>
      </c>
      <c r="F35" s="492">
        <f>SUM(E27:E33)-(E27*6%)</f>
        <v>2120.5554</v>
      </c>
      <c r="G35" s="461" t="s">
        <v>305</v>
      </c>
      <c r="H35" s="462" t="e">
        <f>H20</f>
        <v>#VALUE!</v>
      </c>
      <c r="I35" s="554"/>
      <c r="K35" s="553"/>
      <c r="L35" s="553"/>
    </row>
    <row r="36" s="417" customFormat="1" ht="24" spans="1:12">
      <c r="A36" s="471" t="s">
        <v>345</v>
      </c>
      <c r="B36" s="471"/>
      <c r="C36" s="471"/>
      <c r="D36" s="471"/>
      <c r="E36" s="472"/>
      <c r="F36" s="493"/>
      <c r="G36" s="464" t="s">
        <v>310</v>
      </c>
      <c r="H36" s="465" t="e">
        <f>H35*H34</f>
        <v>#VALUE!</v>
      </c>
      <c r="I36" s="552"/>
      <c r="K36" s="553"/>
      <c r="L36" s="553"/>
    </row>
    <row r="37" s="417" customFormat="1" ht="23.25" spans="1:12">
      <c r="A37" s="494"/>
      <c r="B37" s="495" t="s">
        <v>346</v>
      </c>
      <c r="C37" s="495"/>
      <c r="D37" s="495"/>
      <c r="E37" s="495"/>
      <c r="F37" s="496"/>
      <c r="G37" s="450" t="s">
        <v>347</v>
      </c>
      <c r="H37" s="451">
        <f>D129</f>
        <v>0.03</v>
      </c>
      <c r="I37" s="552"/>
      <c r="J37" s="555"/>
      <c r="K37" s="553"/>
      <c r="L37" s="553"/>
    </row>
    <row r="38" s="417" customFormat="1" ht="21" customHeight="1" spans="1:17">
      <c r="A38" s="497" t="s">
        <v>348</v>
      </c>
      <c r="B38" s="475" t="s">
        <v>349</v>
      </c>
      <c r="C38" s="475"/>
      <c r="D38" s="498" t="s">
        <v>319</v>
      </c>
      <c r="E38" s="456" t="s">
        <v>301</v>
      </c>
      <c r="F38" s="499"/>
      <c r="G38" s="461" t="s">
        <v>305</v>
      </c>
      <c r="H38" s="462" t="e">
        <f>H20</f>
        <v>#VALUE!</v>
      </c>
      <c r="I38" s="552"/>
      <c r="K38" s="553"/>
      <c r="L38" s="553"/>
      <c r="Q38" s="568"/>
    </row>
    <row r="39" s="417" customFormat="1" ht="24" spans="1:12">
      <c r="A39" s="500" t="s">
        <v>271</v>
      </c>
      <c r="B39" s="501" t="s">
        <v>350</v>
      </c>
      <c r="C39" s="502"/>
      <c r="D39" s="503">
        <f>1/12</f>
        <v>0.0833333333333333</v>
      </c>
      <c r="E39" s="490">
        <f>TRUNC($E$35*D39,2)</f>
        <v>187.99</v>
      </c>
      <c r="F39" s="492">
        <f>E39+(E39*$D$56)</f>
        <v>262.81002</v>
      </c>
      <c r="G39" s="464" t="s">
        <v>310</v>
      </c>
      <c r="H39" s="465" t="e">
        <f>H38*H37</f>
        <v>#VALUE!</v>
      </c>
      <c r="I39" s="556" t="s">
        <v>327</v>
      </c>
      <c r="K39" s="553"/>
      <c r="L39" s="553"/>
    </row>
    <row r="40" s="417" customFormat="1" ht="24" spans="1:12">
      <c r="A40" s="500" t="s">
        <v>274</v>
      </c>
      <c r="B40" s="501" t="s">
        <v>351</v>
      </c>
      <c r="C40" s="502"/>
      <c r="D40" s="503">
        <f>(((1+1/3)/12))</f>
        <v>0.111111111111111</v>
      </c>
      <c r="E40" s="490">
        <f>TRUNC($E$35*D40,2)</f>
        <v>250.65</v>
      </c>
      <c r="F40" s="492">
        <f>E40+(E40*$D$56)</f>
        <v>350.4087</v>
      </c>
      <c r="G40" s="504" t="s">
        <v>352</v>
      </c>
      <c r="H40" s="505" t="e">
        <f>H22+H27+H30+H33+H36+H39</f>
        <v>#VALUE!</v>
      </c>
      <c r="I40" s="552" t="s">
        <v>327</v>
      </c>
      <c r="J40" s="557"/>
      <c r="K40" s="553"/>
      <c r="L40" s="553"/>
    </row>
    <row r="41" s="417" customFormat="1" ht="21.75" spans="1:12">
      <c r="A41" s="506" t="s">
        <v>342</v>
      </c>
      <c r="B41" s="506"/>
      <c r="C41" s="506"/>
      <c r="D41" s="507">
        <f>SUM(D39:D40)</f>
        <v>0.194444444444444</v>
      </c>
      <c r="E41" s="490">
        <f>SUM(E39:E40)</f>
        <v>438.64</v>
      </c>
      <c r="F41" s="493"/>
      <c r="G41" s="418"/>
      <c r="H41" s="418"/>
      <c r="I41" s="552"/>
      <c r="K41" s="553"/>
      <c r="L41" s="553"/>
    </row>
    <row r="42" s="418" customFormat="1" ht="25.5" customHeight="1" spans="1:12">
      <c r="A42" s="491" t="s">
        <v>353</v>
      </c>
      <c r="B42" s="491"/>
      <c r="C42" s="491"/>
      <c r="D42" s="491"/>
      <c r="E42" s="490">
        <f>SUM(E41:E41)</f>
        <v>438.64</v>
      </c>
      <c r="F42" s="508"/>
      <c r="G42" s="276" t="s">
        <v>354</v>
      </c>
      <c r="H42" s="509"/>
      <c r="I42" s="554"/>
      <c r="K42" s="553"/>
      <c r="L42" s="553"/>
    </row>
    <row r="43" s="418" customFormat="1" ht="25.5" customHeight="1" spans="1:12">
      <c r="A43" s="510" t="s">
        <v>355</v>
      </c>
      <c r="B43" s="510"/>
      <c r="C43" s="510"/>
      <c r="D43" s="511" t="s">
        <v>356</v>
      </c>
      <c r="E43" s="512">
        <f>E35</f>
        <v>2255.91</v>
      </c>
      <c r="F43" s="508"/>
      <c r="G43" s="513" t="s">
        <v>357</v>
      </c>
      <c r="H43" s="514"/>
      <c r="I43" s="554"/>
      <c r="K43" s="553"/>
      <c r="L43" s="553"/>
    </row>
    <row r="44" s="417" customFormat="1" ht="22.5" customHeight="1" spans="1:9">
      <c r="A44" s="510"/>
      <c r="B44" s="510"/>
      <c r="C44" s="510"/>
      <c r="D44" s="511" t="s">
        <v>358</v>
      </c>
      <c r="E44" s="515">
        <f>E42</f>
        <v>438.64</v>
      </c>
      <c r="F44" s="493"/>
      <c r="G44" s="516" t="e">
        <f>H10+H40</f>
        <v>#VALUE!</v>
      </c>
      <c r="H44" s="517"/>
      <c r="I44" s="552"/>
    </row>
    <row r="45" s="417" customFormat="1" ht="22.5" customHeight="1" spans="1:9">
      <c r="A45" s="510"/>
      <c r="B45" s="510"/>
      <c r="C45" s="510"/>
      <c r="D45" s="511" t="s">
        <v>342</v>
      </c>
      <c r="E45" s="515">
        <f>SUM(E43:E44)</f>
        <v>2694.55</v>
      </c>
      <c r="F45" s="493"/>
      <c r="H45" s="518"/>
      <c r="I45" s="552"/>
    </row>
    <row r="46" s="417" customFormat="1" ht="43.5" customHeight="1" spans="1:16">
      <c r="A46" s="519"/>
      <c r="B46" s="520" t="s">
        <v>359</v>
      </c>
      <c r="C46" s="520"/>
      <c r="D46" s="520"/>
      <c r="E46" s="521"/>
      <c r="F46" s="493"/>
      <c r="H46" s="518"/>
      <c r="I46" s="552"/>
      <c r="L46" s="545"/>
      <c r="N46" s="558"/>
      <c r="P46" s="559"/>
    </row>
    <row r="47" s="417" customFormat="1" ht="23.25" customHeight="1" spans="1:16">
      <c r="A47" s="522" t="s">
        <v>360</v>
      </c>
      <c r="B47" s="475" t="s">
        <v>361</v>
      </c>
      <c r="C47" s="475"/>
      <c r="D47" s="498" t="s">
        <v>362</v>
      </c>
      <c r="E47" s="456" t="s">
        <v>301</v>
      </c>
      <c r="F47" s="493"/>
      <c r="H47" s="518"/>
      <c r="I47" s="552"/>
      <c r="L47" s="545"/>
      <c r="N47" s="558"/>
      <c r="P47" s="559"/>
    </row>
    <row r="48" s="417" customFormat="1" ht="23.25" spans="1:16">
      <c r="A48" s="523" t="s">
        <v>271</v>
      </c>
      <c r="B48" s="524" t="s">
        <v>293</v>
      </c>
      <c r="C48" s="524"/>
      <c r="D48" s="525">
        <v>0.2</v>
      </c>
      <c r="E48" s="490">
        <f t="shared" ref="E48:E55" si="0">TRUNC($E$45*D48,2)</f>
        <v>538.91</v>
      </c>
      <c r="F48" s="526" t="s">
        <v>363</v>
      </c>
      <c r="H48" s="518"/>
      <c r="I48" s="556" t="s">
        <v>327</v>
      </c>
      <c r="L48" s="545"/>
      <c r="N48" s="558"/>
      <c r="P48" s="559"/>
    </row>
    <row r="49" s="417" customFormat="1" ht="24" spans="1:16">
      <c r="A49" s="523" t="s">
        <v>274</v>
      </c>
      <c r="B49" s="524" t="s">
        <v>364</v>
      </c>
      <c r="C49" s="524"/>
      <c r="D49" s="525">
        <v>0.025</v>
      </c>
      <c r="E49" s="490">
        <f t="shared" si="0"/>
        <v>67.36</v>
      </c>
      <c r="F49" s="492">
        <f>$E$35*D49</f>
        <v>56.39775</v>
      </c>
      <c r="H49" s="518"/>
      <c r="I49" s="556" t="s">
        <v>327</v>
      </c>
      <c r="L49" s="560"/>
      <c r="N49" s="561"/>
      <c r="O49" s="562"/>
      <c r="P49" s="555"/>
    </row>
    <row r="50" s="417" customFormat="1" ht="24" spans="1:12">
      <c r="A50" s="523" t="s">
        <v>278</v>
      </c>
      <c r="B50" s="467" t="s">
        <v>365</v>
      </c>
      <c r="C50" s="467"/>
      <c r="D50" s="527">
        <f>3%*2</f>
        <v>0.06</v>
      </c>
      <c r="E50" s="490">
        <f t="shared" si="0"/>
        <v>161.67</v>
      </c>
      <c r="F50" s="526" t="s">
        <v>363</v>
      </c>
      <c r="G50" s="528" t="s">
        <v>366</v>
      </c>
      <c r="H50" s="528"/>
      <c r="I50" s="556" t="s">
        <v>327</v>
      </c>
      <c r="L50" s="545"/>
    </row>
    <row r="51" s="417" customFormat="1" ht="23.25" spans="1:16">
      <c r="A51" s="523" t="s">
        <v>281</v>
      </c>
      <c r="B51" s="524" t="s">
        <v>367</v>
      </c>
      <c r="C51" s="524"/>
      <c r="D51" s="525">
        <v>0.015</v>
      </c>
      <c r="E51" s="490">
        <f t="shared" si="0"/>
        <v>40.41</v>
      </c>
      <c r="F51" s="492">
        <f>$E$35*D51</f>
        <v>33.83865</v>
      </c>
      <c r="G51" s="529" t="s">
        <v>368</v>
      </c>
      <c r="H51" s="529"/>
      <c r="I51" s="556" t="s">
        <v>327</v>
      </c>
      <c r="L51" s="545"/>
      <c r="N51" s="558"/>
      <c r="P51" s="559"/>
    </row>
    <row r="52" s="417" customFormat="1" ht="21" spans="1:16">
      <c r="A52" s="523" t="s">
        <v>332</v>
      </c>
      <c r="B52" s="524" t="s">
        <v>369</v>
      </c>
      <c r="C52" s="524"/>
      <c r="D52" s="525">
        <v>0.01</v>
      </c>
      <c r="E52" s="490">
        <f t="shared" si="0"/>
        <v>26.94</v>
      </c>
      <c r="F52" s="492">
        <f>$E$35*D52</f>
        <v>22.5591</v>
      </c>
      <c r="G52" s="530" t="s">
        <v>370</v>
      </c>
      <c r="H52" s="531">
        <v>1</v>
      </c>
      <c r="I52" s="556" t="s">
        <v>327</v>
      </c>
      <c r="L52" s="545"/>
      <c r="N52" s="563"/>
      <c r="P52" s="564"/>
    </row>
    <row r="53" s="417" customFormat="1" ht="21" spans="1:12">
      <c r="A53" s="523" t="s">
        <v>336</v>
      </c>
      <c r="B53" s="532" t="s">
        <v>371</v>
      </c>
      <c r="C53" s="532"/>
      <c r="D53" s="525">
        <v>0.006</v>
      </c>
      <c r="E53" s="490">
        <f t="shared" si="0"/>
        <v>16.16</v>
      </c>
      <c r="F53" s="492">
        <f>$E$35*D53</f>
        <v>13.53546</v>
      </c>
      <c r="G53" s="300" t="s">
        <v>372</v>
      </c>
      <c r="H53" s="533" t="e">
        <f>G44</f>
        <v>#VALUE!</v>
      </c>
      <c r="I53" s="556" t="s">
        <v>327</v>
      </c>
      <c r="L53" s="545"/>
    </row>
    <row r="54" s="417" customFormat="1" ht="21" spans="1:12">
      <c r="A54" s="523" t="s">
        <v>339</v>
      </c>
      <c r="B54" s="524" t="s">
        <v>373</v>
      </c>
      <c r="C54" s="524"/>
      <c r="D54" s="525">
        <v>0.002</v>
      </c>
      <c r="E54" s="490">
        <f t="shared" si="0"/>
        <v>5.38</v>
      </c>
      <c r="F54" s="492">
        <f>$E$35*D54</f>
        <v>4.51182</v>
      </c>
      <c r="G54" s="300"/>
      <c r="H54" s="533"/>
      <c r="I54" s="556" t="s">
        <v>327</v>
      </c>
      <c r="L54" s="545"/>
    </row>
    <row r="55" s="417" customFormat="1" ht="21" spans="1:12">
      <c r="A55" s="523" t="s">
        <v>374</v>
      </c>
      <c r="B55" s="524" t="s">
        <v>375</v>
      </c>
      <c r="C55" s="524"/>
      <c r="D55" s="525">
        <v>0.08</v>
      </c>
      <c r="E55" s="490">
        <f t="shared" si="0"/>
        <v>215.56</v>
      </c>
      <c r="F55" s="492">
        <f>$E$35*D55</f>
        <v>180.4728</v>
      </c>
      <c r="G55" s="300"/>
      <c r="H55" s="533"/>
      <c r="I55" s="556" t="s">
        <v>327</v>
      </c>
      <c r="L55" s="545"/>
    </row>
    <row r="56" s="417" customFormat="1" ht="21" customHeight="1" spans="1:9">
      <c r="A56" s="534" t="s">
        <v>342</v>
      </c>
      <c r="B56" s="534"/>
      <c r="C56" s="534"/>
      <c r="D56" s="535">
        <f>SUM(D48:D55)</f>
        <v>0.398</v>
      </c>
      <c r="E56" s="536">
        <f>SUM(E48:E55)</f>
        <v>1072.39</v>
      </c>
      <c r="F56" s="493"/>
      <c r="G56" s="537" t="s">
        <v>376</v>
      </c>
      <c r="H56" s="533" t="e">
        <f>E142</f>
        <v>#VALUE!</v>
      </c>
      <c r="I56" s="552"/>
    </row>
    <row r="57" s="417" customFormat="1" ht="21" spans="1:12">
      <c r="A57" s="494"/>
      <c r="B57" s="495" t="s">
        <v>377</v>
      </c>
      <c r="C57" s="495"/>
      <c r="D57" s="495"/>
      <c r="E57" s="495"/>
      <c r="F57" s="493"/>
      <c r="G57" s="306" t="s">
        <v>378</v>
      </c>
      <c r="H57" s="538" t="e">
        <f>G44</f>
        <v>#VALUE!</v>
      </c>
      <c r="I57" s="552"/>
      <c r="K57" s="553"/>
      <c r="L57" s="553"/>
    </row>
    <row r="58" s="415" customFormat="1" ht="23.25" customHeight="1" spans="1:12">
      <c r="A58" s="522" t="s">
        <v>379</v>
      </c>
      <c r="B58" s="475" t="s">
        <v>380</v>
      </c>
      <c r="C58" s="475"/>
      <c r="D58" s="498" t="s">
        <v>319</v>
      </c>
      <c r="E58" s="456" t="s">
        <v>301</v>
      </c>
      <c r="F58" s="493"/>
      <c r="G58" s="539" t="s">
        <v>381</v>
      </c>
      <c r="H58" s="540" t="e">
        <f>H56-H57</f>
        <v>#VALUE!</v>
      </c>
      <c r="I58" s="552"/>
      <c r="L58" s="553"/>
    </row>
    <row r="59" s="415" customFormat="1" ht="21" customHeight="1" spans="1:15">
      <c r="A59" s="523" t="s">
        <v>271</v>
      </c>
      <c r="B59" s="541" t="s">
        <v>382</v>
      </c>
      <c r="C59" s="541"/>
      <c r="D59" s="542"/>
      <c r="E59" s="543"/>
      <c r="F59" s="492">
        <f t="shared" ref="F59:F64" si="1">+E59</f>
        <v>0</v>
      </c>
      <c r="G59" s="417"/>
      <c r="H59" s="417"/>
      <c r="I59" s="552" t="s">
        <v>383</v>
      </c>
      <c r="J59" s="415">
        <f>$E$59*2</f>
        <v>0</v>
      </c>
      <c r="L59" s="553"/>
      <c r="O59" s="553"/>
    </row>
    <row r="60" s="415" customFormat="1" ht="23.25" customHeight="1" spans="1:15">
      <c r="A60" s="523" t="s">
        <v>274</v>
      </c>
      <c r="B60" s="541" t="s">
        <v>384</v>
      </c>
      <c r="C60" s="541"/>
      <c r="D60" s="542" t="s">
        <v>385</v>
      </c>
      <c r="E60" s="544"/>
      <c r="F60" s="492">
        <f t="shared" si="1"/>
        <v>0</v>
      </c>
      <c r="G60" s="417"/>
      <c r="H60" s="545"/>
      <c r="I60" s="552" t="s">
        <v>323</v>
      </c>
      <c r="J60" s="415">
        <f>E60*2</f>
        <v>0</v>
      </c>
      <c r="L60" s="565"/>
      <c r="O60" s="553"/>
    </row>
    <row r="61" s="415" customFormat="1" ht="21" customHeight="1" spans="1:15">
      <c r="A61" s="523" t="s">
        <v>281</v>
      </c>
      <c r="B61" s="541" t="s">
        <v>386</v>
      </c>
      <c r="C61" s="541"/>
      <c r="D61" s="485"/>
      <c r="E61" s="490"/>
      <c r="F61" s="492">
        <f t="shared" si="1"/>
        <v>0</v>
      </c>
      <c r="G61" s="316"/>
      <c r="H61" s="316"/>
      <c r="I61" s="552" t="s">
        <v>323</v>
      </c>
      <c r="J61" s="415">
        <f>E61*2</f>
        <v>0</v>
      </c>
      <c r="O61" s="553"/>
    </row>
    <row r="62" s="415" customFormat="1" ht="27" customHeight="1" spans="1:15">
      <c r="A62" s="523" t="s">
        <v>332</v>
      </c>
      <c r="B62" s="541" t="s">
        <v>387</v>
      </c>
      <c r="C62" s="541"/>
      <c r="D62" s="546"/>
      <c r="E62" s="490"/>
      <c r="F62" s="492">
        <f t="shared" si="1"/>
        <v>0</v>
      </c>
      <c r="G62" s="316"/>
      <c r="H62" s="316"/>
      <c r="I62" s="552" t="s">
        <v>323</v>
      </c>
      <c r="O62" s="553"/>
    </row>
    <row r="63" s="415" customFormat="1" ht="21" customHeight="1" spans="1:9">
      <c r="A63" s="523" t="s">
        <v>336</v>
      </c>
      <c r="B63" s="541" t="s">
        <v>388</v>
      </c>
      <c r="C63" s="541"/>
      <c r="D63" s="485"/>
      <c r="E63" s="490"/>
      <c r="F63" s="492">
        <f t="shared" si="1"/>
        <v>0</v>
      </c>
      <c r="G63" s="316"/>
      <c r="H63" s="316"/>
      <c r="I63" s="552" t="s">
        <v>323</v>
      </c>
    </row>
    <row r="64" s="415" customFormat="1" ht="21" customHeight="1" spans="1:9">
      <c r="A64" s="523" t="s">
        <v>339</v>
      </c>
      <c r="B64" s="547" t="s">
        <v>389</v>
      </c>
      <c r="C64" s="547"/>
      <c r="D64" s="546"/>
      <c r="E64" s="490"/>
      <c r="F64" s="492">
        <f t="shared" si="1"/>
        <v>0</v>
      </c>
      <c r="G64" s="316"/>
      <c r="H64" s="316"/>
      <c r="I64" s="552" t="s">
        <v>323</v>
      </c>
    </row>
    <row r="65" s="418" customFormat="1" ht="21" customHeight="1" spans="1:9">
      <c r="A65" s="506" t="s">
        <v>390</v>
      </c>
      <c r="B65" s="506"/>
      <c r="C65" s="506"/>
      <c r="D65" s="506"/>
      <c r="E65" s="536">
        <f>SUM(E59:E64)</f>
        <v>0</v>
      </c>
      <c r="F65" s="493"/>
      <c r="G65" s="316"/>
      <c r="H65" s="316"/>
      <c r="I65" s="552"/>
    </row>
    <row r="66" s="418" customFormat="1" ht="20.25" customHeight="1" spans="1:9">
      <c r="A66" s="569" t="s">
        <v>391</v>
      </c>
      <c r="B66" s="569"/>
      <c r="C66" s="569"/>
      <c r="D66" s="569"/>
      <c r="E66" s="569"/>
      <c r="F66" s="493"/>
      <c r="G66" s="316"/>
      <c r="H66" s="316"/>
      <c r="I66" s="552"/>
    </row>
    <row r="67" s="418" customFormat="1" ht="21" customHeight="1" spans="1:9">
      <c r="A67" s="570">
        <v>2</v>
      </c>
      <c r="B67" s="571" t="s">
        <v>392</v>
      </c>
      <c r="C67" s="571"/>
      <c r="D67" s="571"/>
      <c r="E67" s="572" t="s">
        <v>301</v>
      </c>
      <c r="F67" s="493"/>
      <c r="G67" s="316"/>
      <c r="H67" s="316"/>
      <c r="I67" s="552"/>
    </row>
    <row r="68" s="418" customFormat="1" ht="45" customHeight="1" spans="1:9">
      <c r="A68" s="573" t="s">
        <v>348</v>
      </c>
      <c r="B68" s="574" t="s">
        <v>349</v>
      </c>
      <c r="C68" s="574"/>
      <c r="D68" s="574"/>
      <c r="E68" s="575">
        <f>E42</f>
        <v>438.64</v>
      </c>
      <c r="F68" s="493"/>
      <c r="G68" s="316"/>
      <c r="H68" s="316"/>
      <c r="I68" s="552"/>
    </row>
    <row r="69" s="418" customFormat="1" ht="36" customHeight="1" spans="1:9">
      <c r="A69" s="573" t="s">
        <v>360</v>
      </c>
      <c r="B69" s="574" t="s">
        <v>361</v>
      </c>
      <c r="C69" s="574"/>
      <c r="D69" s="574"/>
      <c r="E69" s="575">
        <f>E56</f>
        <v>1072.39</v>
      </c>
      <c r="F69" s="493"/>
      <c r="G69" s="316"/>
      <c r="H69" s="316"/>
      <c r="I69" s="552"/>
    </row>
    <row r="70" s="418" customFormat="1" ht="28.5" customHeight="1" spans="1:9">
      <c r="A70" s="573" t="s">
        <v>379</v>
      </c>
      <c r="B70" s="574" t="s">
        <v>380</v>
      </c>
      <c r="C70" s="574"/>
      <c r="D70" s="574"/>
      <c r="E70" s="575">
        <f>E65</f>
        <v>0</v>
      </c>
      <c r="F70" s="493"/>
      <c r="G70" s="417"/>
      <c r="H70" s="417"/>
      <c r="I70" s="552"/>
    </row>
    <row r="71" s="418" customFormat="1" ht="19.7" customHeight="1" spans="1:9">
      <c r="A71" s="576"/>
      <c r="B71" s="577" t="s">
        <v>342</v>
      </c>
      <c r="C71" s="577"/>
      <c r="D71" s="577"/>
      <c r="E71" s="578">
        <f>SUM(E68:E70)</f>
        <v>1511.03</v>
      </c>
      <c r="F71" s="493"/>
      <c r="G71" s="417"/>
      <c r="H71" s="417"/>
      <c r="I71" s="552"/>
    </row>
    <row r="72" s="417" customFormat="1" ht="21" spans="1:18">
      <c r="A72" s="471" t="s">
        <v>393</v>
      </c>
      <c r="B72" s="471"/>
      <c r="C72" s="471"/>
      <c r="D72" s="471"/>
      <c r="E72" s="471"/>
      <c r="F72" s="493"/>
      <c r="G72" s="555"/>
      <c r="I72" s="552"/>
      <c r="J72" s="555"/>
      <c r="L72" s="610"/>
      <c r="R72" s="618"/>
    </row>
    <row r="73" s="417" customFormat="1" ht="21" customHeight="1" spans="1:18">
      <c r="A73" s="522">
        <v>3</v>
      </c>
      <c r="B73" s="455" t="s">
        <v>394</v>
      </c>
      <c r="C73" s="455"/>
      <c r="D73" s="455"/>
      <c r="E73" s="579" t="s">
        <v>301</v>
      </c>
      <c r="F73" s="493"/>
      <c r="G73" s="555"/>
      <c r="I73" s="552"/>
      <c r="R73" s="613"/>
    </row>
    <row r="74" s="417" customFormat="1" ht="26.25" customHeight="1" spans="1:12">
      <c r="A74" s="523" t="s">
        <v>271</v>
      </c>
      <c r="B74" s="351" t="s">
        <v>395</v>
      </c>
      <c r="C74" s="351"/>
      <c r="D74" s="546">
        <f>((1/12)*0.05)</f>
        <v>0.00416666666666667</v>
      </c>
      <c r="E74" s="480">
        <f>TRUNC(+$E$35*D74,2)</f>
        <v>9.39</v>
      </c>
      <c r="F74" s="493"/>
      <c r="G74" s="555"/>
      <c r="I74" s="552" t="s">
        <v>327</v>
      </c>
      <c r="L74" s="611"/>
    </row>
    <row r="75" s="417" customFormat="1" ht="38.25" customHeight="1" spans="1:9">
      <c r="A75" s="523" t="s">
        <v>274</v>
      </c>
      <c r="B75" s="351" t="s">
        <v>396</v>
      </c>
      <c r="C75" s="351"/>
      <c r="D75" s="546">
        <f>+D55</f>
        <v>0.08</v>
      </c>
      <c r="E75" s="480">
        <f>TRUNC(+E74*D75,2)</f>
        <v>0.75</v>
      </c>
      <c r="F75" s="580"/>
      <c r="G75" s="555"/>
      <c r="I75" s="552" t="s">
        <v>327</v>
      </c>
    </row>
    <row r="76" s="417" customFormat="1" ht="42.75" customHeight="1" spans="1:9">
      <c r="A76" s="523" t="s">
        <v>278</v>
      </c>
      <c r="B76" s="351" t="s">
        <v>397</v>
      </c>
      <c r="C76" s="351"/>
      <c r="D76" s="546">
        <f>(0.08*0.4*0.05)</f>
        <v>0.0016</v>
      </c>
      <c r="E76" s="480">
        <f>ROUND(+$E$35*D76,2)</f>
        <v>3.61</v>
      </c>
      <c r="F76" s="581">
        <f>$E$35*D76</f>
        <v>3.609456</v>
      </c>
      <c r="G76" s="555"/>
      <c r="I76" s="552" t="s">
        <v>327</v>
      </c>
    </row>
    <row r="77" s="417" customFormat="1" ht="31.5" customHeight="1" spans="1:16">
      <c r="A77" s="523" t="s">
        <v>281</v>
      </c>
      <c r="B77" s="582" t="s">
        <v>398</v>
      </c>
      <c r="C77" s="582"/>
      <c r="D77" s="546">
        <f>((7/30)/12)*0.95</f>
        <v>0.0184722222222222</v>
      </c>
      <c r="E77" s="480">
        <f>TRUNC(+D77*$E$35,2)</f>
        <v>41.67</v>
      </c>
      <c r="F77" s="580"/>
      <c r="G77" s="555"/>
      <c r="I77" s="612" t="s">
        <v>399</v>
      </c>
      <c r="P77" s="555"/>
    </row>
    <row r="78" s="417" customFormat="1" ht="46.5" customHeight="1" spans="1:13">
      <c r="A78" s="523" t="s">
        <v>332</v>
      </c>
      <c r="B78" s="583" t="s">
        <v>400</v>
      </c>
      <c r="C78" s="583"/>
      <c r="D78" s="546">
        <f>+D56</f>
        <v>0.398</v>
      </c>
      <c r="E78" s="480">
        <f>TRUNC(+E77*D78,2)</f>
        <v>16.58</v>
      </c>
      <c r="F78" s="493"/>
      <c r="G78" s="555"/>
      <c r="H78" s="584"/>
      <c r="I78" s="552" t="s">
        <v>401</v>
      </c>
      <c r="K78" s="585"/>
      <c r="M78" s="613">
        <f>(7/30/12)/30*3</f>
        <v>0.00194444444444444</v>
      </c>
    </row>
    <row r="79" s="417" customFormat="1" ht="53.25" customHeight="1" spans="1:13">
      <c r="A79" s="523" t="s">
        <v>336</v>
      </c>
      <c r="B79" s="351" t="s">
        <v>402</v>
      </c>
      <c r="C79" s="351"/>
      <c r="D79" s="546">
        <f>(0.08*0.4)*0.95</f>
        <v>0.0304</v>
      </c>
      <c r="E79" s="490">
        <f>TRUNC(+E35*D79,2)</f>
        <v>68.57</v>
      </c>
      <c r="F79" s="492">
        <f>$E$35*D79</f>
        <v>68.579664</v>
      </c>
      <c r="G79" s="555"/>
      <c r="I79" s="552" t="s">
        <v>327</v>
      </c>
      <c r="J79" s="563"/>
      <c r="K79" s="614"/>
      <c r="M79" s="417">
        <f>L78*M78</f>
        <v>0</v>
      </c>
    </row>
    <row r="80" s="417" customFormat="1" ht="21" customHeight="1" spans="1:13">
      <c r="A80" s="534" t="s">
        <v>342</v>
      </c>
      <c r="B80" s="534"/>
      <c r="C80" s="534"/>
      <c r="D80" s="534"/>
      <c r="E80" s="536">
        <f>SUM(E74:E79)</f>
        <v>140.57</v>
      </c>
      <c r="F80" s="493"/>
      <c r="I80" s="552"/>
      <c r="M80" s="417">
        <f>M79*12</f>
        <v>0</v>
      </c>
    </row>
    <row r="81" s="417" customFormat="1" ht="22.5" customHeight="1" spans="1:13">
      <c r="A81" s="511" t="s">
        <v>403</v>
      </c>
      <c r="B81" s="511"/>
      <c r="C81" s="511"/>
      <c r="D81" s="511" t="s">
        <v>356</v>
      </c>
      <c r="E81" s="515">
        <f>E35</f>
        <v>2255.91</v>
      </c>
      <c r="F81" s="493"/>
      <c r="I81" s="552"/>
      <c r="M81" s="417">
        <f>L78*M78</f>
        <v>0</v>
      </c>
    </row>
    <row r="82" s="417" customFormat="1" ht="22.5" customHeight="1" spans="1:13">
      <c r="A82" s="511"/>
      <c r="B82" s="511"/>
      <c r="C82" s="511"/>
      <c r="D82" s="511" t="s">
        <v>404</v>
      </c>
      <c r="E82" s="515">
        <f>E71</f>
        <v>1511.03</v>
      </c>
      <c r="F82" s="493"/>
      <c r="I82" s="552"/>
      <c r="K82" s="557"/>
      <c r="M82" s="417">
        <f>M81*12</f>
        <v>0</v>
      </c>
    </row>
    <row r="83" s="417" customFormat="1" ht="22.5" customHeight="1" spans="1:13">
      <c r="A83" s="511"/>
      <c r="B83" s="511"/>
      <c r="C83" s="511"/>
      <c r="D83" s="511" t="s">
        <v>405</v>
      </c>
      <c r="E83" s="515">
        <f>E80</f>
        <v>140.57</v>
      </c>
      <c r="F83" s="493"/>
      <c r="I83" s="552"/>
      <c r="L83" s="417">
        <f>L80</f>
        <v>0</v>
      </c>
      <c r="M83" s="568">
        <v>1</v>
      </c>
    </row>
    <row r="84" s="417" customFormat="1" ht="23.25" customHeight="1" spans="1:13">
      <c r="A84" s="511"/>
      <c r="B84" s="511"/>
      <c r="C84" s="511"/>
      <c r="D84" s="510" t="s">
        <v>390</v>
      </c>
      <c r="E84" s="515">
        <f>SUM(E81:E83)</f>
        <v>3907.51</v>
      </c>
      <c r="F84" s="493"/>
      <c r="I84" s="552"/>
      <c r="L84" s="417">
        <f>M82</f>
        <v>0</v>
      </c>
      <c r="M84" s="614" t="e">
        <f>L84*M83/L83</f>
        <v>#DIV/0!</v>
      </c>
    </row>
    <row r="85" s="417" customFormat="1" ht="23.25" customHeight="1" spans="1:9">
      <c r="A85" s="471" t="s">
        <v>406</v>
      </c>
      <c r="B85" s="471"/>
      <c r="C85" s="471"/>
      <c r="D85" s="471"/>
      <c r="E85" s="498" t="s">
        <v>319</v>
      </c>
      <c r="F85" s="493"/>
      <c r="H85" s="585"/>
      <c r="I85" s="552"/>
    </row>
    <row r="86" s="417" customFormat="1" ht="23.25" customHeight="1" spans="1:9">
      <c r="A86" s="495" t="s">
        <v>407</v>
      </c>
      <c r="B86" s="495"/>
      <c r="C86" s="495"/>
      <c r="D86" s="495"/>
      <c r="E86" s="495"/>
      <c r="F86" s="493"/>
      <c r="G86" s="563"/>
      <c r="I86" s="552"/>
    </row>
    <row r="87" s="417" customFormat="1" ht="23.25" customHeight="1" spans="1:9">
      <c r="A87" s="522" t="s">
        <v>408</v>
      </c>
      <c r="B87" s="586" t="s">
        <v>409</v>
      </c>
      <c r="C87" s="586"/>
      <c r="D87" s="498" t="s">
        <v>410</v>
      </c>
      <c r="E87" s="456" t="s">
        <v>301</v>
      </c>
      <c r="F87" s="493"/>
      <c r="I87" s="552"/>
    </row>
    <row r="88" s="417" customFormat="1" ht="32.25" customHeight="1" spans="1:13">
      <c r="A88" s="587" t="s">
        <v>271</v>
      </c>
      <c r="B88" s="588" t="s">
        <v>411</v>
      </c>
      <c r="C88" s="588"/>
      <c r="D88" s="546">
        <f>((1+1/3)/12)/12</f>
        <v>0.00925925925925926</v>
      </c>
      <c r="E88" s="480">
        <f t="shared" ref="E88:E93" si="2">TRUNC(+D88*$E$84,2)</f>
        <v>36.18</v>
      </c>
      <c r="F88" s="508"/>
      <c r="I88" s="556" t="s">
        <v>327</v>
      </c>
      <c r="L88" s="564"/>
      <c r="M88" s="568"/>
    </row>
    <row r="89" s="417" customFormat="1" ht="23.25" customHeight="1" spans="1:9">
      <c r="A89" s="523" t="s">
        <v>274</v>
      </c>
      <c r="B89" s="588" t="s">
        <v>412</v>
      </c>
      <c r="C89" s="588"/>
      <c r="D89" s="546">
        <f>((2/30)/12)</f>
        <v>0.00555555555555556</v>
      </c>
      <c r="E89" s="480">
        <f t="shared" si="2"/>
        <v>21.7</v>
      </c>
      <c r="F89" s="493"/>
      <c r="I89" s="556" t="s">
        <v>327</v>
      </c>
    </row>
    <row r="90" s="417" customFormat="1" ht="30.75" customHeight="1" spans="1:12">
      <c r="A90" s="523" t="s">
        <v>278</v>
      </c>
      <c r="B90" s="588" t="s">
        <v>413</v>
      </c>
      <c r="C90" s="588"/>
      <c r="D90" s="546">
        <f>((5/30)/12)*0.02</f>
        <v>0.000277777777777778</v>
      </c>
      <c r="E90" s="480">
        <f t="shared" si="2"/>
        <v>1.08</v>
      </c>
      <c r="F90" s="493"/>
      <c r="I90" s="556" t="s">
        <v>327</v>
      </c>
      <c r="L90" s="555"/>
    </row>
    <row r="91" s="417" customFormat="1" ht="32.25" customHeight="1" spans="1:14">
      <c r="A91" s="523" t="s">
        <v>281</v>
      </c>
      <c r="B91" s="588" t="s">
        <v>414</v>
      </c>
      <c r="C91" s="588"/>
      <c r="D91" s="546">
        <f>((15/30)/12)*0.08</f>
        <v>0.00333333333333333</v>
      </c>
      <c r="E91" s="480">
        <f t="shared" si="2"/>
        <v>13.02</v>
      </c>
      <c r="F91" s="493"/>
      <c r="I91" s="556" t="s">
        <v>327</v>
      </c>
      <c r="M91" s="564"/>
      <c r="N91" s="568"/>
    </row>
    <row r="92" s="417" customFormat="1" ht="32.25" customHeight="1" spans="1:9">
      <c r="A92" s="523" t="s">
        <v>332</v>
      </c>
      <c r="B92" s="588" t="s">
        <v>415</v>
      </c>
      <c r="C92" s="588"/>
      <c r="D92" s="503">
        <f>((1+1/3)/12*0.03*((4/12)))</f>
        <v>0.00111111111111111</v>
      </c>
      <c r="E92" s="480">
        <f t="shared" si="2"/>
        <v>4.34</v>
      </c>
      <c r="F92" s="493"/>
      <c r="I92" s="556" t="s">
        <v>327</v>
      </c>
    </row>
    <row r="93" s="417" customFormat="1" ht="32.25" customHeight="1" spans="1:13">
      <c r="A93" s="523" t="s">
        <v>336</v>
      </c>
      <c r="B93" s="588" t="s">
        <v>416</v>
      </c>
      <c r="C93" s="588"/>
      <c r="D93" s="546">
        <v>0</v>
      </c>
      <c r="E93" s="480">
        <f t="shared" si="2"/>
        <v>0</v>
      </c>
      <c r="F93" s="493"/>
      <c r="I93" s="556" t="s">
        <v>327</v>
      </c>
      <c r="L93" s="555"/>
      <c r="M93" s="614"/>
    </row>
    <row r="94" s="417" customFormat="1" ht="23.25" customHeight="1" spans="1:11">
      <c r="A94" s="534" t="s">
        <v>342</v>
      </c>
      <c r="B94" s="534"/>
      <c r="C94" s="534"/>
      <c r="D94" s="589"/>
      <c r="E94" s="536">
        <f>SUM(E88:E93)</f>
        <v>76.32</v>
      </c>
      <c r="F94" s="493"/>
      <c r="I94" s="552"/>
      <c r="K94" s="614"/>
    </row>
    <row r="95" s="417" customFormat="1" ht="23.25" customHeight="1" spans="1:9">
      <c r="A95" s="590" t="s">
        <v>417</v>
      </c>
      <c r="B95" s="590"/>
      <c r="C95" s="590"/>
      <c r="D95" s="590"/>
      <c r="E95" s="590"/>
      <c r="F95" s="493"/>
      <c r="I95" s="552"/>
    </row>
    <row r="96" s="417" customFormat="1" ht="23.25" customHeight="1" spans="1:14">
      <c r="A96" s="591" t="s">
        <v>418</v>
      </c>
      <c r="B96" s="592" t="s">
        <v>419</v>
      </c>
      <c r="C96" s="592"/>
      <c r="D96" s="498" t="s">
        <v>410</v>
      </c>
      <c r="E96" s="456" t="s">
        <v>301</v>
      </c>
      <c r="F96" s="493"/>
      <c r="I96" s="552"/>
      <c r="N96" s="557"/>
    </row>
    <row r="97" s="417" customFormat="1" ht="68.25" customHeight="1" spans="1:12">
      <c r="A97" s="593" t="s">
        <v>271</v>
      </c>
      <c r="B97" s="364" t="s">
        <v>420</v>
      </c>
      <c r="C97" s="364"/>
      <c r="D97" s="525"/>
      <c r="E97" s="594">
        <v>0</v>
      </c>
      <c r="F97" s="492">
        <f>E97</f>
        <v>0</v>
      </c>
      <c r="I97" s="556" t="s">
        <v>327</v>
      </c>
      <c r="L97" s="564"/>
    </row>
    <row r="98" s="417" customFormat="1" ht="21" customHeight="1" spans="1:9">
      <c r="A98" s="534" t="s">
        <v>342</v>
      </c>
      <c r="B98" s="534"/>
      <c r="C98" s="534"/>
      <c r="D98" s="595"/>
      <c r="E98" s="536">
        <f>SUM(E97)</f>
        <v>0</v>
      </c>
      <c r="F98" s="493"/>
      <c r="I98" s="556"/>
    </row>
    <row r="99" s="418" customFormat="1" ht="20.25" customHeight="1" spans="1:9">
      <c r="A99" s="569" t="s">
        <v>421</v>
      </c>
      <c r="B99" s="569"/>
      <c r="C99" s="569"/>
      <c r="D99" s="569"/>
      <c r="E99" s="569"/>
      <c r="F99" s="493"/>
      <c r="G99" s="417"/>
      <c r="H99" s="417"/>
      <c r="I99" s="552"/>
    </row>
    <row r="100" s="418" customFormat="1" ht="21" customHeight="1" spans="1:9">
      <c r="A100" s="570">
        <v>4</v>
      </c>
      <c r="B100" s="571" t="s">
        <v>422</v>
      </c>
      <c r="C100" s="571"/>
      <c r="D100" s="571"/>
      <c r="E100" s="572" t="s">
        <v>301</v>
      </c>
      <c r="F100" s="493"/>
      <c r="G100" s="417"/>
      <c r="H100" s="417"/>
      <c r="I100" s="552"/>
    </row>
    <row r="101" s="418" customFormat="1" ht="21" spans="1:9">
      <c r="A101" s="573" t="s">
        <v>408</v>
      </c>
      <c r="B101" s="574" t="s">
        <v>423</v>
      </c>
      <c r="C101" s="506"/>
      <c r="D101" s="596"/>
      <c r="E101" s="575">
        <f>+E94</f>
        <v>76.32</v>
      </c>
      <c r="F101" s="493"/>
      <c r="G101" s="417"/>
      <c r="H101" s="417"/>
      <c r="I101" s="552"/>
    </row>
    <row r="102" s="418" customFormat="1" ht="21" spans="1:9">
      <c r="A102" s="573" t="s">
        <v>418</v>
      </c>
      <c r="B102" s="574" t="s">
        <v>419</v>
      </c>
      <c r="C102" s="506"/>
      <c r="D102" s="596"/>
      <c r="E102" s="575">
        <f>+E98</f>
        <v>0</v>
      </c>
      <c r="F102" s="493"/>
      <c r="G102" s="417"/>
      <c r="H102" s="417"/>
      <c r="I102" s="552"/>
    </row>
    <row r="103" s="418" customFormat="1" ht="21" spans="1:9">
      <c r="A103" s="576"/>
      <c r="B103" s="597"/>
      <c r="C103" s="597"/>
      <c r="D103" s="577" t="s">
        <v>342</v>
      </c>
      <c r="E103" s="578">
        <f>SUM(E101:E102)</f>
        <v>76.32</v>
      </c>
      <c r="F103" s="493"/>
      <c r="G103" s="417"/>
      <c r="H103" s="417"/>
      <c r="I103" s="552"/>
    </row>
    <row r="104" s="418" customFormat="1" ht="25.5" customHeight="1" spans="1:12">
      <c r="A104" s="491" t="s">
        <v>424</v>
      </c>
      <c r="B104" s="491"/>
      <c r="C104" s="491"/>
      <c r="D104" s="491"/>
      <c r="E104" s="490">
        <f>SUM(E103:E103)</f>
        <v>76.32</v>
      </c>
      <c r="F104" s="493"/>
      <c r="G104" s="417"/>
      <c r="H104" s="417"/>
      <c r="I104" s="554"/>
      <c r="K104" s="553"/>
      <c r="L104" s="553"/>
    </row>
    <row r="105" s="417" customFormat="1" ht="21" spans="1:9">
      <c r="A105" s="471" t="s">
        <v>425</v>
      </c>
      <c r="B105" s="471"/>
      <c r="C105" s="471"/>
      <c r="D105" s="471"/>
      <c r="E105" s="472"/>
      <c r="F105" s="493"/>
      <c r="I105" s="552"/>
    </row>
    <row r="106" s="417" customFormat="1" ht="21" customHeight="1" spans="1:9">
      <c r="A106" s="522">
        <v>5</v>
      </c>
      <c r="B106" s="475" t="s">
        <v>426</v>
      </c>
      <c r="C106" s="475"/>
      <c r="D106" s="498" t="s">
        <v>410</v>
      </c>
      <c r="E106" s="456" t="s">
        <v>301</v>
      </c>
      <c r="F106" s="493"/>
      <c r="I106" s="552"/>
    </row>
    <row r="107" s="417" customFormat="1" ht="25.5" customHeight="1" spans="1:15">
      <c r="A107" s="523" t="s">
        <v>271</v>
      </c>
      <c r="B107" s="497" t="s">
        <v>28</v>
      </c>
      <c r="C107" s="427" t="s">
        <v>427</v>
      </c>
      <c r="D107" s="427"/>
      <c r="E107" s="480" t="e">
        <f>'Unifomes Posto'!J17</f>
        <v>#VALUE!</v>
      </c>
      <c r="F107" s="493"/>
      <c r="G107" s="418"/>
      <c r="H107" s="418"/>
      <c r="I107" s="556" t="s">
        <v>428</v>
      </c>
      <c r="L107" s="550"/>
      <c r="O107" s="615"/>
    </row>
    <row r="108" s="417" customFormat="1" ht="21.75" customHeight="1" spans="1:15">
      <c r="A108" s="523" t="s">
        <v>274</v>
      </c>
      <c r="B108" s="487" t="s">
        <v>429</v>
      </c>
      <c r="C108" s="598" t="s">
        <v>430</v>
      </c>
      <c r="D108" s="598"/>
      <c r="E108" s="480">
        <v>0</v>
      </c>
      <c r="F108" s="493"/>
      <c r="G108" s="418"/>
      <c r="H108" s="418"/>
      <c r="I108" s="556" t="s">
        <v>428</v>
      </c>
      <c r="J108" s="616"/>
      <c r="O108" s="615"/>
    </row>
    <row r="109" s="417" customFormat="1" ht="21" spans="1:16">
      <c r="A109" s="523" t="s">
        <v>278</v>
      </c>
      <c r="B109" s="487" t="s">
        <v>431</v>
      </c>
      <c r="C109" s="427" t="s">
        <v>432</v>
      </c>
      <c r="D109" s="427"/>
      <c r="E109" s="480">
        <v>0</v>
      </c>
      <c r="F109" s="493"/>
      <c r="I109" s="556" t="s">
        <v>428</v>
      </c>
      <c r="L109" s="545"/>
      <c r="N109" s="558"/>
      <c r="O109" s="615"/>
      <c r="P109" s="559"/>
    </row>
    <row r="110" s="417" customFormat="1" ht="24.75" customHeight="1" spans="1:16">
      <c r="A110" s="523" t="s">
        <v>281</v>
      </c>
      <c r="B110" s="543"/>
      <c r="C110" s="598"/>
      <c r="D110" s="598"/>
      <c r="E110" s="480"/>
      <c r="F110" s="493"/>
      <c r="I110" s="556" t="s">
        <v>428</v>
      </c>
      <c r="L110" s="545"/>
      <c r="N110" s="558"/>
      <c r="O110" s="615"/>
      <c r="P110" s="559"/>
    </row>
    <row r="111" s="418" customFormat="1" ht="21" customHeight="1" spans="1:16">
      <c r="A111" s="491" t="s">
        <v>433</v>
      </c>
      <c r="B111" s="491"/>
      <c r="C111" s="491"/>
      <c r="D111" s="491"/>
      <c r="E111" s="536" t="e">
        <f>SUM(E107:E110)</f>
        <v>#VALUE!</v>
      </c>
      <c r="F111" s="493"/>
      <c r="G111" s="417"/>
      <c r="H111" s="417"/>
      <c r="I111" s="552"/>
      <c r="L111" s="545"/>
      <c r="N111" s="617"/>
      <c r="P111" s="559"/>
    </row>
    <row r="112" s="417" customFormat="1" ht="22.5" customHeight="1" spans="1:9">
      <c r="A112" s="511" t="s">
        <v>434</v>
      </c>
      <c r="B112" s="511"/>
      <c r="C112" s="511"/>
      <c r="D112" s="511" t="s">
        <v>356</v>
      </c>
      <c r="E112" s="515">
        <f>E35</f>
        <v>2255.91</v>
      </c>
      <c r="F112" s="493"/>
      <c r="I112" s="552"/>
    </row>
    <row r="113" s="417" customFormat="1" ht="22.5" customHeight="1" spans="1:9">
      <c r="A113" s="511"/>
      <c r="B113" s="511"/>
      <c r="C113" s="511"/>
      <c r="D113" s="511" t="s">
        <v>404</v>
      </c>
      <c r="E113" s="515">
        <f>E71</f>
        <v>1511.03</v>
      </c>
      <c r="F113" s="493"/>
      <c r="I113" s="552"/>
    </row>
    <row r="114" s="417" customFormat="1" ht="22.5" customHeight="1" spans="1:9">
      <c r="A114" s="511"/>
      <c r="B114" s="511"/>
      <c r="C114" s="511"/>
      <c r="D114" s="511" t="s">
        <v>405</v>
      </c>
      <c r="E114" s="515">
        <f>E80</f>
        <v>140.57</v>
      </c>
      <c r="F114" s="493"/>
      <c r="I114" s="552"/>
    </row>
    <row r="115" s="417" customFormat="1" ht="22.5" customHeight="1" spans="1:9">
      <c r="A115" s="511"/>
      <c r="B115" s="511"/>
      <c r="C115" s="511"/>
      <c r="D115" s="511" t="s">
        <v>435</v>
      </c>
      <c r="E115" s="515">
        <f>E104</f>
        <v>76.32</v>
      </c>
      <c r="F115" s="493"/>
      <c r="I115" s="552"/>
    </row>
    <row r="116" s="417" customFormat="1" ht="22.5" customHeight="1" spans="1:9">
      <c r="A116" s="511"/>
      <c r="B116" s="511"/>
      <c r="C116" s="511"/>
      <c r="D116" s="511" t="s">
        <v>436</v>
      </c>
      <c r="E116" s="515" t="e">
        <f>E111</f>
        <v>#VALUE!</v>
      </c>
      <c r="F116" s="493"/>
      <c r="I116" s="552"/>
    </row>
    <row r="117" s="417" customFormat="1" ht="22.5" customHeight="1" spans="1:9">
      <c r="A117" s="511"/>
      <c r="B117" s="511"/>
      <c r="C117" s="511"/>
      <c r="D117" s="510" t="s">
        <v>390</v>
      </c>
      <c r="E117" s="515" t="e">
        <f>SUM(E112:E116)</f>
        <v>#VALUE!</v>
      </c>
      <c r="F117" s="493"/>
      <c r="I117" s="552"/>
    </row>
    <row r="118" s="417" customFormat="1" ht="21" spans="1:9">
      <c r="A118" s="471" t="s">
        <v>437</v>
      </c>
      <c r="B118" s="471"/>
      <c r="C118" s="471"/>
      <c r="D118" s="471"/>
      <c r="E118" s="472"/>
      <c r="F118" s="493"/>
      <c r="I118" s="552"/>
    </row>
    <row r="119" s="417" customFormat="1" ht="21" customHeight="1" spans="1:9">
      <c r="A119" s="522">
        <v>6</v>
      </c>
      <c r="B119" s="475" t="s">
        <v>438</v>
      </c>
      <c r="C119" s="475"/>
      <c r="D119" s="498" t="s">
        <v>319</v>
      </c>
      <c r="E119" s="456" t="s">
        <v>301</v>
      </c>
      <c r="F119" s="493"/>
      <c r="I119" s="552"/>
    </row>
    <row r="120" s="417" customFormat="1" ht="41.45" customHeight="1" spans="1:9">
      <c r="A120" s="522" t="s">
        <v>271</v>
      </c>
      <c r="B120" s="497" t="s">
        <v>439</v>
      </c>
      <c r="C120" s="599">
        <v>0.05</v>
      </c>
      <c r="D120" s="599"/>
      <c r="E120" s="490" t="e">
        <f>TRUNC(+E117*C120,2)</f>
        <v>#VALUE!</v>
      </c>
      <c r="F120" s="493"/>
      <c r="I120" s="552" t="s">
        <v>327</v>
      </c>
    </row>
    <row r="121" s="417" customFormat="1" ht="21" spans="1:9">
      <c r="A121" s="522" t="s">
        <v>274</v>
      </c>
      <c r="B121" s="497" t="s">
        <v>440</v>
      </c>
      <c r="C121" s="599">
        <v>0.1</v>
      </c>
      <c r="D121" s="599"/>
      <c r="E121" s="480" t="e">
        <f>TRUNC(C121*(+E117+E120),2)</f>
        <v>#VALUE!</v>
      </c>
      <c r="F121" s="493"/>
      <c r="I121" s="552" t="s">
        <v>327</v>
      </c>
    </row>
    <row r="122" s="417" customFormat="1" ht="38.25" customHeight="1" spans="1:9">
      <c r="A122" s="600"/>
      <c r="B122" s="601" t="s">
        <v>441</v>
      </c>
      <c r="C122" s="602" t="s">
        <v>442</v>
      </c>
      <c r="D122" s="602"/>
      <c r="E122" s="603" t="e">
        <f>E117+E120+E121</f>
        <v>#VALUE!</v>
      </c>
      <c r="F122" s="493"/>
      <c r="G122" s="418"/>
      <c r="H122" s="418"/>
      <c r="I122" s="552"/>
    </row>
    <row r="123" s="417" customFormat="1" ht="21" spans="1:9">
      <c r="A123" s="497" t="s">
        <v>278</v>
      </c>
      <c r="B123" s="541" t="s">
        <v>443</v>
      </c>
      <c r="C123" s="604">
        <f>(D130*100)</f>
        <v>6.65</v>
      </c>
      <c r="D123" s="605">
        <f>+(100-C123)/100</f>
        <v>0.9335</v>
      </c>
      <c r="E123" s="606" t="e">
        <f>TRUNC(E122/D123,2)</f>
        <v>#VALUE!</v>
      </c>
      <c r="F123" s="493"/>
      <c r="I123" s="552" t="s">
        <v>327</v>
      </c>
    </row>
    <row r="124" s="417" customFormat="1" ht="21" spans="1:9">
      <c r="A124" s="497"/>
      <c r="B124" s="541" t="s">
        <v>444</v>
      </c>
      <c r="C124" s="541"/>
      <c r="D124" s="541"/>
      <c r="E124" s="480"/>
      <c r="F124" s="493"/>
      <c r="I124" s="552"/>
    </row>
    <row r="125" s="417" customFormat="1" ht="21" spans="1:12">
      <c r="A125" s="497"/>
      <c r="B125" s="487" t="s">
        <v>445</v>
      </c>
      <c r="C125" s="607"/>
      <c r="D125" s="546">
        <v>0.0065</v>
      </c>
      <c r="E125" s="480" t="e">
        <f>TRUNC(+E123*D125,2)</f>
        <v>#VALUE!</v>
      </c>
      <c r="F125" s="493"/>
      <c r="I125" s="552"/>
      <c r="L125" s="555"/>
    </row>
    <row r="126" s="417" customFormat="1" ht="21" spans="1:9">
      <c r="A126" s="497"/>
      <c r="B126" s="487" t="s">
        <v>446</v>
      </c>
      <c r="C126" s="607"/>
      <c r="D126" s="546">
        <v>0.03</v>
      </c>
      <c r="E126" s="480" t="e">
        <f>TRUNC(+E123*D126,2)</f>
        <v>#VALUE!</v>
      </c>
      <c r="F126" s="493"/>
      <c r="I126" s="552"/>
    </row>
    <row r="127" s="417" customFormat="1" ht="21" spans="1:9">
      <c r="A127" s="497"/>
      <c r="B127" s="608" t="s">
        <v>447</v>
      </c>
      <c r="C127" s="609"/>
      <c r="D127" s="480"/>
      <c r="E127" s="480"/>
      <c r="F127" s="493"/>
      <c r="I127" s="552"/>
    </row>
    <row r="128" s="417" customFormat="1" ht="21" spans="1:9">
      <c r="A128" s="497"/>
      <c r="B128" s="608" t="s">
        <v>448</v>
      </c>
      <c r="C128" s="609"/>
      <c r="D128" s="546">
        <v>0</v>
      </c>
      <c r="E128" s="480"/>
      <c r="F128" s="493"/>
      <c r="I128" s="552"/>
    </row>
    <row r="129" s="417" customFormat="1" ht="21" spans="1:9">
      <c r="A129" s="497"/>
      <c r="B129" s="487" t="s">
        <v>449</v>
      </c>
      <c r="C129" s="607"/>
      <c r="D129" s="546">
        <v>0.03</v>
      </c>
      <c r="E129" s="480" t="e">
        <f>TRUNC(+E123*D129,2)</f>
        <v>#VALUE!</v>
      </c>
      <c r="F129" s="493"/>
      <c r="I129" s="552"/>
    </row>
    <row r="130" s="417" customFormat="1" ht="21" spans="1:9">
      <c r="A130" s="487"/>
      <c r="B130" s="619" t="s">
        <v>450</v>
      </c>
      <c r="C130" s="619"/>
      <c r="D130" s="620">
        <f>SUM(D125:D129)</f>
        <v>0.0665</v>
      </c>
      <c r="E130" s="621" t="e">
        <f>SUM(E125:E129)</f>
        <v>#VALUE!</v>
      </c>
      <c r="F130" s="493"/>
      <c r="G130" s="418"/>
      <c r="H130" s="418"/>
      <c r="I130" s="552"/>
    </row>
    <row r="131" s="418" customFormat="1" ht="21" customHeight="1" spans="1:9">
      <c r="A131" s="534" t="s">
        <v>451</v>
      </c>
      <c r="B131" s="534"/>
      <c r="C131" s="534"/>
      <c r="D131" s="534"/>
      <c r="E131" s="536" t="e">
        <f>E120+E121+E130</f>
        <v>#VALUE!</v>
      </c>
      <c r="F131" s="493"/>
      <c r="I131" s="552"/>
    </row>
    <row r="132" s="418" customFormat="1" ht="25.5" customHeight="1" spans="1:12">
      <c r="A132" s="534" t="s">
        <v>452</v>
      </c>
      <c r="B132" s="534"/>
      <c r="C132" s="534"/>
      <c r="D132" s="534"/>
      <c r="E132" s="490" t="e">
        <f>SUM(E131:E131)</f>
        <v>#VALUE!</v>
      </c>
      <c r="F132" s="508"/>
      <c r="I132" s="554"/>
      <c r="K132" s="553"/>
      <c r="L132" s="553"/>
    </row>
    <row r="133" s="418" customFormat="1" ht="21" customHeight="1" spans="1:9">
      <c r="A133" s="622" t="s">
        <v>453</v>
      </c>
      <c r="B133" s="622"/>
      <c r="C133" s="622"/>
      <c r="D133" s="622"/>
      <c r="E133" s="622"/>
      <c r="F133" s="493"/>
      <c r="G133" s="426"/>
      <c r="H133" s="426"/>
      <c r="I133" s="552"/>
    </row>
    <row r="134" s="417" customFormat="1" ht="21" customHeight="1" spans="1:9">
      <c r="A134" s="622" t="s">
        <v>454</v>
      </c>
      <c r="B134" s="622"/>
      <c r="C134" s="622"/>
      <c r="D134" s="622"/>
      <c r="E134" s="623" t="s">
        <v>301</v>
      </c>
      <c r="F134" s="493"/>
      <c r="G134" s="426"/>
      <c r="H134" s="426"/>
      <c r="I134" s="552"/>
    </row>
    <row r="135" s="417" customFormat="1" ht="21" customHeight="1" spans="1:12">
      <c r="A135" s="522" t="s">
        <v>271</v>
      </c>
      <c r="B135" s="541" t="s">
        <v>455</v>
      </c>
      <c r="C135" s="541"/>
      <c r="D135" s="541"/>
      <c r="E135" s="480">
        <f>E35</f>
        <v>2255.91</v>
      </c>
      <c r="F135" s="493"/>
      <c r="G135" s="426"/>
      <c r="H135" s="426"/>
      <c r="I135" s="552"/>
      <c r="L135" s="628"/>
    </row>
    <row r="136" s="417" customFormat="1" ht="21" customHeight="1" spans="1:12">
      <c r="A136" s="522" t="s">
        <v>274</v>
      </c>
      <c r="B136" s="541" t="s">
        <v>456</v>
      </c>
      <c r="C136" s="541"/>
      <c r="D136" s="541"/>
      <c r="E136" s="480">
        <f>+E71</f>
        <v>1511.03</v>
      </c>
      <c r="F136" s="493"/>
      <c r="G136" s="426"/>
      <c r="H136" s="426"/>
      <c r="I136" s="552"/>
      <c r="L136" s="628"/>
    </row>
    <row r="137" s="417" customFormat="1" ht="21" customHeight="1" spans="1:12">
      <c r="A137" s="522" t="s">
        <v>278</v>
      </c>
      <c r="B137" s="541" t="s">
        <v>457</v>
      </c>
      <c r="C137" s="541"/>
      <c r="D137" s="541"/>
      <c r="E137" s="480">
        <f>+E80</f>
        <v>140.57</v>
      </c>
      <c r="F137" s="493"/>
      <c r="G137" s="426"/>
      <c r="H137" s="426"/>
      <c r="I137" s="552"/>
      <c r="L137" s="628"/>
    </row>
    <row r="138" s="417" customFormat="1" ht="21" customHeight="1" spans="1:9">
      <c r="A138" s="522" t="s">
        <v>281</v>
      </c>
      <c r="B138" s="541" t="s">
        <v>458</v>
      </c>
      <c r="C138" s="541"/>
      <c r="D138" s="541"/>
      <c r="E138" s="480">
        <f>+E104</f>
        <v>76.32</v>
      </c>
      <c r="F138" s="493"/>
      <c r="G138" s="426"/>
      <c r="H138" s="426"/>
      <c r="I138" s="552"/>
    </row>
    <row r="139" s="417" customFormat="1" ht="21" customHeight="1" spans="1:9">
      <c r="A139" s="522" t="s">
        <v>332</v>
      </c>
      <c r="B139" s="541" t="s">
        <v>459</v>
      </c>
      <c r="C139" s="541"/>
      <c r="D139" s="541"/>
      <c r="E139" s="480" t="e">
        <f>+E111</f>
        <v>#VALUE!</v>
      </c>
      <c r="F139" s="493"/>
      <c r="G139" s="426"/>
      <c r="H139" s="426"/>
      <c r="I139" s="552"/>
    </row>
    <row r="140" s="417" customFormat="1" ht="21" customHeight="1" spans="1:12">
      <c r="A140" s="534" t="s">
        <v>460</v>
      </c>
      <c r="B140" s="534"/>
      <c r="C140" s="534"/>
      <c r="D140" s="534"/>
      <c r="E140" s="536" t="e">
        <f>SUM(E135:E139)</f>
        <v>#VALUE!</v>
      </c>
      <c r="F140" s="493"/>
      <c r="G140" s="426"/>
      <c r="H140" s="426"/>
      <c r="I140" s="552"/>
      <c r="L140" s="568"/>
    </row>
    <row r="141" s="417" customFormat="1" ht="21" customHeight="1" spans="1:16">
      <c r="A141" s="522" t="s">
        <v>336</v>
      </c>
      <c r="B141" s="541" t="s">
        <v>461</v>
      </c>
      <c r="C141" s="541"/>
      <c r="D141" s="541"/>
      <c r="E141" s="480" t="e">
        <f>E132</f>
        <v>#VALUE!</v>
      </c>
      <c r="F141" s="493"/>
      <c r="G141" s="426"/>
      <c r="H141" s="426"/>
      <c r="I141" s="552"/>
      <c r="O141" s="629"/>
      <c r="P141" s="568"/>
    </row>
    <row r="142" s="418" customFormat="1" ht="23.25" customHeight="1" spans="1:16">
      <c r="A142" s="491" t="s">
        <v>462</v>
      </c>
      <c r="B142" s="491"/>
      <c r="C142" s="491"/>
      <c r="D142" s="491"/>
      <c r="E142" s="624" t="e">
        <f>+E140+E141</f>
        <v>#VALUE!</v>
      </c>
      <c r="F142" s="625">
        <f>SUM(F27:F141)</f>
        <v>3117.27882</v>
      </c>
      <c r="G142" s="426"/>
      <c r="H142" s="426"/>
      <c r="I142" s="552"/>
      <c r="J142" s="630"/>
      <c r="K142" s="630"/>
      <c r="O142" s="631"/>
      <c r="P142" s="632"/>
    </row>
    <row r="143" s="415" customFormat="1" spans="2:9">
      <c r="B143" s="626"/>
      <c r="C143" s="626"/>
      <c r="D143" s="557"/>
      <c r="E143" s="553"/>
      <c r="F143" s="417"/>
      <c r="G143" s="426"/>
      <c r="H143" s="426"/>
      <c r="I143" s="417"/>
    </row>
    <row r="144" s="415" customFormat="1" customHeight="1" spans="1:9">
      <c r="A144" s="627" t="s">
        <v>463</v>
      </c>
      <c r="B144" s="627"/>
      <c r="C144" s="627"/>
      <c r="D144" s="627"/>
      <c r="E144" s="627"/>
      <c r="F144" s="417"/>
      <c r="G144" s="417"/>
      <c r="H144" s="417"/>
      <c r="I144" s="417"/>
    </row>
    <row r="145" s="415" customFormat="1" spans="1:9">
      <c r="A145" s="627"/>
      <c r="B145" s="627"/>
      <c r="C145" s="627"/>
      <c r="D145" s="627"/>
      <c r="E145" s="627"/>
      <c r="F145" s="417"/>
      <c r="G145" s="417"/>
      <c r="H145" s="417"/>
      <c r="I145" s="417"/>
    </row>
    <row r="146" s="415" customFormat="1" spans="1:9">
      <c r="A146" s="627"/>
      <c r="B146" s="627"/>
      <c r="C146" s="627"/>
      <c r="D146" s="627"/>
      <c r="E146" s="627"/>
      <c r="F146" s="417"/>
      <c r="G146" s="417"/>
      <c r="H146" s="417"/>
      <c r="I146" s="417"/>
    </row>
    <row r="147" s="415" customFormat="1" spans="1:9">
      <c r="A147" s="627"/>
      <c r="B147" s="627"/>
      <c r="C147" s="627"/>
      <c r="D147" s="627"/>
      <c r="E147" s="627"/>
      <c r="F147" s="417"/>
      <c r="G147" s="417"/>
      <c r="H147" s="417"/>
      <c r="I147" s="417"/>
    </row>
    <row r="148" s="415" customFormat="1" spans="1:9">
      <c r="A148" s="627"/>
      <c r="B148" s="627"/>
      <c r="C148" s="627"/>
      <c r="D148" s="627"/>
      <c r="E148" s="627"/>
      <c r="F148" s="417"/>
      <c r="G148" s="417"/>
      <c r="H148" s="417"/>
      <c r="I148" s="417"/>
    </row>
    <row r="149" s="415" customFormat="1" spans="2:9">
      <c r="B149" s="626"/>
      <c r="C149" s="626"/>
      <c r="D149" s="557"/>
      <c r="E149" s="553"/>
      <c r="F149" s="417"/>
      <c r="G149" s="417"/>
      <c r="H149" s="417"/>
      <c r="I149" s="417"/>
    </row>
    <row r="150" s="415" customFormat="1" customHeight="1" spans="1:9">
      <c r="A150" s="627" t="s">
        <v>464</v>
      </c>
      <c r="B150" s="627"/>
      <c r="C150" s="627"/>
      <c r="D150" s="627"/>
      <c r="E150" s="627"/>
      <c r="F150" s="417"/>
      <c r="G150" s="417"/>
      <c r="H150" s="417"/>
      <c r="I150" s="417"/>
    </row>
    <row r="151" s="415" customFormat="1" spans="1:9">
      <c r="A151" s="627"/>
      <c r="B151" s="627"/>
      <c r="C151" s="627"/>
      <c r="D151" s="627"/>
      <c r="E151" s="627"/>
      <c r="F151" s="417"/>
      <c r="G151" s="417"/>
      <c r="H151" s="417"/>
      <c r="I151" s="417"/>
    </row>
    <row r="152" s="415" customFormat="1" spans="1:9">
      <c r="A152" s="627"/>
      <c r="B152" s="627"/>
      <c r="C152" s="627"/>
      <c r="D152" s="627"/>
      <c r="E152" s="627"/>
      <c r="F152" s="417"/>
      <c r="G152" s="417"/>
      <c r="H152" s="417"/>
      <c r="I152" s="417"/>
    </row>
    <row r="153" s="415" customFormat="1" spans="1:9">
      <c r="A153" s="627"/>
      <c r="B153" s="627"/>
      <c r="C153" s="627"/>
      <c r="D153" s="627"/>
      <c r="E153" s="627"/>
      <c r="F153" s="417"/>
      <c r="G153" s="417"/>
      <c r="H153" s="417"/>
      <c r="I153" s="417"/>
    </row>
    <row r="154" s="415" customFormat="1" spans="1:9">
      <c r="A154" s="627"/>
      <c r="B154" s="627"/>
      <c r="C154" s="627"/>
      <c r="D154" s="627"/>
      <c r="E154" s="627"/>
      <c r="F154" s="417"/>
      <c r="G154" s="417"/>
      <c r="H154" s="417"/>
      <c r="I154" s="417"/>
    </row>
    <row r="155" s="415" customFormat="1" spans="1:9">
      <c r="A155" s="627"/>
      <c r="B155" s="627"/>
      <c r="C155" s="627"/>
      <c r="D155" s="627"/>
      <c r="E155" s="627"/>
      <c r="F155" s="417"/>
      <c r="G155" s="417"/>
      <c r="H155" s="417"/>
      <c r="I155" s="417"/>
    </row>
    <row r="156" s="415" customFormat="1" spans="2:9">
      <c r="B156" s="626"/>
      <c r="C156" s="626"/>
      <c r="D156" s="557"/>
      <c r="E156" s="553"/>
      <c r="F156" s="417"/>
      <c r="G156" s="417"/>
      <c r="H156" s="417"/>
      <c r="I156" s="417"/>
    </row>
    <row r="157" s="415" customFormat="1" customHeight="1" spans="1:9">
      <c r="A157" s="627" t="s">
        <v>465</v>
      </c>
      <c r="B157" s="627"/>
      <c r="C157" s="627"/>
      <c r="D157" s="627"/>
      <c r="E157" s="627"/>
      <c r="F157" s="417"/>
      <c r="G157" s="417"/>
      <c r="H157" s="417"/>
      <c r="I157" s="417"/>
    </row>
    <row r="158" s="415" customFormat="1" spans="1:9">
      <c r="A158" s="627"/>
      <c r="B158" s="627"/>
      <c r="C158" s="627"/>
      <c r="D158" s="627"/>
      <c r="E158" s="627"/>
      <c r="F158" s="417"/>
      <c r="G158" s="417"/>
      <c r="H158" s="417"/>
      <c r="I158" s="417"/>
    </row>
    <row r="159" s="415" customFormat="1" spans="1:9">
      <c r="A159" s="627"/>
      <c r="B159" s="627"/>
      <c r="C159" s="627"/>
      <c r="D159" s="627"/>
      <c r="E159" s="627"/>
      <c r="F159" s="417"/>
      <c r="G159" s="417"/>
      <c r="H159" s="417"/>
      <c r="I159" s="417"/>
    </row>
    <row r="160" s="415" customFormat="1" spans="1:9">
      <c r="A160" s="627"/>
      <c r="B160" s="627"/>
      <c r="C160" s="627"/>
      <c r="D160" s="627"/>
      <c r="E160" s="627"/>
      <c r="F160" s="417"/>
      <c r="G160" s="417"/>
      <c r="H160" s="417"/>
      <c r="I160" s="417"/>
    </row>
    <row r="161" s="415" customFormat="1" spans="2:9">
      <c r="B161" s="626"/>
      <c r="C161" s="626"/>
      <c r="D161" s="557"/>
      <c r="E161" s="553"/>
      <c r="F161" s="417"/>
      <c r="G161" s="417"/>
      <c r="H161" s="417"/>
      <c r="I161" s="417"/>
    </row>
    <row r="162" s="415" customFormat="1" spans="2:9">
      <c r="B162" s="626"/>
      <c r="C162" s="626"/>
      <c r="D162" s="557"/>
      <c r="E162" s="553"/>
      <c r="F162" s="417"/>
      <c r="G162" s="417"/>
      <c r="H162" s="417"/>
      <c r="I162" s="417"/>
    </row>
    <row r="163" s="415" customFormat="1" spans="2:9">
      <c r="B163" s="626"/>
      <c r="C163" s="626"/>
      <c r="D163" s="557"/>
      <c r="E163" s="553"/>
      <c r="F163" s="417"/>
      <c r="G163" s="417"/>
      <c r="H163" s="417"/>
      <c r="I163" s="417"/>
    </row>
    <row r="164" s="415" customFormat="1" spans="2:9">
      <c r="B164" s="626"/>
      <c r="C164" s="626"/>
      <c r="D164" s="557"/>
      <c r="E164" s="553"/>
      <c r="F164" s="417"/>
      <c r="G164" s="417"/>
      <c r="H164" s="417"/>
      <c r="I164" s="417"/>
    </row>
    <row r="165" s="415" customFormat="1" spans="2:9">
      <c r="B165" s="626"/>
      <c r="C165" s="626"/>
      <c r="D165" s="557"/>
      <c r="E165" s="553"/>
      <c r="F165" s="417"/>
      <c r="G165" s="417"/>
      <c r="H165" s="417"/>
      <c r="I165" s="417"/>
    </row>
    <row r="166" s="415" customFormat="1" spans="2:9">
      <c r="B166" s="626"/>
      <c r="C166" s="626"/>
      <c r="D166" s="557"/>
      <c r="E166" s="553"/>
      <c r="F166" s="417"/>
      <c r="G166" s="417"/>
      <c r="H166" s="417"/>
      <c r="I166" s="417"/>
    </row>
    <row r="167" s="415" customFormat="1" spans="2:9">
      <c r="B167" s="626"/>
      <c r="C167" s="626"/>
      <c r="D167" s="557"/>
      <c r="E167" s="553"/>
      <c r="F167" s="417"/>
      <c r="G167" s="417"/>
      <c r="H167" s="417"/>
      <c r="I167" s="417"/>
    </row>
    <row r="168" s="415" customFormat="1" spans="2:9">
      <c r="B168" s="626"/>
      <c r="C168" s="626"/>
      <c r="D168" s="557"/>
      <c r="E168" s="553"/>
      <c r="F168" s="417"/>
      <c r="G168" s="417"/>
      <c r="H168" s="417"/>
      <c r="I168" s="417"/>
    </row>
    <row r="169" s="415" customFormat="1" spans="2:9">
      <c r="B169" s="626"/>
      <c r="C169" s="626"/>
      <c r="D169" s="557"/>
      <c r="E169" s="553"/>
      <c r="F169" s="417"/>
      <c r="G169" s="417"/>
      <c r="H169" s="417"/>
      <c r="I169" s="417"/>
    </row>
    <row r="170" s="415" customFormat="1" spans="2:9">
      <c r="B170" s="626"/>
      <c r="C170" s="626"/>
      <c r="D170" s="557"/>
      <c r="E170" s="553"/>
      <c r="F170" s="417"/>
      <c r="G170" s="417"/>
      <c r="H170" s="417"/>
      <c r="I170" s="417"/>
    </row>
    <row r="171" s="415" customFormat="1" spans="2:9">
      <c r="B171" s="626"/>
      <c r="C171" s="626"/>
      <c r="D171" s="557"/>
      <c r="E171" s="553"/>
      <c r="F171" s="417"/>
      <c r="G171" s="417"/>
      <c r="H171" s="417"/>
      <c r="I171" s="417"/>
    </row>
    <row r="172" s="415" customFormat="1" spans="2:9">
      <c r="B172" s="626"/>
      <c r="C172" s="626"/>
      <c r="D172" s="557"/>
      <c r="E172" s="553"/>
      <c r="F172" s="417"/>
      <c r="G172" s="417"/>
      <c r="H172" s="417"/>
      <c r="I172" s="417"/>
    </row>
    <row r="173" s="415" customFormat="1" spans="2:9">
      <c r="B173" s="626"/>
      <c r="C173" s="626"/>
      <c r="D173" s="557"/>
      <c r="E173" s="553"/>
      <c r="F173" s="417"/>
      <c r="G173" s="417"/>
      <c r="H173" s="417"/>
      <c r="I173" s="417"/>
    </row>
    <row r="174" s="415" customFormat="1" spans="2:9">
      <c r="B174" s="626"/>
      <c r="C174" s="626"/>
      <c r="D174" s="557"/>
      <c r="E174" s="553"/>
      <c r="F174" s="417"/>
      <c r="G174" s="417"/>
      <c r="H174" s="417"/>
      <c r="I174" s="417"/>
    </row>
    <row r="175" s="415" customFormat="1" spans="2:9">
      <c r="B175" s="626"/>
      <c r="C175" s="626"/>
      <c r="D175" s="557"/>
      <c r="E175" s="553"/>
      <c r="F175" s="417"/>
      <c r="G175" s="417"/>
      <c r="H175" s="417"/>
      <c r="I175" s="417"/>
    </row>
    <row r="176" s="415" customFormat="1" spans="2:9">
      <c r="B176" s="626"/>
      <c r="C176" s="626"/>
      <c r="D176" s="557"/>
      <c r="E176" s="553"/>
      <c r="F176" s="417"/>
      <c r="G176" s="417"/>
      <c r="H176" s="417"/>
      <c r="I176" s="417"/>
    </row>
    <row r="177" s="415" customFormat="1" spans="2:9">
      <c r="B177" s="626"/>
      <c r="C177" s="626"/>
      <c r="D177" s="557"/>
      <c r="E177" s="553"/>
      <c r="F177" s="417"/>
      <c r="G177" s="417"/>
      <c r="H177" s="417"/>
      <c r="I177" s="417"/>
    </row>
    <row r="178" s="415" customFormat="1" spans="2:9">
      <c r="B178" s="626"/>
      <c r="C178" s="626"/>
      <c r="D178" s="557"/>
      <c r="E178" s="553"/>
      <c r="F178" s="417"/>
      <c r="G178" s="417"/>
      <c r="H178" s="417"/>
      <c r="I178" s="417"/>
    </row>
    <row r="179" s="415" customFormat="1" spans="2:9">
      <c r="B179" s="626"/>
      <c r="C179" s="626"/>
      <c r="D179" s="557"/>
      <c r="E179" s="553"/>
      <c r="F179" s="417"/>
      <c r="G179" s="417"/>
      <c r="H179" s="417"/>
      <c r="I179" s="417"/>
    </row>
    <row r="180" s="415" customFormat="1" spans="2:9">
      <c r="B180" s="626"/>
      <c r="C180" s="626"/>
      <c r="D180" s="557"/>
      <c r="E180" s="553"/>
      <c r="F180" s="417"/>
      <c r="G180" s="417"/>
      <c r="H180" s="417"/>
      <c r="I180" s="417"/>
    </row>
    <row r="181" s="415" customFormat="1" spans="2:9">
      <c r="B181" s="626"/>
      <c r="C181" s="626"/>
      <c r="D181" s="557"/>
      <c r="E181" s="553"/>
      <c r="F181" s="417"/>
      <c r="G181" s="417"/>
      <c r="H181" s="417"/>
      <c r="I181" s="417"/>
    </row>
    <row r="182" s="415" customFormat="1" spans="2:9">
      <c r="B182" s="626"/>
      <c r="C182" s="626"/>
      <c r="D182" s="557"/>
      <c r="E182" s="553"/>
      <c r="F182" s="417"/>
      <c r="G182" s="417"/>
      <c r="H182" s="417"/>
      <c r="I182" s="417"/>
    </row>
    <row r="183" s="415" customFormat="1" spans="2:9">
      <c r="B183" s="626"/>
      <c r="C183" s="626"/>
      <c r="D183" s="557"/>
      <c r="E183" s="553"/>
      <c r="F183" s="417"/>
      <c r="G183" s="417"/>
      <c r="H183" s="417"/>
      <c r="I183" s="417"/>
    </row>
    <row r="184" s="415" customFormat="1" spans="2:9">
      <c r="B184" s="626"/>
      <c r="C184" s="626"/>
      <c r="D184" s="557"/>
      <c r="E184" s="553"/>
      <c r="F184" s="417"/>
      <c r="G184" s="417"/>
      <c r="H184" s="417"/>
      <c r="I184" s="417"/>
    </row>
    <row r="185" s="415" customFormat="1" spans="2:9">
      <c r="B185" s="626"/>
      <c r="C185" s="626"/>
      <c r="D185" s="557"/>
      <c r="E185" s="553"/>
      <c r="F185" s="417"/>
      <c r="G185" s="417"/>
      <c r="H185" s="417"/>
      <c r="I185" s="417"/>
    </row>
    <row r="186" s="415" customFormat="1" spans="2:9">
      <c r="B186" s="626"/>
      <c r="C186" s="626"/>
      <c r="D186" s="557"/>
      <c r="E186" s="553"/>
      <c r="F186" s="417"/>
      <c r="G186" s="417"/>
      <c r="H186" s="417"/>
      <c r="I186" s="417"/>
    </row>
    <row r="187" s="415" customFormat="1" spans="2:9">
      <c r="B187" s="626"/>
      <c r="C187" s="626"/>
      <c r="D187" s="557"/>
      <c r="E187" s="553"/>
      <c r="F187" s="417"/>
      <c r="G187" s="417"/>
      <c r="H187" s="417"/>
      <c r="I187" s="417"/>
    </row>
    <row r="188" s="415" customFormat="1" spans="2:9">
      <c r="B188" s="626"/>
      <c r="C188" s="626"/>
      <c r="D188" s="557"/>
      <c r="E188" s="553"/>
      <c r="F188" s="417"/>
      <c r="G188" s="417"/>
      <c r="H188" s="417"/>
      <c r="I188" s="417"/>
    </row>
    <row r="189" s="415" customFormat="1" spans="2:9">
      <c r="B189" s="626"/>
      <c r="C189" s="626"/>
      <c r="D189" s="557"/>
      <c r="E189" s="553"/>
      <c r="F189" s="417"/>
      <c r="G189" s="417"/>
      <c r="H189" s="417"/>
      <c r="I189" s="417"/>
    </row>
    <row r="190" s="415" customFormat="1" spans="2:9">
      <c r="B190" s="626"/>
      <c r="C190" s="626"/>
      <c r="D190" s="557"/>
      <c r="E190" s="553"/>
      <c r="F190" s="417"/>
      <c r="G190" s="417"/>
      <c r="H190" s="417"/>
      <c r="I190" s="417"/>
    </row>
    <row r="191" s="415" customFormat="1" spans="2:9">
      <c r="B191" s="626"/>
      <c r="C191" s="626"/>
      <c r="D191" s="557"/>
      <c r="E191" s="553"/>
      <c r="F191" s="417"/>
      <c r="G191" s="417"/>
      <c r="H191" s="417"/>
      <c r="I191" s="417"/>
    </row>
    <row r="192" s="415" customFormat="1" spans="2:9">
      <c r="B192" s="626"/>
      <c r="C192" s="626"/>
      <c r="D192" s="557"/>
      <c r="E192" s="553"/>
      <c r="F192" s="417"/>
      <c r="G192" s="417"/>
      <c r="H192" s="417"/>
      <c r="I192" s="417"/>
    </row>
    <row r="193" s="415" customFormat="1" spans="2:9">
      <c r="B193" s="626"/>
      <c r="C193" s="626"/>
      <c r="D193" s="557"/>
      <c r="E193" s="553"/>
      <c r="F193" s="417"/>
      <c r="G193" s="417"/>
      <c r="H193" s="417"/>
      <c r="I193" s="417"/>
    </row>
    <row r="194" s="415" customFormat="1" spans="2:9">
      <c r="B194" s="626"/>
      <c r="C194" s="626"/>
      <c r="D194" s="557"/>
      <c r="E194" s="553"/>
      <c r="F194" s="417"/>
      <c r="G194" s="417"/>
      <c r="H194" s="417"/>
      <c r="I194" s="417"/>
    </row>
    <row r="195" s="415" customFormat="1" spans="2:9">
      <c r="B195" s="626"/>
      <c r="C195" s="626"/>
      <c r="D195" s="557"/>
      <c r="E195" s="553"/>
      <c r="F195" s="417"/>
      <c r="G195" s="417"/>
      <c r="H195" s="417"/>
      <c r="I195" s="417"/>
    </row>
    <row r="196" s="415" customFormat="1" spans="2:9">
      <c r="B196" s="626"/>
      <c r="C196" s="626"/>
      <c r="D196" s="557"/>
      <c r="E196" s="553"/>
      <c r="F196" s="417"/>
      <c r="G196" s="417"/>
      <c r="H196" s="417"/>
      <c r="I196" s="417"/>
    </row>
    <row r="197" s="415" customFormat="1" spans="2:9">
      <c r="B197" s="626"/>
      <c r="C197" s="626"/>
      <c r="D197" s="557"/>
      <c r="E197" s="553"/>
      <c r="F197" s="417"/>
      <c r="G197" s="417"/>
      <c r="H197" s="417"/>
      <c r="I197" s="417"/>
    </row>
    <row r="198" s="415" customFormat="1" spans="2:9">
      <c r="B198" s="626"/>
      <c r="C198" s="626"/>
      <c r="D198" s="557"/>
      <c r="E198" s="553"/>
      <c r="F198" s="417"/>
      <c r="G198" s="417"/>
      <c r="H198" s="417"/>
      <c r="I198" s="417"/>
    </row>
    <row r="199" s="415" customFormat="1" spans="2:9">
      <c r="B199" s="626"/>
      <c r="C199" s="626"/>
      <c r="D199" s="557"/>
      <c r="E199" s="553"/>
      <c r="F199" s="417"/>
      <c r="G199" s="417"/>
      <c r="H199" s="417"/>
      <c r="I199" s="417"/>
    </row>
    <row r="200" s="415" customFormat="1" spans="2:9">
      <c r="B200" s="626"/>
      <c r="C200" s="626"/>
      <c r="D200" s="557"/>
      <c r="E200" s="553"/>
      <c r="F200" s="417"/>
      <c r="G200" s="417"/>
      <c r="H200" s="417"/>
      <c r="I200" s="417"/>
    </row>
    <row r="201" s="415" customFormat="1" spans="2:9">
      <c r="B201" s="626"/>
      <c r="C201" s="626"/>
      <c r="D201" s="557"/>
      <c r="E201" s="553"/>
      <c r="F201" s="417"/>
      <c r="G201" s="417"/>
      <c r="H201" s="417"/>
      <c r="I201" s="417"/>
    </row>
    <row r="202" s="415" customFormat="1" spans="2:9">
      <c r="B202" s="626"/>
      <c r="C202" s="626"/>
      <c r="D202" s="557"/>
      <c r="E202" s="553"/>
      <c r="F202" s="417"/>
      <c r="G202" s="417"/>
      <c r="H202" s="417"/>
      <c r="I202" s="417"/>
    </row>
    <row r="203" s="415" customFormat="1" spans="2:9">
      <c r="B203" s="626"/>
      <c r="C203" s="626"/>
      <c r="D203" s="557"/>
      <c r="E203" s="553"/>
      <c r="F203" s="417"/>
      <c r="G203" s="417"/>
      <c r="H203" s="417"/>
      <c r="I203" s="417"/>
    </row>
    <row r="204" s="415" customFormat="1" spans="2:9">
      <c r="B204" s="626"/>
      <c r="C204" s="626"/>
      <c r="D204" s="557"/>
      <c r="E204" s="553"/>
      <c r="F204" s="417"/>
      <c r="G204" s="417"/>
      <c r="H204" s="417"/>
      <c r="I204" s="417"/>
    </row>
    <row r="205" s="415" customFormat="1" spans="2:9">
      <c r="B205" s="626"/>
      <c r="C205" s="626"/>
      <c r="D205" s="557"/>
      <c r="E205" s="553"/>
      <c r="F205" s="417"/>
      <c r="G205" s="417"/>
      <c r="H205" s="417"/>
      <c r="I205" s="417"/>
    </row>
    <row r="206" s="415" customFormat="1" spans="2:9">
      <c r="B206" s="626"/>
      <c r="C206" s="626"/>
      <c r="D206" s="557"/>
      <c r="E206" s="553"/>
      <c r="F206" s="417"/>
      <c r="G206" s="417"/>
      <c r="H206" s="417"/>
      <c r="I206" s="417"/>
    </row>
    <row r="207" s="415" customFormat="1" spans="2:9">
      <c r="B207" s="626"/>
      <c r="C207" s="626"/>
      <c r="D207" s="557"/>
      <c r="E207" s="553"/>
      <c r="F207" s="417"/>
      <c r="G207" s="417"/>
      <c r="H207" s="417"/>
      <c r="I207" s="417"/>
    </row>
    <row r="208" s="415" customFormat="1" spans="2:9">
      <c r="B208" s="626"/>
      <c r="C208" s="626"/>
      <c r="D208" s="557"/>
      <c r="E208" s="553"/>
      <c r="F208" s="417"/>
      <c r="G208" s="417"/>
      <c r="H208" s="417"/>
      <c r="I208" s="417"/>
    </row>
    <row r="209" s="415" customFormat="1" spans="2:9">
      <c r="B209" s="626"/>
      <c r="C209" s="626"/>
      <c r="D209" s="557"/>
      <c r="E209" s="553"/>
      <c r="F209" s="417"/>
      <c r="G209" s="417"/>
      <c r="H209" s="417"/>
      <c r="I209" s="417"/>
    </row>
    <row r="210" s="415" customFormat="1" spans="2:9">
      <c r="B210" s="626"/>
      <c r="C210" s="626"/>
      <c r="D210" s="557"/>
      <c r="E210" s="553"/>
      <c r="F210" s="417"/>
      <c r="G210" s="417"/>
      <c r="H210" s="417"/>
      <c r="I210" s="417"/>
    </row>
    <row r="211" s="415" customFormat="1" spans="2:9">
      <c r="B211" s="626"/>
      <c r="C211" s="626"/>
      <c r="D211" s="557"/>
      <c r="E211" s="553"/>
      <c r="F211" s="417"/>
      <c r="G211" s="417"/>
      <c r="H211" s="417"/>
      <c r="I211" s="417"/>
    </row>
    <row r="212" s="415" customFormat="1" spans="2:9">
      <c r="B212" s="626"/>
      <c r="C212" s="626"/>
      <c r="D212" s="557"/>
      <c r="E212" s="553"/>
      <c r="F212" s="417"/>
      <c r="G212" s="417"/>
      <c r="H212" s="417"/>
      <c r="I212" s="417"/>
    </row>
    <row r="213" s="415" customFormat="1" spans="2:9">
      <c r="B213" s="626"/>
      <c r="C213" s="626"/>
      <c r="D213" s="557"/>
      <c r="E213" s="553"/>
      <c r="F213" s="417"/>
      <c r="G213" s="417"/>
      <c r="H213" s="417"/>
      <c r="I213" s="417"/>
    </row>
    <row r="214" s="415" customFormat="1" spans="2:9">
      <c r="B214" s="626"/>
      <c r="C214" s="626"/>
      <c r="D214" s="557"/>
      <c r="E214" s="553"/>
      <c r="F214" s="417"/>
      <c r="G214" s="417"/>
      <c r="H214" s="417"/>
      <c r="I214" s="417"/>
    </row>
    <row r="215" s="415" customFormat="1" spans="2:9">
      <c r="B215" s="626"/>
      <c r="C215" s="626"/>
      <c r="D215" s="557"/>
      <c r="E215" s="553"/>
      <c r="F215" s="417"/>
      <c r="G215" s="417"/>
      <c r="H215" s="417"/>
      <c r="I215" s="417"/>
    </row>
    <row r="216" s="415" customFormat="1" spans="2:9">
      <c r="B216" s="626"/>
      <c r="C216" s="626"/>
      <c r="D216" s="557"/>
      <c r="E216" s="553"/>
      <c r="F216" s="417"/>
      <c r="G216" s="417"/>
      <c r="H216" s="417"/>
      <c r="I216" s="417"/>
    </row>
    <row r="217" s="415" customFormat="1" spans="2:9">
      <c r="B217" s="626"/>
      <c r="C217" s="626"/>
      <c r="D217" s="557"/>
      <c r="E217" s="553"/>
      <c r="F217" s="417"/>
      <c r="G217" s="417"/>
      <c r="H217" s="417"/>
      <c r="I217" s="417"/>
    </row>
    <row r="218" s="415" customFormat="1" spans="2:9">
      <c r="B218" s="626"/>
      <c r="C218" s="626"/>
      <c r="D218" s="557"/>
      <c r="E218" s="553"/>
      <c r="F218" s="417"/>
      <c r="G218" s="417"/>
      <c r="H218" s="417"/>
      <c r="I218" s="417"/>
    </row>
    <row r="219" s="415" customFormat="1" spans="2:9">
      <c r="B219" s="626"/>
      <c r="C219" s="626"/>
      <c r="D219" s="557"/>
      <c r="E219" s="553"/>
      <c r="F219" s="417"/>
      <c r="G219" s="417"/>
      <c r="H219" s="417"/>
      <c r="I219" s="417"/>
    </row>
    <row r="220" s="415" customFormat="1" spans="2:9">
      <c r="B220" s="626"/>
      <c r="C220" s="626"/>
      <c r="D220" s="557"/>
      <c r="E220" s="553"/>
      <c r="F220" s="417"/>
      <c r="G220" s="417"/>
      <c r="H220" s="417"/>
      <c r="I220" s="417"/>
    </row>
    <row r="221" s="415" customFormat="1" spans="2:9">
      <c r="B221" s="626"/>
      <c r="C221" s="626"/>
      <c r="D221" s="557"/>
      <c r="E221" s="553"/>
      <c r="F221" s="417"/>
      <c r="G221" s="417"/>
      <c r="H221" s="417"/>
      <c r="I221" s="417"/>
    </row>
    <row r="222" s="415" customFormat="1" spans="2:9">
      <c r="B222" s="626"/>
      <c r="C222" s="626"/>
      <c r="D222" s="557"/>
      <c r="E222" s="553"/>
      <c r="F222" s="417"/>
      <c r="G222" s="417"/>
      <c r="H222" s="417"/>
      <c r="I222" s="417"/>
    </row>
    <row r="223" s="415" customFormat="1" spans="2:9">
      <c r="B223" s="626"/>
      <c r="C223" s="626"/>
      <c r="D223" s="557"/>
      <c r="E223" s="553"/>
      <c r="F223" s="417"/>
      <c r="G223" s="417"/>
      <c r="H223" s="417"/>
      <c r="I223" s="417"/>
    </row>
    <row r="224" s="415" customFormat="1" spans="2:9">
      <c r="B224" s="626"/>
      <c r="C224" s="626"/>
      <c r="D224" s="557"/>
      <c r="E224" s="553"/>
      <c r="F224" s="417"/>
      <c r="G224" s="417"/>
      <c r="H224" s="417"/>
      <c r="I224" s="417"/>
    </row>
    <row r="225" s="415" customFormat="1" spans="2:9">
      <c r="B225" s="626"/>
      <c r="C225" s="626"/>
      <c r="D225" s="557"/>
      <c r="E225" s="553"/>
      <c r="F225" s="417"/>
      <c r="G225" s="417"/>
      <c r="H225" s="417"/>
      <c r="I225" s="417"/>
    </row>
    <row r="226" s="415" customFormat="1" spans="2:9">
      <c r="B226" s="626"/>
      <c r="C226" s="626"/>
      <c r="D226" s="557"/>
      <c r="E226" s="553"/>
      <c r="F226" s="417"/>
      <c r="G226" s="417"/>
      <c r="H226" s="417"/>
      <c r="I226" s="417"/>
    </row>
    <row r="227" s="415" customFormat="1" spans="2:9">
      <c r="B227" s="626"/>
      <c r="C227" s="626"/>
      <c r="D227" s="557"/>
      <c r="E227" s="553"/>
      <c r="F227" s="417"/>
      <c r="G227" s="417"/>
      <c r="H227" s="417"/>
      <c r="I227" s="417"/>
    </row>
    <row r="228" s="415" customFormat="1" spans="2:9">
      <c r="B228" s="626"/>
      <c r="C228" s="626"/>
      <c r="D228" s="557"/>
      <c r="E228" s="553"/>
      <c r="F228" s="417"/>
      <c r="G228" s="417"/>
      <c r="H228" s="417"/>
      <c r="I228" s="417"/>
    </row>
    <row r="229" s="415" customFormat="1" spans="2:9">
      <c r="B229" s="626"/>
      <c r="C229" s="626"/>
      <c r="D229" s="557"/>
      <c r="E229" s="553"/>
      <c r="F229" s="417"/>
      <c r="G229" s="417"/>
      <c r="H229" s="417"/>
      <c r="I229" s="417"/>
    </row>
    <row r="230" s="415" customFormat="1" spans="2:9">
      <c r="B230" s="626"/>
      <c r="C230" s="626"/>
      <c r="D230" s="557"/>
      <c r="E230" s="553"/>
      <c r="F230" s="417"/>
      <c r="G230" s="417"/>
      <c r="H230" s="417"/>
      <c r="I230" s="417"/>
    </row>
    <row r="231" s="415" customFormat="1" spans="2:9">
      <c r="B231" s="626"/>
      <c r="C231" s="626"/>
      <c r="D231" s="557"/>
      <c r="E231" s="553"/>
      <c r="F231" s="417"/>
      <c r="G231" s="417"/>
      <c r="H231" s="417"/>
      <c r="I231" s="417"/>
    </row>
    <row r="232" s="415" customFormat="1" spans="2:9">
      <c r="B232" s="626"/>
      <c r="C232" s="626"/>
      <c r="D232" s="557"/>
      <c r="E232" s="553"/>
      <c r="F232" s="417"/>
      <c r="G232" s="417"/>
      <c r="H232" s="417"/>
      <c r="I232" s="417"/>
    </row>
    <row r="233" s="415" customFormat="1" spans="2:9">
      <c r="B233" s="626"/>
      <c r="C233" s="626"/>
      <c r="D233" s="557"/>
      <c r="E233" s="553"/>
      <c r="F233" s="417"/>
      <c r="G233" s="417"/>
      <c r="H233" s="417"/>
      <c r="I233" s="417"/>
    </row>
    <row r="234" s="415" customFormat="1" spans="2:9">
      <c r="B234" s="626"/>
      <c r="C234" s="626"/>
      <c r="D234" s="557"/>
      <c r="E234" s="553"/>
      <c r="F234" s="417"/>
      <c r="G234" s="417"/>
      <c r="H234" s="417"/>
      <c r="I234" s="417"/>
    </row>
    <row r="235" s="415" customFormat="1" spans="2:9">
      <c r="B235" s="626"/>
      <c r="C235" s="626"/>
      <c r="D235" s="557"/>
      <c r="E235" s="553"/>
      <c r="F235" s="417"/>
      <c r="G235" s="417"/>
      <c r="H235" s="417"/>
      <c r="I235" s="417"/>
    </row>
    <row r="236" s="415" customFormat="1" spans="2:9">
      <c r="B236" s="626"/>
      <c r="C236" s="626"/>
      <c r="D236" s="557"/>
      <c r="E236" s="553"/>
      <c r="F236" s="417"/>
      <c r="G236" s="417"/>
      <c r="H236" s="417"/>
      <c r="I236" s="417"/>
    </row>
    <row r="237" s="415" customFormat="1" spans="2:9">
      <c r="B237" s="626"/>
      <c r="C237" s="626"/>
      <c r="D237" s="557"/>
      <c r="E237" s="553"/>
      <c r="F237" s="417"/>
      <c r="G237" s="417"/>
      <c r="H237" s="417"/>
      <c r="I237" s="417"/>
    </row>
    <row r="238" s="415" customFormat="1" spans="2:9">
      <c r="B238" s="626"/>
      <c r="C238" s="626"/>
      <c r="D238" s="557"/>
      <c r="E238" s="553"/>
      <c r="F238" s="417"/>
      <c r="G238" s="417"/>
      <c r="H238" s="417"/>
      <c r="I238" s="417"/>
    </row>
    <row r="239" s="415" customFormat="1" spans="2:9">
      <c r="B239" s="626"/>
      <c r="C239" s="626"/>
      <c r="D239" s="557"/>
      <c r="E239" s="553"/>
      <c r="F239" s="417"/>
      <c r="G239" s="417"/>
      <c r="H239" s="417"/>
      <c r="I239" s="417"/>
    </row>
    <row r="240" s="415" customFormat="1" spans="2:9">
      <c r="B240" s="626"/>
      <c r="C240" s="626"/>
      <c r="D240" s="557"/>
      <c r="E240" s="553"/>
      <c r="F240" s="417"/>
      <c r="G240" s="417"/>
      <c r="H240" s="417"/>
      <c r="I240" s="417"/>
    </row>
    <row r="241" s="415" customFormat="1" spans="2:9">
      <c r="B241" s="626"/>
      <c r="C241" s="626"/>
      <c r="D241" s="557"/>
      <c r="E241" s="553"/>
      <c r="F241" s="417"/>
      <c r="G241" s="417"/>
      <c r="H241" s="417"/>
      <c r="I241" s="417"/>
    </row>
    <row r="242" s="415" customFormat="1" spans="2:9">
      <c r="B242" s="626"/>
      <c r="C242" s="626"/>
      <c r="D242" s="557"/>
      <c r="E242" s="553"/>
      <c r="F242" s="417"/>
      <c r="G242" s="417"/>
      <c r="H242" s="417"/>
      <c r="I242" s="417"/>
    </row>
    <row r="243" s="415" customFormat="1" spans="2:9">
      <c r="B243" s="626"/>
      <c r="C243" s="626"/>
      <c r="D243" s="557"/>
      <c r="E243" s="553"/>
      <c r="F243" s="417"/>
      <c r="G243" s="417"/>
      <c r="H243" s="417"/>
      <c r="I243" s="417"/>
    </row>
    <row r="244" s="415" customFormat="1" spans="2:9">
      <c r="B244" s="626"/>
      <c r="C244" s="626"/>
      <c r="D244" s="557"/>
      <c r="E244" s="553"/>
      <c r="F244" s="417"/>
      <c r="G244" s="417"/>
      <c r="H244" s="417"/>
      <c r="I244" s="417"/>
    </row>
    <row r="245" s="415" customFormat="1" spans="2:9">
      <c r="B245" s="626"/>
      <c r="C245" s="626"/>
      <c r="D245" s="557"/>
      <c r="E245" s="553"/>
      <c r="F245" s="417"/>
      <c r="G245" s="417"/>
      <c r="H245" s="417"/>
      <c r="I245" s="417"/>
    </row>
    <row r="246" s="415" customFormat="1" spans="2:9">
      <c r="B246" s="626"/>
      <c r="C246" s="626"/>
      <c r="D246" s="557"/>
      <c r="E246" s="553"/>
      <c r="F246" s="417"/>
      <c r="G246" s="417"/>
      <c r="H246" s="417"/>
      <c r="I246" s="417"/>
    </row>
    <row r="247" s="415" customFormat="1" spans="2:9">
      <c r="B247" s="626"/>
      <c r="C247" s="626"/>
      <c r="D247" s="557"/>
      <c r="E247" s="553"/>
      <c r="F247" s="417"/>
      <c r="G247" s="417"/>
      <c r="H247" s="417"/>
      <c r="I247" s="417"/>
    </row>
    <row r="248" s="415" customFormat="1" spans="2:9">
      <c r="B248" s="626"/>
      <c r="C248" s="626"/>
      <c r="D248" s="557"/>
      <c r="E248" s="553"/>
      <c r="F248" s="417"/>
      <c r="G248" s="417"/>
      <c r="H248" s="417"/>
      <c r="I248" s="417"/>
    </row>
    <row r="249" s="415" customFormat="1" spans="2:9">
      <c r="B249" s="626"/>
      <c r="C249" s="626"/>
      <c r="D249" s="557"/>
      <c r="E249" s="553"/>
      <c r="F249" s="417"/>
      <c r="G249" s="417"/>
      <c r="H249" s="417"/>
      <c r="I249" s="417"/>
    </row>
    <row r="250" s="415" customFormat="1" spans="2:9">
      <c r="B250" s="626"/>
      <c r="C250" s="626"/>
      <c r="D250" s="557"/>
      <c r="E250" s="553"/>
      <c r="F250" s="417"/>
      <c r="G250" s="417"/>
      <c r="H250" s="417"/>
      <c r="I250" s="417"/>
    </row>
    <row r="251" s="415" customFormat="1" spans="2:9">
      <c r="B251" s="626"/>
      <c r="C251" s="626"/>
      <c r="D251" s="557"/>
      <c r="E251" s="553"/>
      <c r="F251" s="417"/>
      <c r="G251" s="417"/>
      <c r="H251" s="417"/>
      <c r="I251" s="417"/>
    </row>
    <row r="252" s="415" customFormat="1" spans="2:9">
      <c r="B252" s="626"/>
      <c r="C252" s="626"/>
      <c r="D252" s="557"/>
      <c r="E252" s="553"/>
      <c r="F252" s="417"/>
      <c r="G252" s="417"/>
      <c r="H252" s="417"/>
      <c r="I252" s="417"/>
    </row>
    <row r="253" s="415" customFormat="1" spans="2:9">
      <c r="B253" s="626"/>
      <c r="C253" s="626"/>
      <c r="D253" s="557"/>
      <c r="E253" s="553"/>
      <c r="F253" s="417"/>
      <c r="G253" s="417"/>
      <c r="H253" s="417"/>
      <c r="I253" s="417"/>
    </row>
    <row r="254" s="415" customFormat="1" spans="2:9">
      <c r="B254" s="626"/>
      <c r="C254" s="626"/>
      <c r="D254" s="557"/>
      <c r="E254" s="553"/>
      <c r="F254" s="417"/>
      <c r="G254" s="417"/>
      <c r="H254" s="417"/>
      <c r="I254" s="417"/>
    </row>
    <row r="255" s="415" customFormat="1" spans="2:9">
      <c r="B255" s="626"/>
      <c r="C255" s="626"/>
      <c r="D255" s="557"/>
      <c r="E255" s="553"/>
      <c r="F255" s="417"/>
      <c r="G255" s="417"/>
      <c r="H255" s="417"/>
      <c r="I255" s="417"/>
    </row>
    <row r="256" s="415" customFormat="1" spans="2:9">
      <c r="B256" s="626"/>
      <c r="C256" s="626"/>
      <c r="D256" s="557"/>
      <c r="E256" s="553"/>
      <c r="F256" s="417"/>
      <c r="G256" s="417"/>
      <c r="H256" s="417"/>
      <c r="I256" s="417"/>
    </row>
    <row r="257" s="415" customFormat="1" spans="2:9">
      <c r="B257" s="626"/>
      <c r="C257" s="626"/>
      <c r="D257" s="557"/>
      <c r="E257" s="553"/>
      <c r="F257" s="417"/>
      <c r="G257" s="417"/>
      <c r="H257" s="417"/>
      <c r="I257" s="417"/>
    </row>
    <row r="258" s="415" customFormat="1" spans="2:9">
      <c r="B258" s="626"/>
      <c r="C258" s="626"/>
      <c r="D258" s="557"/>
      <c r="E258" s="553"/>
      <c r="F258" s="417"/>
      <c r="G258" s="417"/>
      <c r="H258" s="417"/>
      <c r="I258" s="417"/>
    </row>
    <row r="259" s="415" customFormat="1" spans="2:9">
      <c r="B259" s="626"/>
      <c r="C259" s="626"/>
      <c r="D259" s="557"/>
      <c r="E259" s="553"/>
      <c r="F259" s="417"/>
      <c r="G259" s="417"/>
      <c r="H259" s="417"/>
      <c r="I259" s="417"/>
    </row>
    <row r="260" s="415" customFormat="1" spans="2:9">
      <c r="B260" s="626"/>
      <c r="C260" s="626"/>
      <c r="D260" s="557"/>
      <c r="E260" s="553"/>
      <c r="F260" s="417"/>
      <c r="G260" s="417"/>
      <c r="H260" s="417"/>
      <c r="I260" s="417"/>
    </row>
    <row r="261" s="415" customFormat="1" spans="2:9">
      <c r="B261" s="626"/>
      <c r="C261" s="626"/>
      <c r="D261" s="557"/>
      <c r="E261" s="553"/>
      <c r="F261" s="417"/>
      <c r="G261" s="417"/>
      <c r="H261" s="417"/>
      <c r="I261" s="417"/>
    </row>
    <row r="262" s="415" customFormat="1" spans="2:9">
      <c r="B262" s="626"/>
      <c r="C262" s="626"/>
      <c r="D262" s="557"/>
      <c r="E262" s="553"/>
      <c r="F262" s="417"/>
      <c r="G262" s="417"/>
      <c r="H262" s="417"/>
      <c r="I262" s="417"/>
    </row>
    <row r="263" s="415" customFormat="1" spans="2:9">
      <c r="B263" s="626"/>
      <c r="C263" s="626"/>
      <c r="D263" s="557"/>
      <c r="E263" s="553"/>
      <c r="F263" s="417"/>
      <c r="G263" s="417"/>
      <c r="H263" s="417"/>
      <c r="I263" s="417"/>
    </row>
    <row r="264" s="415" customFormat="1" spans="2:9">
      <c r="B264" s="626"/>
      <c r="C264" s="626"/>
      <c r="D264" s="557"/>
      <c r="E264" s="553"/>
      <c r="F264" s="417"/>
      <c r="G264" s="417"/>
      <c r="H264" s="417"/>
      <c r="I264" s="417"/>
    </row>
    <row r="265" s="415" customFormat="1" spans="2:9">
      <c r="B265" s="626"/>
      <c r="C265" s="626"/>
      <c r="D265" s="557"/>
      <c r="E265" s="553"/>
      <c r="F265" s="417"/>
      <c r="G265" s="417"/>
      <c r="H265" s="417"/>
      <c r="I265" s="417"/>
    </row>
    <row r="266" s="415" customFormat="1" spans="2:9">
      <c r="B266" s="626"/>
      <c r="C266" s="626"/>
      <c r="D266" s="557"/>
      <c r="E266" s="553"/>
      <c r="F266" s="417"/>
      <c r="G266" s="417"/>
      <c r="H266" s="417"/>
      <c r="I266" s="417"/>
    </row>
    <row r="267" s="415" customFormat="1" spans="2:9">
      <c r="B267" s="626"/>
      <c r="C267" s="626"/>
      <c r="D267" s="557"/>
      <c r="E267" s="553"/>
      <c r="F267" s="417"/>
      <c r="G267" s="417"/>
      <c r="H267" s="417"/>
      <c r="I267" s="417"/>
    </row>
    <row r="268" s="415" customFormat="1" spans="2:9">
      <c r="B268" s="626"/>
      <c r="C268" s="626"/>
      <c r="D268" s="557"/>
      <c r="E268" s="553"/>
      <c r="F268" s="417"/>
      <c r="G268" s="417"/>
      <c r="H268" s="417"/>
      <c r="I268" s="417"/>
    </row>
    <row r="269" s="415" customFormat="1" spans="2:9">
      <c r="B269" s="626"/>
      <c r="C269" s="626"/>
      <c r="D269" s="557"/>
      <c r="E269" s="553"/>
      <c r="F269" s="417"/>
      <c r="G269" s="417"/>
      <c r="H269" s="417"/>
      <c r="I269" s="417"/>
    </row>
    <row r="270" s="415" customFormat="1" spans="2:9">
      <c r="B270" s="626"/>
      <c r="C270" s="626"/>
      <c r="D270" s="557"/>
      <c r="E270" s="553"/>
      <c r="F270" s="417"/>
      <c r="G270" s="417"/>
      <c r="H270" s="417"/>
      <c r="I270" s="417"/>
    </row>
    <row r="271" s="415" customFormat="1" spans="2:9">
      <c r="B271" s="626"/>
      <c r="C271" s="626"/>
      <c r="D271" s="557"/>
      <c r="E271" s="553"/>
      <c r="F271" s="417"/>
      <c r="G271" s="417"/>
      <c r="H271" s="417"/>
      <c r="I271" s="417"/>
    </row>
    <row r="272" s="415" customFormat="1" spans="2:9">
      <c r="B272" s="626"/>
      <c r="C272" s="626"/>
      <c r="D272" s="557"/>
      <c r="E272" s="553"/>
      <c r="F272" s="417"/>
      <c r="G272" s="417"/>
      <c r="H272" s="417"/>
      <c r="I272" s="417"/>
    </row>
    <row r="273" s="415" customFormat="1" spans="2:9">
      <c r="B273" s="626"/>
      <c r="C273" s="626"/>
      <c r="D273" s="557"/>
      <c r="E273" s="553"/>
      <c r="F273" s="417"/>
      <c r="G273" s="417"/>
      <c r="H273" s="417"/>
      <c r="I273" s="417"/>
    </row>
    <row r="274" s="415" customFormat="1" spans="2:9">
      <c r="B274" s="626"/>
      <c r="C274" s="626"/>
      <c r="D274" s="557"/>
      <c r="E274" s="553"/>
      <c r="F274" s="417"/>
      <c r="G274" s="417"/>
      <c r="H274" s="417"/>
      <c r="I274" s="417"/>
    </row>
    <row r="275" s="415" customFormat="1" spans="2:9">
      <c r="B275" s="626"/>
      <c r="C275" s="626"/>
      <c r="D275" s="557"/>
      <c r="E275" s="553"/>
      <c r="F275" s="417"/>
      <c r="G275" s="417"/>
      <c r="H275" s="417"/>
      <c r="I275" s="417"/>
    </row>
    <row r="276" s="415" customFormat="1" spans="2:9">
      <c r="B276" s="626"/>
      <c r="C276" s="626"/>
      <c r="D276" s="557"/>
      <c r="E276" s="553"/>
      <c r="F276" s="417"/>
      <c r="G276" s="417"/>
      <c r="H276" s="417"/>
      <c r="I276" s="417"/>
    </row>
    <row r="277" s="415" customFormat="1" spans="2:9">
      <c r="B277" s="626"/>
      <c r="C277" s="626"/>
      <c r="D277" s="557"/>
      <c r="E277" s="553"/>
      <c r="F277" s="417"/>
      <c r="G277" s="417"/>
      <c r="H277" s="417"/>
      <c r="I277" s="417"/>
    </row>
    <row r="278" s="415" customFormat="1" spans="2:9">
      <c r="B278" s="626"/>
      <c r="C278" s="626"/>
      <c r="D278" s="557"/>
      <c r="E278" s="553"/>
      <c r="F278" s="417"/>
      <c r="G278" s="417"/>
      <c r="H278" s="417"/>
      <c r="I278" s="417"/>
    </row>
    <row r="279" s="415" customFormat="1" spans="2:9">
      <c r="B279" s="626"/>
      <c r="C279" s="626"/>
      <c r="D279" s="557"/>
      <c r="E279" s="553"/>
      <c r="F279" s="417"/>
      <c r="G279" s="417"/>
      <c r="H279" s="417"/>
      <c r="I279" s="417"/>
    </row>
    <row r="280" s="415" customFormat="1" spans="2:9">
      <c r="B280" s="626"/>
      <c r="C280" s="626"/>
      <c r="D280" s="557"/>
      <c r="E280" s="553"/>
      <c r="F280" s="417"/>
      <c r="G280" s="417"/>
      <c r="H280" s="417"/>
      <c r="I280" s="417"/>
    </row>
    <row r="281" s="415" customFormat="1" spans="2:9">
      <c r="B281" s="626"/>
      <c r="C281" s="626"/>
      <c r="D281" s="557"/>
      <c r="E281" s="553"/>
      <c r="F281" s="417"/>
      <c r="G281" s="417"/>
      <c r="H281" s="417"/>
      <c r="I281" s="417"/>
    </row>
    <row r="282" s="415" customFormat="1" spans="2:9">
      <c r="B282" s="626"/>
      <c r="C282" s="626"/>
      <c r="D282" s="557"/>
      <c r="E282" s="553"/>
      <c r="F282" s="417"/>
      <c r="G282" s="417"/>
      <c r="H282" s="417"/>
      <c r="I282" s="417"/>
    </row>
    <row r="283" s="415" customFormat="1" spans="2:9">
      <c r="B283" s="626"/>
      <c r="C283" s="626"/>
      <c r="D283" s="557"/>
      <c r="E283" s="553"/>
      <c r="F283" s="417"/>
      <c r="G283" s="417"/>
      <c r="H283" s="417"/>
      <c r="I283" s="417"/>
    </row>
    <row r="284" s="415" customFormat="1" spans="2:9">
      <c r="B284" s="626"/>
      <c r="C284" s="626"/>
      <c r="D284" s="557"/>
      <c r="E284" s="553"/>
      <c r="F284" s="417"/>
      <c r="G284" s="417"/>
      <c r="H284" s="417"/>
      <c r="I284" s="417"/>
    </row>
    <row r="285" s="415" customFormat="1" spans="2:9">
      <c r="B285" s="626"/>
      <c r="C285" s="626"/>
      <c r="D285" s="557"/>
      <c r="E285" s="553"/>
      <c r="F285" s="417"/>
      <c r="G285" s="417"/>
      <c r="H285" s="417"/>
      <c r="I285" s="417"/>
    </row>
    <row r="286" s="415" customFormat="1" spans="2:9">
      <c r="B286" s="626"/>
      <c r="C286" s="626"/>
      <c r="D286" s="557"/>
      <c r="E286" s="553"/>
      <c r="F286" s="417"/>
      <c r="G286" s="417"/>
      <c r="H286" s="417"/>
      <c r="I286" s="417"/>
    </row>
    <row r="287" s="415" customFormat="1" spans="2:9">
      <c r="B287" s="626"/>
      <c r="C287" s="626"/>
      <c r="D287" s="557"/>
      <c r="E287" s="553"/>
      <c r="F287" s="417"/>
      <c r="G287" s="417"/>
      <c r="H287" s="417"/>
      <c r="I287" s="417"/>
    </row>
    <row r="288" s="415" customFormat="1" spans="2:9">
      <c r="B288" s="626"/>
      <c r="C288" s="626"/>
      <c r="D288" s="557"/>
      <c r="E288" s="553"/>
      <c r="F288" s="417"/>
      <c r="G288" s="417"/>
      <c r="H288" s="417"/>
      <c r="I288" s="417"/>
    </row>
    <row r="289" s="415" customFormat="1" spans="2:9">
      <c r="B289" s="626"/>
      <c r="C289" s="626"/>
      <c r="D289" s="557"/>
      <c r="E289" s="553"/>
      <c r="F289" s="417"/>
      <c r="G289" s="417"/>
      <c r="H289" s="417"/>
      <c r="I289" s="417"/>
    </row>
    <row r="290" s="415" customFormat="1" spans="2:9">
      <c r="B290" s="626"/>
      <c r="C290" s="626"/>
      <c r="D290" s="557"/>
      <c r="E290" s="553"/>
      <c r="F290" s="417"/>
      <c r="G290" s="417"/>
      <c r="H290" s="417"/>
      <c r="I290" s="417"/>
    </row>
    <row r="291" s="415" customFormat="1" spans="2:9">
      <c r="B291" s="626"/>
      <c r="C291" s="626"/>
      <c r="D291" s="557"/>
      <c r="E291" s="553"/>
      <c r="F291" s="417"/>
      <c r="G291" s="417"/>
      <c r="H291" s="417"/>
      <c r="I291" s="417"/>
    </row>
    <row r="292" s="415" customFormat="1" spans="2:9">
      <c r="B292" s="626"/>
      <c r="C292" s="626"/>
      <c r="D292" s="557"/>
      <c r="E292" s="553"/>
      <c r="F292" s="417"/>
      <c r="G292" s="417"/>
      <c r="H292" s="417"/>
      <c r="I292" s="417"/>
    </row>
    <row r="293" s="415" customFormat="1" spans="2:9">
      <c r="B293" s="626"/>
      <c r="C293" s="626"/>
      <c r="D293" s="557"/>
      <c r="E293" s="553"/>
      <c r="F293" s="417"/>
      <c r="G293" s="417"/>
      <c r="H293" s="417"/>
      <c r="I293" s="417"/>
    </row>
    <row r="294" s="415" customFormat="1" spans="2:9">
      <c r="B294" s="626"/>
      <c r="C294" s="626"/>
      <c r="D294" s="557"/>
      <c r="E294" s="553"/>
      <c r="F294" s="417"/>
      <c r="G294" s="417"/>
      <c r="H294" s="417"/>
      <c r="I294" s="417"/>
    </row>
    <row r="295" s="415" customFormat="1" spans="2:9">
      <c r="B295" s="626"/>
      <c r="C295" s="626"/>
      <c r="D295" s="557"/>
      <c r="E295" s="553"/>
      <c r="F295" s="417"/>
      <c r="G295" s="417"/>
      <c r="H295" s="417"/>
      <c r="I295" s="417"/>
    </row>
    <row r="296" s="415" customFormat="1" spans="2:9">
      <c r="B296" s="626"/>
      <c r="C296" s="626"/>
      <c r="D296" s="557"/>
      <c r="E296" s="553"/>
      <c r="F296" s="417"/>
      <c r="G296" s="417"/>
      <c r="H296" s="417"/>
      <c r="I296" s="417"/>
    </row>
    <row r="297" s="415" customFormat="1" spans="2:9">
      <c r="B297" s="626"/>
      <c r="C297" s="626"/>
      <c r="D297" s="557"/>
      <c r="E297" s="553"/>
      <c r="F297" s="417"/>
      <c r="G297" s="417"/>
      <c r="H297" s="417"/>
      <c r="I297" s="417"/>
    </row>
    <row r="298" s="415" customFormat="1" spans="2:9">
      <c r="B298" s="626"/>
      <c r="C298" s="626"/>
      <c r="D298" s="557"/>
      <c r="E298" s="553"/>
      <c r="F298" s="417"/>
      <c r="G298" s="417"/>
      <c r="H298" s="417"/>
      <c r="I298" s="417"/>
    </row>
    <row r="299" s="415" customFormat="1" spans="2:9">
      <c r="B299" s="626"/>
      <c r="C299" s="626"/>
      <c r="D299" s="557"/>
      <c r="E299" s="553"/>
      <c r="F299" s="417"/>
      <c r="G299" s="417"/>
      <c r="H299" s="417"/>
      <c r="I299" s="417"/>
    </row>
    <row r="300" s="415" customFormat="1" spans="2:9">
      <c r="B300" s="626"/>
      <c r="C300" s="626"/>
      <c r="D300" s="557"/>
      <c r="E300" s="553"/>
      <c r="F300" s="417"/>
      <c r="G300" s="417"/>
      <c r="H300" s="417"/>
      <c r="I300" s="417"/>
    </row>
    <row r="301" s="415" customFormat="1" spans="2:9">
      <c r="B301" s="626"/>
      <c r="C301" s="626"/>
      <c r="D301" s="557"/>
      <c r="E301" s="553"/>
      <c r="F301" s="417"/>
      <c r="G301" s="417"/>
      <c r="H301" s="417"/>
      <c r="I301" s="417"/>
    </row>
    <row r="302" s="415" customFormat="1" spans="2:9">
      <c r="B302" s="626"/>
      <c r="C302" s="626"/>
      <c r="D302" s="557"/>
      <c r="E302" s="553"/>
      <c r="F302" s="417"/>
      <c r="G302" s="417"/>
      <c r="H302" s="417"/>
      <c r="I302" s="417"/>
    </row>
    <row r="303" s="415" customFormat="1" spans="2:9">
      <c r="B303" s="626"/>
      <c r="C303" s="626"/>
      <c r="D303" s="557"/>
      <c r="E303" s="553"/>
      <c r="F303" s="417"/>
      <c r="G303" s="417"/>
      <c r="H303" s="417"/>
      <c r="I303" s="417"/>
    </row>
    <row r="304" s="415" customFormat="1" spans="2:9">
      <c r="B304" s="626"/>
      <c r="C304" s="626"/>
      <c r="D304" s="557"/>
      <c r="E304" s="553"/>
      <c r="F304" s="417"/>
      <c r="G304" s="417"/>
      <c r="H304" s="417"/>
      <c r="I304" s="417"/>
    </row>
    <row r="305" s="415" customFormat="1" spans="2:9">
      <c r="B305" s="626"/>
      <c r="C305" s="626"/>
      <c r="D305" s="557"/>
      <c r="E305" s="553"/>
      <c r="F305" s="417"/>
      <c r="G305" s="417"/>
      <c r="H305" s="417"/>
      <c r="I305" s="417"/>
    </row>
    <row r="306" s="415" customFormat="1" spans="2:9">
      <c r="B306" s="626"/>
      <c r="C306" s="626"/>
      <c r="D306" s="557"/>
      <c r="E306" s="553"/>
      <c r="F306" s="417"/>
      <c r="G306" s="417"/>
      <c r="H306" s="417"/>
      <c r="I306" s="417"/>
    </row>
    <row r="307" s="415" customFormat="1" spans="2:9">
      <c r="B307" s="626"/>
      <c r="C307" s="626"/>
      <c r="D307" s="557"/>
      <c r="E307" s="553"/>
      <c r="F307" s="417"/>
      <c r="G307" s="417"/>
      <c r="H307" s="417"/>
      <c r="I307" s="417"/>
    </row>
    <row r="308" s="415" customFormat="1" spans="2:9">
      <c r="B308" s="626"/>
      <c r="C308" s="626"/>
      <c r="D308" s="557"/>
      <c r="E308" s="553"/>
      <c r="F308" s="417"/>
      <c r="G308" s="417"/>
      <c r="H308" s="417"/>
      <c r="I308" s="417"/>
    </row>
    <row r="309" s="415" customFormat="1" spans="2:9">
      <c r="B309" s="626"/>
      <c r="C309" s="626"/>
      <c r="D309" s="557"/>
      <c r="E309" s="553"/>
      <c r="F309" s="417"/>
      <c r="G309" s="417"/>
      <c r="H309" s="417"/>
      <c r="I309" s="417"/>
    </row>
    <row r="310" s="415" customFormat="1" spans="2:9">
      <c r="B310" s="626"/>
      <c r="C310" s="626"/>
      <c r="D310" s="557"/>
      <c r="E310" s="553"/>
      <c r="F310" s="417"/>
      <c r="G310" s="417"/>
      <c r="H310" s="417"/>
      <c r="I310" s="417"/>
    </row>
    <row r="311" s="415" customFormat="1" spans="2:9">
      <c r="B311" s="626"/>
      <c r="C311" s="626"/>
      <c r="D311" s="557"/>
      <c r="E311" s="553"/>
      <c r="F311" s="417"/>
      <c r="G311" s="417"/>
      <c r="H311" s="417"/>
      <c r="I311" s="417"/>
    </row>
    <row r="312" s="415" customFormat="1" spans="2:9">
      <c r="B312" s="626"/>
      <c r="C312" s="626"/>
      <c r="D312" s="557"/>
      <c r="E312" s="553"/>
      <c r="F312" s="417"/>
      <c r="G312" s="417"/>
      <c r="H312" s="417"/>
      <c r="I312" s="417"/>
    </row>
    <row r="313" s="415" customFormat="1" spans="2:9">
      <c r="B313" s="626"/>
      <c r="C313" s="626"/>
      <c r="D313" s="557"/>
      <c r="E313" s="553"/>
      <c r="F313" s="417"/>
      <c r="G313" s="417"/>
      <c r="H313" s="417"/>
      <c r="I313" s="417"/>
    </row>
    <row r="314" s="415" customFormat="1" spans="2:9">
      <c r="B314" s="626"/>
      <c r="C314" s="626"/>
      <c r="D314" s="557"/>
      <c r="E314" s="553"/>
      <c r="F314" s="417"/>
      <c r="G314" s="417"/>
      <c r="H314" s="417"/>
      <c r="I314" s="417"/>
    </row>
    <row r="315" s="415" customFormat="1" spans="2:9">
      <c r="B315" s="626"/>
      <c r="C315" s="626"/>
      <c r="D315" s="557"/>
      <c r="E315" s="553"/>
      <c r="F315" s="417"/>
      <c r="G315" s="417"/>
      <c r="H315" s="417"/>
      <c r="I315" s="417"/>
    </row>
    <row r="316" s="415" customFormat="1" spans="2:9">
      <c r="B316" s="626"/>
      <c r="C316" s="626"/>
      <c r="D316" s="557"/>
      <c r="E316" s="553"/>
      <c r="F316" s="417"/>
      <c r="G316" s="417"/>
      <c r="H316" s="417"/>
      <c r="I316" s="417"/>
    </row>
    <row r="317" s="415" customFormat="1" spans="2:9">
      <c r="B317" s="626"/>
      <c r="C317" s="626"/>
      <c r="D317" s="557"/>
      <c r="E317" s="553"/>
      <c r="F317" s="417"/>
      <c r="G317" s="417"/>
      <c r="H317" s="417"/>
      <c r="I317" s="417"/>
    </row>
    <row r="318" s="415" customFormat="1" spans="2:9">
      <c r="B318" s="626"/>
      <c r="C318" s="626"/>
      <c r="D318" s="557"/>
      <c r="E318" s="553"/>
      <c r="F318" s="417"/>
      <c r="G318" s="417"/>
      <c r="H318" s="417"/>
      <c r="I318" s="417"/>
    </row>
    <row r="319" s="415" customFormat="1" spans="2:9">
      <c r="B319" s="626"/>
      <c r="C319" s="626"/>
      <c r="D319" s="557"/>
      <c r="E319" s="553"/>
      <c r="F319" s="417"/>
      <c r="G319" s="417"/>
      <c r="H319" s="417"/>
      <c r="I319" s="417"/>
    </row>
    <row r="320" s="415" customFormat="1" spans="2:9">
      <c r="B320" s="626"/>
      <c r="C320" s="626"/>
      <c r="D320" s="557"/>
      <c r="E320" s="553"/>
      <c r="F320" s="417"/>
      <c r="G320" s="417"/>
      <c r="H320" s="417"/>
      <c r="I320" s="417"/>
    </row>
    <row r="321" s="415" customFormat="1" spans="2:9">
      <c r="B321" s="626"/>
      <c r="C321" s="626"/>
      <c r="D321" s="557"/>
      <c r="E321" s="553"/>
      <c r="F321" s="417"/>
      <c r="G321" s="417"/>
      <c r="H321" s="417"/>
      <c r="I321" s="417"/>
    </row>
    <row r="322" s="415" customFormat="1" spans="2:9">
      <c r="B322" s="626"/>
      <c r="C322" s="626"/>
      <c r="D322" s="557"/>
      <c r="E322" s="553"/>
      <c r="F322" s="417"/>
      <c r="G322" s="417"/>
      <c r="H322" s="417"/>
      <c r="I322" s="417"/>
    </row>
    <row r="323" s="415" customFormat="1" spans="2:9">
      <c r="B323" s="626"/>
      <c r="C323" s="626"/>
      <c r="D323" s="557"/>
      <c r="E323" s="553"/>
      <c r="F323" s="417"/>
      <c r="G323" s="417"/>
      <c r="H323" s="417"/>
      <c r="I323" s="417"/>
    </row>
    <row r="324" s="415" customFormat="1" spans="2:9">
      <c r="B324" s="626"/>
      <c r="C324" s="626"/>
      <c r="D324" s="557"/>
      <c r="E324" s="553"/>
      <c r="F324" s="417"/>
      <c r="G324" s="417"/>
      <c r="H324" s="417"/>
      <c r="I324" s="417"/>
    </row>
    <row r="325" s="415" customFormat="1" spans="2:9">
      <c r="B325" s="626"/>
      <c r="C325" s="626"/>
      <c r="D325" s="557"/>
      <c r="E325" s="553"/>
      <c r="F325" s="417"/>
      <c r="G325" s="417"/>
      <c r="H325" s="417"/>
      <c r="I325" s="417"/>
    </row>
    <row r="326" s="415" customFormat="1" spans="2:9">
      <c r="B326" s="626"/>
      <c r="C326" s="626"/>
      <c r="D326" s="557"/>
      <c r="E326" s="553"/>
      <c r="F326" s="417"/>
      <c r="G326" s="417"/>
      <c r="H326" s="417"/>
      <c r="I326" s="417"/>
    </row>
    <row r="327" s="415" customFormat="1" spans="2:9">
      <c r="B327" s="626"/>
      <c r="C327" s="626"/>
      <c r="D327" s="557"/>
      <c r="E327" s="553"/>
      <c r="F327" s="417"/>
      <c r="G327" s="417"/>
      <c r="H327" s="417"/>
      <c r="I327" s="417"/>
    </row>
    <row r="328" s="415" customFormat="1" spans="2:9">
      <c r="B328" s="626"/>
      <c r="C328" s="626"/>
      <c r="D328" s="557"/>
      <c r="E328" s="553"/>
      <c r="F328" s="417"/>
      <c r="G328" s="417"/>
      <c r="H328" s="417"/>
      <c r="I328" s="417"/>
    </row>
    <row r="329" s="415" customFormat="1" spans="2:9">
      <c r="B329" s="626"/>
      <c r="C329" s="626"/>
      <c r="D329" s="557"/>
      <c r="E329" s="553"/>
      <c r="F329" s="417"/>
      <c r="G329" s="417"/>
      <c r="H329" s="417"/>
      <c r="I329" s="417"/>
    </row>
    <row r="330" s="415" customFormat="1" spans="2:9">
      <c r="B330" s="626"/>
      <c r="C330" s="626"/>
      <c r="D330" s="557"/>
      <c r="E330" s="553"/>
      <c r="F330" s="417"/>
      <c r="G330" s="417"/>
      <c r="H330" s="417"/>
      <c r="I330" s="417"/>
    </row>
    <row r="331" s="415" customFormat="1" spans="2:9">
      <c r="B331" s="626"/>
      <c r="C331" s="626"/>
      <c r="D331" s="557"/>
      <c r="E331" s="553"/>
      <c r="F331" s="417"/>
      <c r="G331" s="417"/>
      <c r="H331" s="417"/>
      <c r="I331" s="417"/>
    </row>
    <row r="332" s="415" customFormat="1" spans="2:9">
      <c r="B332" s="626"/>
      <c r="C332" s="626"/>
      <c r="D332" s="557"/>
      <c r="E332" s="553"/>
      <c r="F332" s="417"/>
      <c r="G332" s="417"/>
      <c r="H332" s="417"/>
      <c r="I332" s="417"/>
    </row>
    <row r="333" s="415" customFormat="1" spans="2:9">
      <c r="B333" s="626"/>
      <c r="C333" s="626"/>
      <c r="D333" s="557"/>
      <c r="E333" s="553"/>
      <c r="F333" s="417"/>
      <c r="G333" s="417"/>
      <c r="H333" s="417"/>
      <c r="I333" s="417"/>
    </row>
    <row r="334" s="415" customFormat="1" spans="2:9">
      <c r="B334" s="626"/>
      <c r="C334" s="626"/>
      <c r="D334" s="557"/>
      <c r="E334" s="553"/>
      <c r="F334" s="417"/>
      <c r="G334" s="417"/>
      <c r="H334" s="417"/>
      <c r="I334" s="417"/>
    </row>
    <row r="335" s="415" customFormat="1" spans="2:9">
      <c r="B335" s="626"/>
      <c r="C335" s="626"/>
      <c r="D335" s="557"/>
      <c r="E335" s="553"/>
      <c r="F335" s="417"/>
      <c r="G335" s="417"/>
      <c r="H335" s="417"/>
      <c r="I335" s="417"/>
    </row>
    <row r="336" s="415" customFormat="1" spans="2:9">
      <c r="B336" s="626"/>
      <c r="C336" s="626"/>
      <c r="D336" s="557"/>
      <c r="E336" s="553"/>
      <c r="F336" s="417"/>
      <c r="G336" s="417"/>
      <c r="H336" s="417"/>
      <c r="I336" s="417"/>
    </row>
    <row r="337" s="415" customFormat="1" spans="2:9">
      <c r="B337" s="626"/>
      <c r="C337" s="626"/>
      <c r="D337" s="557"/>
      <c r="E337" s="553"/>
      <c r="F337" s="417"/>
      <c r="G337" s="417"/>
      <c r="H337" s="417"/>
      <c r="I337" s="417"/>
    </row>
    <row r="338" s="415" customFormat="1" spans="2:9">
      <c r="B338" s="626"/>
      <c r="C338" s="626"/>
      <c r="D338" s="557"/>
      <c r="E338" s="553"/>
      <c r="F338" s="417"/>
      <c r="G338" s="417"/>
      <c r="H338" s="417"/>
      <c r="I338" s="417"/>
    </row>
    <row r="339" s="415" customFormat="1" spans="2:9">
      <c r="B339" s="626"/>
      <c r="C339" s="626"/>
      <c r="D339" s="557"/>
      <c r="E339" s="553"/>
      <c r="F339" s="417"/>
      <c r="G339" s="417"/>
      <c r="H339" s="417"/>
      <c r="I339" s="417"/>
    </row>
    <row r="340" s="415" customFormat="1" spans="2:9">
      <c r="B340" s="626"/>
      <c r="C340" s="626"/>
      <c r="D340" s="557"/>
      <c r="E340" s="553"/>
      <c r="F340" s="417"/>
      <c r="G340" s="417"/>
      <c r="H340" s="417"/>
      <c r="I340" s="417"/>
    </row>
    <row r="341" s="415" customFormat="1" spans="2:9">
      <c r="B341" s="626"/>
      <c r="C341" s="626"/>
      <c r="D341" s="557"/>
      <c r="E341" s="553"/>
      <c r="F341" s="417"/>
      <c r="G341" s="417"/>
      <c r="H341" s="417"/>
      <c r="I341" s="417"/>
    </row>
    <row r="342" s="415" customFormat="1" spans="2:9">
      <c r="B342" s="626"/>
      <c r="C342" s="626"/>
      <c r="D342" s="557"/>
      <c r="E342" s="553"/>
      <c r="F342" s="417"/>
      <c r="G342" s="417"/>
      <c r="H342" s="417"/>
      <c r="I342" s="417"/>
    </row>
    <row r="343" s="415" customFormat="1" spans="2:9">
      <c r="B343" s="626"/>
      <c r="C343" s="626"/>
      <c r="D343" s="557"/>
      <c r="E343" s="553"/>
      <c r="F343" s="417"/>
      <c r="G343" s="417"/>
      <c r="H343" s="417"/>
      <c r="I343" s="417"/>
    </row>
    <row r="344" s="415" customFormat="1" spans="2:9">
      <c r="B344" s="626"/>
      <c r="C344" s="626"/>
      <c r="D344" s="557"/>
      <c r="E344" s="553"/>
      <c r="F344" s="417"/>
      <c r="G344" s="417"/>
      <c r="H344" s="417"/>
      <c r="I344" s="417"/>
    </row>
    <row r="345" s="415" customFormat="1" spans="2:9">
      <c r="B345" s="626"/>
      <c r="C345" s="626"/>
      <c r="D345" s="557"/>
      <c r="E345" s="553"/>
      <c r="F345" s="417"/>
      <c r="G345" s="417"/>
      <c r="H345" s="417"/>
      <c r="I345" s="417"/>
    </row>
    <row r="346" s="415" customFormat="1" spans="2:9">
      <c r="B346" s="626"/>
      <c r="C346" s="626"/>
      <c r="D346" s="557"/>
      <c r="E346" s="553"/>
      <c r="F346" s="417"/>
      <c r="G346" s="417"/>
      <c r="H346" s="417"/>
      <c r="I346" s="417"/>
    </row>
    <row r="347" s="415" customFormat="1" spans="2:9">
      <c r="B347" s="626"/>
      <c r="C347" s="626"/>
      <c r="D347" s="557"/>
      <c r="E347" s="553"/>
      <c r="F347" s="417"/>
      <c r="G347" s="417"/>
      <c r="H347" s="417"/>
      <c r="I347" s="417"/>
    </row>
    <row r="348" s="415" customFormat="1" spans="2:9">
      <c r="B348" s="626"/>
      <c r="C348" s="626"/>
      <c r="D348" s="557"/>
      <c r="E348" s="553"/>
      <c r="F348" s="417"/>
      <c r="G348" s="417"/>
      <c r="H348" s="417"/>
      <c r="I348" s="417"/>
    </row>
    <row r="349" s="415" customFormat="1" spans="2:9">
      <c r="B349" s="626"/>
      <c r="C349" s="626"/>
      <c r="D349" s="557"/>
      <c r="E349" s="553"/>
      <c r="F349" s="417"/>
      <c r="G349" s="417"/>
      <c r="H349" s="417"/>
      <c r="I349" s="417"/>
    </row>
    <row r="350" s="415" customFormat="1" spans="2:9">
      <c r="B350" s="626"/>
      <c r="C350" s="626"/>
      <c r="D350" s="557"/>
      <c r="E350" s="553"/>
      <c r="F350" s="417"/>
      <c r="G350" s="417"/>
      <c r="H350" s="417"/>
      <c r="I350" s="417"/>
    </row>
    <row r="351" s="415" customFormat="1" spans="2:9">
      <c r="B351" s="626"/>
      <c r="C351" s="626"/>
      <c r="D351" s="557"/>
      <c r="E351" s="553"/>
      <c r="F351" s="417"/>
      <c r="G351" s="417"/>
      <c r="H351" s="417"/>
      <c r="I351" s="417"/>
    </row>
    <row r="352" s="415" customFormat="1" spans="2:9">
      <c r="B352" s="626"/>
      <c r="C352" s="626"/>
      <c r="D352" s="557"/>
      <c r="E352" s="553"/>
      <c r="F352" s="417"/>
      <c r="G352" s="417"/>
      <c r="H352" s="417"/>
      <c r="I352" s="417"/>
    </row>
    <row r="353" s="415" customFormat="1" spans="2:9">
      <c r="B353" s="626"/>
      <c r="C353" s="626"/>
      <c r="D353" s="557"/>
      <c r="E353" s="553"/>
      <c r="F353" s="417"/>
      <c r="G353" s="417"/>
      <c r="H353" s="417"/>
      <c r="I353" s="417"/>
    </row>
    <row r="354" s="415" customFormat="1" spans="2:9">
      <c r="B354" s="626"/>
      <c r="C354" s="626"/>
      <c r="D354" s="557"/>
      <c r="E354" s="553"/>
      <c r="F354" s="417"/>
      <c r="G354" s="417"/>
      <c r="H354" s="417"/>
      <c r="I354" s="417"/>
    </row>
    <row r="355" s="415" customFormat="1" spans="2:9">
      <c r="B355" s="626"/>
      <c r="C355" s="626"/>
      <c r="D355" s="557"/>
      <c r="E355" s="553"/>
      <c r="F355" s="417"/>
      <c r="G355" s="417"/>
      <c r="H355" s="417"/>
      <c r="I355" s="417"/>
    </row>
    <row r="356" s="415" customFormat="1" spans="2:9">
      <c r="B356" s="626"/>
      <c r="C356" s="626"/>
      <c r="D356" s="557"/>
      <c r="E356" s="553"/>
      <c r="F356" s="417"/>
      <c r="G356" s="417"/>
      <c r="H356" s="417"/>
      <c r="I356" s="417"/>
    </row>
    <row r="357" s="415" customFormat="1" spans="2:9">
      <c r="B357" s="626"/>
      <c r="C357" s="626"/>
      <c r="D357" s="557"/>
      <c r="E357" s="553"/>
      <c r="F357" s="417"/>
      <c r="G357" s="417"/>
      <c r="H357" s="417"/>
      <c r="I357" s="417"/>
    </row>
    <row r="358" s="415" customFormat="1" spans="2:9">
      <c r="B358" s="626"/>
      <c r="C358" s="626"/>
      <c r="D358" s="557"/>
      <c r="E358" s="553"/>
      <c r="F358" s="417"/>
      <c r="G358" s="417"/>
      <c r="H358" s="417"/>
      <c r="I358" s="417"/>
    </row>
    <row r="359" s="415" customFormat="1" spans="2:9">
      <c r="B359" s="626"/>
      <c r="C359" s="626"/>
      <c r="D359" s="557"/>
      <c r="E359" s="553"/>
      <c r="F359" s="417"/>
      <c r="G359" s="417"/>
      <c r="H359" s="417"/>
      <c r="I359" s="417"/>
    </row>
    <row r="360" s="415" customFormat="1" spans="2:9">
      <c r="B360" s="626"/>
      <c r="C360" s="626"/>
      <c r="D360" s="557"/>
      <c r="E360" s="553"/>
      <c r="F360" s="417"/>
      <c r="G360" s="417"/>
      <c r="H360" s="417"/>
      <c r="I360" s="417"/>
    </row>
    <row r="361" s="415" customFormat="1" spans="2:9">
      <c r="B361" s="626"/>
      <c r="C361" s="626"/>
      <c r="D361" s="557"/>
      <c r="E361" s="553"/>
      <c r="F361" s="417"/>
      <c r="G361" s="417"/>
      <c r="H361" s="417"/>
      <c r="I361" s="417"/>
    </row>
    <row r="362" s="415" customFormat="1" spans="2:9">
      <c r="B362" s="626"/>
      <c r="C362" s="626"/>
      <c r="D362" s="557"/>
      <c r="E362" s="553"/>
      <c r="F362" s="417"/>
      <c r="G362" s="417"/>
      <c r="H362" s="417"/>
      <c r="I362" s="417"/>
    </row>
    <row r="363" s="415" customFormat="1" spans="2:9">
      <c r="B363" s="626"/>
      <c r="C363" s="626"/>
      <c r="D363" s="557"/>
      <c r="E363" s="553"/>
      <c r="F363" s="417"/>
      <c r="G363" s="417"/>
      <c r="H363" s="417"/>
      <c r="I363" s="417"/>
    </row>
    <row r="364" s="415" customFormat="1" spans="2:9">
      <c r="B364" s="626"/>
      <c r="C364" s="626"/>
      <c r="D364" s="557"/>
      <c r="E364" s="553"/>
      <c r="F364" s="417"/>
      <c r="G364" s="417"/>
      <c r="H364" s="417"/>
      <c r="I364" s="417"/>
    </row>
    <row r="365" s="415" customFormat="1" spans="2:9">
      <c r="B365" s="626"/>
      <c r="C365" s="626"/>
      <c r="D365" s="557"/>
      <c r="E365" s="553"/>
      <c r="F365" s="417"/>
      <c r="G365" s="417"/>
      <c r="H365" s="417"/>
      <c r="I365" s="417"/>
    </row>
    <row r="366" s="415" customFormat="1" spans="2:9">
      <c r="B366" s="626"/>
      <c r="C366" s="626"/>
      <c r="D366" s="557"/>
      <c r="E366" s="553"/>
      <c r="F366" s="417"/>
      <c r="G366" s="417"/>
      <c r="H366" s="417"/>
      <c r="I366" s="417"/>
    </row>
    <row r="367" s="415" customFormat="1" spans="2:9">
      <c r="B367" s="626"/>
      <c r="C367" s="626"/>
      <c r="D367" s="557"/>
      <c r="E367" s="553"/>
      <c r="F367" s="417"/>
      <c r="G367" s="417"/>
      <c r="H367" s="417"/>
      <c r="I367" s="417"/>
    </row>
    <row r="368" s="415" customFormat="1" spans="2:9">
      <c r="B368" s="626"/>
      <c r="C368" s="626"/>
      <c r="D368" s="557"/>
      <c r="E368" s="553"/>
      <c r="F368" s="417"/>
      <c r="G368" s="417"/>
      <c r="H368" s="417"/>
      <c r="I368" s="417"/>
    </row>
    <row r="369" s="415" customFormat="1" spans="2:9">
      <c r="B369" s="626"/>
      <c r="C369" s="626"/>
      <c r="D369" s="557"/>
      <c r="E369" s="553"/>
      <c r="F369" s="417"/>
      <c r="G369" s="417"/>
      <c r="H369" s="417"/>
      <c r="I369" s="417"/>
    </row>
    <row r="370" s="415" customFormat="1" spans="2:9">
      <c r="B370" s="626"/>
      <c r="C370" s="626"/>
      <c r="D370" s="557"/>
      <c r="E370" s="553"/>
      <c r="F370" s="417"/>
      <c r="G370" s="417"/>
      <c r="H370" s="417"/>
      <c r="I370" s="417"/>
    </row>
    <row r="371" s="415" customFormat="1" spans="2:9">
      <c r="B371" s="626"/>
      <c r="C371" s="626"/>
      <c r="D371" s="557"/>
      <c r="E371" s="553"/>
      <c r="F371" s="417"/>
      <c r="G371" s="417"/>
      <c r="H371" s="417"/>
      <c r="I371" s="417"/>
    </row>
    <row r="372" s="415" customFormat="1" spans="2:9">
      <c r="B372" s="626"/>
      <c r="C372" s="626"/>
      <c r="D372" s="557"/>
      <c r="E372" s="553"/>
      <c r="F372" s="417"/>
      <c r="G372" s="417"/>
      <c r="H372" s="417"/>
      <c r="I372" s="417"/>
    </row>
    <row r="373" s="415" customFormat="1" spans="2:9">
      <c r="B373" s="626"/>
      <c r="C373" s="626"/>
      <c r="D373" s="557"/>
      <c r="E373" s="553"/>
      <c r="F373" s="417"/>
      <c r="G373" s="417"/>
      <c r="H373" s="417"/>
      <c r="I373" s="417"/>
    </row>
    <row r="374" s="415" customFormat="1" spans="2:9">
      <c r="B374" s="626"/>
      <c r="C374" s="626"/>
      <c r="D374" s="557"/>
      <c r="E374" s="553"/>
      <c r="F374" s="417"/>
      <c r="G374" s="417"/>
      <c r="H374" s="417"/>
      <c r="I374" s="417"/>
    </row>
    <row r="375" s="415" customFormat="1" spans="2:9">
      <c r="B375" s="626"/>
      <c r="C375" s="626"/>
      <c r="D375" s="557"/>
      <c r="E375" s="553"/>
      <c r="F375" s="417"/>
      <c r="G375" s="417"/>
      <c r="H375" s="417"/>
      <c r="I375" s="417"/>
    </row>
    <row r="376" s="415" customFormat="1" spans="2:9">
      <c r="B376" s="626"/>
      <c r="C376" s="626"/>
      <c r="D376" s="557"/>
      <c r="E376" s="553"/>
      <c r="F376" s="417"/>
      <c r="G376" s="417"/>
      <c r="H376" s="417"/>
      <c r="I376" s="417"/>
    </row>
    <row r="377" s="415" customFormat="1" spans="2:9">
      <c r="B377" s="626"/>
      <c r="C377" s="626"/>
      <c r="D377" s="557"/>
      <c r="E377" s="553"/>
      <c r="F377" s="417"/>
      <c r="G377" s="417"/>
      <c r="H377" s="417"/>
      <c r="I377" s="417"/>
    </row>
    <row r="378" s="415" customFormat="1" spans="2:9">
      <c r="B378" s="626"/>
      <c r="C378" s="626"/>
      <c r="D378" s="557"/>
      <c r="E378" s="553"/>
      <c r="F378" s="417"/>
      <c r="G378" s="417"/>
      <c r="H378" s="417"/>
      <c r="I378" s="417"/>
    </row>
    <row r="379" s="415" customFormat="1" spans="2:9">
      <c r="B379" s="626"/>
      <c r="C379" s="626"/>
      <c r="D379" s="557"/>
      <c r="E379" s="553"/>
      <c r="F379" s="417"/>
      <c r="G379" s="417"/>
      <c r="H379" s="417"/>
      <c r="I379" s="417"/>
    </row>
    <row r="380" s="415" customFormat="1" spans="2:9">
      <c r="B380" s="626"/>
      <c r="C380" s="626"/>
      <c r="D380" s="557"/>
      <c r="E380" s="553"/>
      <c r="F380" s="417"/>
      <c r="G380" s="417"/>
      <c r="H380" s="417"/>
      <c r="I380" s="417"/>
    </row>
    <row r="381" s="415" customFormat="1" spans="2:9">
      <c r="B381" s="626"/>
      <c r="C381" s="626"/>
      <c r="D381" s="557"/>
      <c r="E381" s="553"/>
      <c r="F381" s="417"/>
      <c r="G381" s="417"/>
      <c r="H381" s="417"/>
      <c r="I381" s="417"/>
    </row>
    <row r="382" s="415" customFormat="1" spans="2:9">
      <c r="B382" s="626"/>
      <c r="C382" s="626"/>
      <c r="D382" s="557"/>
      <c r="E382" s="553"/>
      <c r="F382" s="417"/>
      <c r="G382" s="417"/>
      <c r="H382" s="417"/>
      <c r="I382" s="417"/>
    </row>
    <row r="383" s="415" customFormat="1" spans="2:9">
      <c r="B383" s="626"/>
      <c r="C383" s="626"/>
      <c r="D383" s="557"/>
      <c r="E383" s="553"/>
      <c r="F383" s="417"/>
      <c r="G383" s="417"/>
      <c r="H383" s="417"/>
      <c r="I383" s="417"/>
    </row>
    <row r="384" s="415" customFormat="1" spans="2:9">
      <c r="B384" s="626"/>
      <c r="C384" s="626"/>
      <c r="D384" s="557"/>
      <c r="E384" s="553"/>
      <c r="F384" s="417"/>
      <c r="G384" s="417"/>
      <c r="H384" s="417"/>
      <c r="I384" s="417"/>
    </row>
    <row r="385" s="415" customFormat="1" spans="2:9">
      <c r="B385" s="626"/>
      <c r="C385" s="626"/>
      <c r="D385" s="557"/>
      <c r="E385" s="553"/>
      <c r="F385" s="417"/>
      <c r="G385" s="417"/>
      <c r="H385" s="417"/>
      <c r="I385" s="417"/>
    </row>
    <row r="386" s="415" customFormat="1" spans="2:9">
      <c r="B386" s="626"/>
      <c r="C386" s="626"/>
      <c r="D386" s="557"/>
      <c r="E386" s="553"/>
      <c r="F386" s="417"/>
      <c r="G386" s="417"/>
      <c r="H386" s="417"/>
      <c r="I386" s="417"/>
    </row>
    <row r="387" s="415" customFormat="1" spans="2:9">
      <c r="B387" s="626"/>
      <c r="C387" s="626"/>
      <c r="D387" s="557"/>
      <c r="E387" s="553"/>
      <c r="F387" s="417"/>
      <c r="G387" s="417"/>
      <c r="H387" s="417"/>
      <c r="I387" s="417"/>
    </row>
    <row r="388" s="415" customFormat="1" spans="2:9">
      <c r="B388" s="626"/>
      <c r="C388" s="626"/>
      <c r="D388" s="557"/>
      <c r="E388" s="553"/>
      <c r="F388" s="417"/>
      <c r="G388" s="417"/>
      <c r="H388" s="417"/>
      <c r="I388" s="417"/>
    </row>
    <row r="389" s="415" customFormat="1" spans="2:9">
      <c r="B389" s="626"/>
      <c r="C389" s="626"/>
      <c r="D389" s="557"/>
      <c r="E389" s="553"/>
      <c r="F389" s="417"/>
      <c r="G389" s="417"/>
      <c r="H389" s="417"/>
      <c r="I389" s="417"/>
    </row>
    <row r="390" s="415" customFormat="1" spans="2:9">
      <c r="B390" s="626"/>
      <c r="C390" s="626"/>
      <c r="D390" s="557"/>
      <c r="E390" s="553"/>
      <c r="F390" s="417"/>
      <c r="G390" s="417"/>
      <c r="H390" s="417"/>
      <c r="I390" s="417"/>
    </row>
    <row r="391" s="415" customFormat="1" spans="2:9">
      <c r="B391" s="626"/>
      <c r="C391" s="626"/>
      <c r="D391" s="557"/>
      <c r="E391" s="553"/>
      <c r="F391" s="417"/>
      <c r="G391" s="417"/>
      <c r="H391" s="417"/>
      <c r="I391" s="417"/>
    </row>
    <row r="392" s="415" customFormat="1" spans="2:9">
      <c r="B392" s="626"/>
      <c r="C392" s="626"/>
      <c r="D392" s="557"/>
      <c r="E392" s="553"/>
      <c r="F392" s="417"/>
      <c r="G392" s="417"/>
      <c r="H392" s="417"/>
      <c r="I392" s="417"/>
    </row>
    <row r="393" s="415" customFormat="1" spans="2:9">
      <c r="B393" s="626"/>
      <c r="C393" s="626"/>
      <c r="D393" s="557"/>
      <c r="E393" s="553"/>
      <c r="F393" s="417"/>
      <c r="G393" s="417"/>
      <c r="H393" s="417"/>
      <c r="I393" s="417"/>
    </row>
    <row r="394" s="415" customFormat="1" spans="2:9">
      <c r="B394" s="626"/>
      <c r="C394" s="626"/>
      <c r="D394" s="557"/>
      <c r="E394" s="553"/>
      <c r="F394" s="417"/>
      <c r="G394" s="417"/>
      <c r="H394" s="417"/>
      <c r="I394" s="417"/>
    </row>
    <row r="395" s="415" customFormat="1" spans="2:9">
      <c r="B395" s="626"/>
      <c r="C395" s="626"/>
      <c r="D395" s="557"/>
      <c r="E395" s="553"/>
      <c r="F395" s="417"/>
      <c r="G395" s="417"/>
      <c r="H395" s="417"/>
      <c r="I395" s="417"/>
    </row>
    <row r="396" s="415" customFormat="1" spans="2:9">
      <c r="B396" s="626"/>
      <c r="C396" s="626"/>
      <c r="D396" s="557"/>
      <c r="E396" s="553"/>
      <c r="F396" s="417"/>
      <c r="G396" s="417"/>
      <c r="H396" s="417"/>
      <c r="I396" s="417"/>
    </row>
    <row r="397" s="415" customFormat="1" spans="2:9">
      <c r="B397" s="626"/>
      <c r="C397" s="626"/>
      <c r="D397" s="557"/>
      <c r="E397" s="553"/>
      <c r="F397" s="417"/>
      <c r="G397" s="417"/>
      <c r="H397" s="417"/>
      <c r="I397" s="417"/>
    </row>
    <row r="398" s="415" customFormat="1" spans="2:9">
      <c r="B398" s="626"/>
      <c r="C398" s="626"/>
      <c r="D398" s="557"/>
      <c r="E398" s="553"/>
      <c r="F398" s="417"/>
      <c r="G398" s="417"/>
      <c r="H398" s="417"/>
      <c r="I398" s="417"/>
    </row>
    <row r="399" s="415" customFormat="1" spans="2:9">
      <c r="B399" s="626"/>
      <c r="C399" s="626"/>
      <c r="D399" s="557"/>
      <c r="E399" s="553"/>
      <c r="F399" s="417"/>
      <c r="G399" s="417"/>
      <c r="H399" s="417"/>
      <c r="I399" s="417"/>
    </row>
    <row r="400" s="415" customFormat="1" spans="2:9">
      <c r="B400" s="626"/>
      <c r="C400" s="626"/>
      <c r="D400" s="557"/>
      <c r="E400" s="553"/>
      <c r="F400" s="417"/>
      <c r="G400" s="417"/>
      <c r="H400" s="417"/>
      <c r="I400" s="417"/>
    </row>
    <row r="401" s="415" customFormat="1" spans="2:9">
      <c r="B401" s="626"/>
      <c r="C401" s="626"/>
      <c r="D401" s="557"/>
      <c r="E401" s="553"/>
      <c r="F401" s="417"/>
      <c r="G401" s="417"/>
      <c r="H401" s="417"/>
      <c r="I401" s="417"/>
    </row>
    <row r="402" s="415" customFormat="1" spans="2:9">
      <c r="B402" s="626"/>
      <c r="C402" s="626"/>
      <c r="D402" s="557"/>
      <c r="E402" s="553"/>
      <c r="F402" s="417"/>
      <c r="G402" s="417"/>
      <c r="H402" s="417"/>
      <c r="I402" s="417"/>
    </row>
    <row r="403" s="415" customFormat="1" spans="2:9">
      <c r="B403" s="626"/>
      <c r="C403" s="626"/>
      <c r="D403" s="557"/>
      <c r="E403" s="553"/>
      <c r="F403" s="417"/>
      <c r="G403" s="417"/>
      <c r="H403" s="417"/>
      <c r="I403" s="417"/>
    </row>
    <row r="404" s="415" customFormat="1" spans="2:9">
      <c r="B404" s="626"/>
      <c r="C404" s="626"/>
      <c r="D404" s="557"/>
      <c r="E404" s="553"/>
      <c r="F404" s="417"/>
      <c r="G404" s="417"/>
      <c r="H404" s="417"/>
      <c r="I404" s="417"/>
    </row>
    <row r="405" s="415" customFormat="1" spans="2:9">
      <c r="B405" s="626"/>
      <c r="C405" s="626"/>
      <c r="D405" s="557"/>
      <c r="E405" s="553"/>
      <c r="F405" s="417"/>
      <c r="G405" s="417"/>
      <c r="H405" s="417"/>
      <c r="I405" s="417"/>
    </row>
    <row r="406" s="415" customFormat="1" spans="2:9">
      <c r="B406" s="626"/>
      <c r="C406" s="626"/>
      <c r="D406" s="557"/>
      <c r="E406" s="553"/>
      <c r="F406" s="417"/>
      <c r="G406" s="417"/>
      <c r="H406" s="417"/>
      <c r="I406" s="417"/>
    </row>
    <row r="407" s="415" customFormat="1" spans="2:9">
      <c r="B407" s="626"/>
      <c r="C407" s="626"/>
      <c r="D407" s="557"/>
      <c r="E407" s="553"/>
      <c r="F407" s="417"/>
      <c r="G407" s="417"/>
      <c r="H407" s="417"/>
      <c r="I407" s="417"/>
    </row>
    <row r="408" s="415" customFormat="1" spans="2:9">
      <c r="B408" s="626"/>
      <c r="C408" s="626"/>
      <c r="D408" s="557"/>
      <c r="E408" s="553"/>
      <c r="F408" s="417"/>
      <c r="G408" s="417"/>
      <c r="H408" s="417"/>
      <c r="I408" s="417"/>
    </row>
    <row r="409" s="415" customFormat="1" spans="2:9">
      <c r="B409" s="626"/>
      <c r="C409" s="626"/>
      <c r="D409" s="557"/>
      <c r="E409" s="553"/>
      <c r="F409" s="417"/>
      <c r="G409" s="417"/>
      <c r="H409" s="417"/>
      <c r="I409" s="417"/>
    </row>
    <row r="410" s="415" customFormat="1" spans="2:9">
      <c r="B410" s="626"/>
      <c r="C410" s="626"/>
      <c r="D410" s="557"/>
      <c r="E410" s="553"/>
      <c r="F410" s="417"/>
      <c r="G410" s="417"/>
      <c r="H410" s="417"/>
      <c r="I410" s="417"/>
    </row>
    <row r="411" s="415" customFormat="1" spans="2:9">
      <c r="B411" s="626"/>
      <c r="C411" s="626"/>
      <c r="D411" s="557"/>
      <c r="E411" s="553"/>
      <c r="F411" s="417"/>
      <c r="G411" s="417"/>
      <c r="H411" s="417"/>
      <c r="I411" s="417"/>
    </row>
    <row r="412" s="415" customFormat="1" spans="2:9">
      <c r="B412" s="626"/>
      <c r="C412" s="626"/>
      <c r="D412" s="557"/>
      <c r="E412" s="553"/>
      <c r="F412" s="417"/>
      <c r="G412" s="417"/>
      <c r="H412" s="417"/>
      <c r="I412" s="417"/>
    </row>
    <row r="413" s="415" customFormat="1" spans="2:9">
      <c r="B413" s="626"/>
      <c r="C413" s="626"/>
      <c r="D413" s="557"/>
      <c r="E413" s="553"/>
      <c r="F413" s="417"/>
      <c r="G413" s="417"/>
      <c r="H413" s="417"/>
      <c r="I413" s="417"/>
    </row>
    <row r="414" s="415" customFormat="1" spans="2:9">
      <c r="B414" s="626"/>
      <c r="C414" s="626"/>
      <c r="D414" s="557"/>
      <c r="E414" s="553"/>
      <c r="F414" s="417"/>
      <c r="G414" s="417"/>
      <c r="H414" s="417"/>
      <c r="I414" s="417"/>
    </row>
    <row r="415" s="415" customFormat="1" spans="2:9">
      <c r="B415" s="626"/>
      <c r="C415" s="626"/>
      <c r="D415" s="557"/>
      <c r="E415" s="553"/>
      <c r="F415" s="417"/>
      <c r="G415" s="417"/>
      <c r="H415" s="417"/>
      <c r="I415" s="417"/>
    </row>
    <row r="416" s="415" customFormat="1" spans="2:9">
      <c r="B416" s="626"/>
      <c r="C416" s="626"/>
      <c r="D416" s="557"/>
      <c r="E416" s="553"/>
      <c r="F416" s="417"/>
      <c r="G416" s="417"/>
      <c r="H416" s="417"/>
      <c r="I416" s="417"/>
    </row>
    <row r="417" s="415" customFormat="1" spans="2:9">
      <c r="B417" s="626"/>
      <c r="C417" s="626"/>
      <c r="D417" s="557"/>
      <c r="E417" s="553"/>
      <c r="F417" s="417"/>
      <c r="G417" s="417"/>
      <c r="H417" s="417"/>
      <c r="I417" s="417"/>
    </row>
    <row r="418" s="415" customFormat="1" spans="2:9">
      <c r="B418" s="626"/>
      <c r="C418" s="626"/>
      <c r="D418" s="557"/>
      <c r="E418" s="553"/>
      <c r="F418" s="417"/>
      <c r="G418" s="417"/>
      <c r="H418" s="417"/>
      <c r="I418" s="417"/>
    </row>
    <row r="419" s="415" customFormat="1" spans="2:9">
      <c r="B419" s="626"/>
      <c r="C419" s="626"/>
      <c r="D419" s="557"/>
      <c r="E419" s="553"/>
      <c r="F419" s="417"/>
      <c r="G419" s="417"/>
      <c r="H419" s="417"/>
      <c r="I419" s="417"/>
    </row>
    <row r="420" s="415" customFormat="1" spans="2:9">
      <c r="B420" s="626"/>
      <c r="C420" s="626"/>
      <c r="D420" s="557"/>
      <c r="E420" s="553"/>
      <c r="F420" s="417"/>
      <c r="G420" s="417"/>
      <c r="H420" s="417"/>
      <c r="I420" s="417"/>
    </row>
    <row r="421" s="415" customFormat="1" spans="2:9">
      <c r="B421" s="626"/>
      <c r="C421" s="626"/>
      <c r="D421" s="557"/>
      <c r="E421" s="553"/>
      <c r="F421" s="417"/>
      <c r="G421" s="417"/>
      <c r="H421" s="417"/>
      <c r="I421" s="417"/>
    </row>
    <row r="422" s="415" customFormat="1" spans="2:9">
      <c r="B422" s="626"/>
      <c r="C422" s="626"/>
      <c r="D422" s="557"/>
      <c r="E422" s="553"/>
      <c r="F422" s="417"/>
      <c r="G422" s="417"/>
      <c r="H422" s="417"/>
      <c r="I422" s="417"/>
    </row>
    <row r="423" s="415" customFormat="1" spans="2:9">
      <c r="B423" s="626"/>
      <c r="C423" s="626"/>
      <c r="D423" s="557"/>
      <c r="E423" s="553"/>
      <c r="F423" s="417"/>
      <c r="G423" s="417"/>
      <c r="H423" s="417"/>
      <c r="I423" s="417"/>
    </row>
    <row r="424" s="415" customFormat="1" spans="2:9">
      <c r="B424" s="626"/>
      <c r="C424" s="626"/>
      <c r="D424" s="557"/>
      <c r="E424" s="553"/>
      <c r="F424" s="417"/>
      <c r="G424" s="417"/>
      <c r="H424" s="417"/>
      <c r="I424" s="417"/>
    </row>
    <row r="425" s="415" customFormat="1" spans="2:9">
      <c r="B425" s="626"/>
      <c r="C425" s="626"/>
      <c r="D425" s="557"/>
      <c r="E425" s="553"/>
      <c r="F425" s="417"/>
      <c r="G425" s="417"/>
      <c r="H425" s="417"/>
      <c r="I425" s="417"/>
    </row>
    <row r="426" s="415" customFormat="1" spans="2:9">
      <c r="B426" s="626"/>
      <c r="C426" s="626"/>
      <c r="D426" s="557"/>
      <c r="E426" s="553"/>
      <c r="F426" s="417"/>
      <c r="G426" s="417"/>
      <c r="H426" s="417"/>
      <c r="I426" s="417"/>
    </row>
    <row r="427" s="415" customFormat="1" spans="2:9">
      <c r="B427" s="626"/>
      <c r="C427" s="626"/>
      <c r="D427" s="557"/>
      <c r="E427" s="553"/>
      <c r="F427" s="417"/>
      <c r="G427" s="417"/>
      <c r="H427" s="417"/>
      <c r="I427" s="417"/>
    </row>
    <row r="428" s="415" customFormat="1" spans="2:9">
      <c r="B428" s="626"/>
      <c r="C428" s="626"/>
      <c r="D428" s="557"/>
      <c r="E428" s="553"/>
      <c r="F428" s="417"/>
      <c r="G428" s="417"/>
      <c r="H428" s="417"/>
      <c r="I428" s="417"/>
    </row>
    <row r="429" s="415" customFormat="1" spans="2:9">
      <c r="B429" s="626"/>
      <c r="C429" s="626"/>
      <c r="D429" s="557"/>
      <c r="E429" s="553"/>
      <c r="F429" s="417"/>
      <c r="G429" s="417"/>
      <c r="H429" s="417"/>
      <c r="I429" s="417"/>
    </row>
    <row r="430" s="415" customFormat="1" spans="2:9">
      <c r="B430" s="626"/>
      <c r="C430" s="626"/>
      <c r="D430" s="557"/>
      <c r="E430" s="553"/>
      <c r="F430" s="417"/>
      <c r="G430" s="417"/>
      <c r="H430" s="417"/>
      <c r="I430" s="417"/>
    </row>
    <row r="431" s="415" customFormat="1" spans="2:9">
      <c r="B431" s="626"/>
      <c r="C431" s="626"/>
      <c r="D431" s="557"/>
      <c r="E431" s="553"/>
      <c r="F431" s="417"/>
      <c r="G431" s="417"/>
      <c r="H431" s="417"/>
      <c r="I431" s="417"/>
    </row>
    <row r="432" s="415" customFormat="1" spans="2:9">
      <c r="B432" s="626"/>
      <c r="C432" s="626"/>
      <c r="D432" s="557"/>
      <c r="E432" s="553"/>
      <c r="F432" s="417"/>
      <c r="G432" s="417"/>
      <c r="H432" s="417"/>
      <c r="I432" s="417"/>
    </row>
    <row r="433" s="415" customFormat="1" spans="2:9">
      <c r="B433" s="626"/>
      <c r="C433" s="626"/>
      <c r="D433" s="557"/>
      <c r="E433" s="553"/>
      <c r="F433" s="417"/>
      <c r="G433" s="417"/>
      <c r="H433" s="417"/>
      <c r="I433" s="417"/>
    </row>
    <row r="434" s="415" customFormat="1" spans="2:9">
      <c r="B434" s="626"/>
      <c r="C434" s="626"/>
      <c r="D434" s="557"/>
      <c r="E434" s="553"/>
      <c r="F434" s="417"/>
      <c r="G434" s="417"/>
      <c r="H434" s="417"/>
      <c r="I434" s="417"/>
    </row>
    <row r="435" s="415" customFormat="1" spans="2:9">
      <c r="B435" s="626"/>
      <c r="C435" s="626"/>
      <c r="D435" s="557"/>
      <c r="E435" s="553"/>
      <c r="F435" s="417"/>
      <c r="G435" s="417"/>
      <c r="H435" s="417"/>
      <c r="I435" s="417"/>
    </row>
    <row r="436" s="415" customFormat="1" spans="2:9">
      <c r="B436" s="626"/>
      <c r="C436" s="626"/>
      <c r="D436" s="557"/>
      <c r="E436" s="553"/>
      <c r="F436" s="417"/>
      <c r="G436" s="417"/>
      <c r="H436" s="417"/>
      <c r="I436" s="417"/>
    </row>
    <row r="437" s="415" customFormat="1" spans="2:9">
      <c r="B437" s="626"/>
      <c r="C437" s="626"/>
      <c r="D437" s="557"/>
      <c r="E437" s="553"/>
      <c r="F437" s="417"/>
      <c r="G437" s="417"/>
      <c r="H437" s="417"/>
      <c r="I437" s="417"/>
    </row>
    <row r="438" s="415" customFormat="1" spans="2:9">
      <c r="B438" s="626"/>
      <c r="C438" s="626"/>
      <c r="D438" s="557"/>
      <c r="E438" s="553"/>
      <c r="F438" s="417"/>
      <c r="G438" s="417"/>
      <c r="H438" s="417"/>
      <c r="I438" s="417"/>
    </row>
    <row r="439" s="415" customFormat="1" spans="2:9">
      <c r="B439" s="626"/>
      <c r="C439" s="626"/>
      <c r="D439" s="557"/>
      <c r="E439" s="553"/>
      <c r="F439" s="417"/>
      <c r="G439" s="417"/>
      <c r="H439" s="417"/>
      <c r="I439" s="417"/>
    </row>
    <row r="440" s="415" customFormat="1" spans="2:9">
      <c r="B440" s="626"/>
      <c r="C440" s="626"/>
      <c r="D440" s="557"/>
      <c r="E440" s="553"/>
      <c r="F440" s="417"/>
      <c r="G440" s="417"/>
      <c r="H440" s="417"/>
      <c r="I440" s="417"/>
    </row>
    <row r="441" s="415" customFormat="1" spans="2:9">
      <c r="B441" s="626"/>
      <c r="C441" s="626"/>
      <c r="D441" s="557"/>
      <c r="E441" s="553"/>
      <c r="F441" s="417"/>
      <c r="G441" s="417"/>
      <c r="H441" s="417"/>
      <c r="I441" s="417"/>
    </row>
    <row r="442" s="415" customFormat="1" spans="2:9">
      <c r="B442" s="626"/>
      <c r="C442" s="626"/>
      <c r="D442" s="557"/>
      <c r="E442" s="553"/>
      <c r="F442" s="417"/>
      <c r="G442" s="417"/>
      <c r="H442" s="417"/>
      <c r="I442" s="417"/>
    </row>
    <row r="443" s="415" customFormat="1" spans="2:9">
      <c r="B443" s="626"/>
      <c r="C443" s="626"/>
      <c r="D443" s="557"/>
      <c r="E443" s="553"/>
      <c r="F443" s="417"/>
      <c r="G443" s="417"/>
      <c r="H443" s="417"/>
      <c r="I443" s="417"/>
    </row>
    <row r="444" s="415" customFormat="1" spans="2:9">
      <c r="B444" s="626"/>
      <c r="C444" s="626"/>
      <c r="D444" s="557"/>
      <c r="E444" s="553"/>
      <c r="F444" s="417"/>
      <c r="G444" s="417"/>
      <c r="H444" s="417"/>
      <c r="I444" s="417"/>
    </row>
    <row r="445" s="415" customFormat="1" spans="2:9">
      <c r="B445" s="626"/>
      <c r="C445" s="626"/>
      <c r="D445" s="557"/>
      <c r="E445" s="553"/>
      <c r="F445" s="417"/>
      <c r="G445" s="417"/>
      <c r="H445" s="417"/>
      <c r="I445" s="417"/>
    </row>
    <row r="446" s="415" customFormat="1" spans="2:9">
      <c r="B446" s="626"/>
      <c r="C446" s="626"/>
      <c r="D446" s="557"/>
      <c r="E446" s="553"/>
      <c r="F446" s="417"/>
      <c r="G446" s="417"/>
      <c r="H446" s="417"/>
      <c r="I446" s="417"/>
    </row>
    <row r="447" s="415" customFormat="1" spans="2:9">
      <c r="B447" s="626"/>
      <c r="C447" s="626"/>
      <c r="D447" s="557"/>
      <c r="E447" s="553"/>
      <c r="F447" s="417"/>
      <c r="G447" s="417"/>
      <c r="H447" s="417"/>
      <c r="I447" s="417"/>
    </row>
    <row r="448" s="415" customFormat="1" spans="2:9">
      <c r="B448" s="626"/>
      <c r="C448" s="626"/>
      <c r="D448" s="557"/>
      <c r="E448" s="553"/>
      <c r="F448" s="417"/>
      <c r="G448" s="417"/>
      <c r="H448" s="417"/>
      <c r="I448" s="417"/>
    </row>
    <row r="449" s="415" customFormat="1" spans="2:9">
      <c r="B449" s="626"/>
      <c r="C449" s="626"/>
      <c r="D449" s="557"/>
      <c r="E449" s="553"/>
      <c r="F449" s="417"/>
      <c r="G449" s="417"/>
      <c r="H449" s="417"/>
      <c r="I449" s="417"/>
    </row>
    <row r="450" s="415" customFormat="1" spans="2:9">
      <c r="B450" s="626"/>
      <c r="C450" s="626"/>
      <c r="D450" s="557"/>
      <c r="E450" s="553"/>
      <c r="F450" s="417"/>
      <c r="G450" s="417"/>
      <c r="H450" s="417"/>
      <c r="I450" s="417"/>
    </row>
    <row r="451" s="415" customFormat="1" spans="2:9">
      <c r="B451" s="626"/>
      <c r="C451" s="626"/>
      <c r="D451" s="557"/>
      <c r="E451" s="553"/>
      <c r="F451" s="417"/>
      <c r="G451" s="417"/>
      <c r="H451" s="417"/>
      <c r="I451" s="417"/>
    </row>
    <row r="452" s="415" customFormat="1" spans="2:9">
      <c r="B452" s="626"/>
      <c r="C452" s="626"/>
      <c r="D452" s="557"/>
      <c r="E452" s="553"/>
      <c r="F452" s="417"/>
      <c r="G452" s="417"/>
      <c r="H452" s="417"/>
      <c r="I452" s="417"/>
    </row>
    <row r="453" s="415" customFormat="1" spans="2:9">
      <c r="B453" s="626"/>
      <c r="C453" s="626"/>
      <c r="D453" s="557"/>
      <c r="E453" s="553"/>
      <c r="F453" s="417"/>
      <c r="G453" s="417"/>
      <c r="H453" s="417"/>
      <c r="I453" s="417"/>
    </row>
    <row r="454" s="415" customFormat="1" spans="2:9">
      <c r="B454" s="626"/>
      <c r="C454" s="626"/>
      <c r="D454" s="557"/>
      <c r="E454" s="553"/>
      <c r="F454" s="417"/>
      <c r="G454" s="417"/>
      <c r="H454" s="417"/>
      <c r="I454" s="417"/>
    </row>
    <row r="455" s="415" customFormat="1" spans="2:9">
      <c r="B455" s="626"/>
      <c r="C455" s="626"/>
      <c r="D455" s="557"/>
      <c r="E455" s="553"/>
      <c r="F455" s="417"/>
      <c r="G455" s="417"/>
      <c r="H455" s="417"/>
      <c r="I455" s="417"/>
    </row>
    <row r="456" s="415" customFormat="1" spans="2:9">
      <c r="B456" s="626"/>
      <c r="C456" s="626"/>
      <c r="D456" s="557"/>
      <c r="E456" s="553"/>
      <c r="F456" s="417"/>
      <c r="G456" s="417"/>
      <c r="H456" s="417"/>
      <c r="I456" s="417"/>
    </row>
    <row r="457" s="415" customFormat="1" spans="2:9">
      <c r="B457" s="626"/>
      <c r="C457" s="626"/>
      <c r="D457" s="557"/>
      <c r="E457" s="553"/>
      <c r="F457" s="417"/>
      <c r="G457" s="417"/>
      <c r="H457" s="417"/>
      <c r="I457" s="417"/>
    </row>
    <row r="458" s="415" customFormat="1" spans="2:9">
      <c r="B458" s="626"/>
      <c r="C458" s="626"/>
      <c r="D458" s="557"/>
      <c r="E458" s="553"/>
      <c r="F458" s="417"/>
      <c r="G458" s="417"/>
      <c r="H458" s="417"/>
      <c r="I458" s="417"/>
    </row>
    <row r="459" s="415" customFormat="1" spans="2:9">
      <c r="B459" s="626"/>
      <c r="C459" s="626"/>
      <c r="D459" s="557"/>
      <c r="E459" s="553"/>
      <c r="F459" s="417"/>
      <c r="G459" s="417"/>
      <c r="H459" s="417"/>
      <c r="I459" s="417"/>
    </row>
    <row r="460" s="415" customFormat="1" spans="2:9">
      <c r="B460" s="626"/>
      <c r="C460" s="626"/>
      <c r="D460" s="557"/>
      <c r="E460" s="553"/>
      <c r="F460" s="417"/>
      <c r="G460" s="417"/>
      <c r="H460" s="417"/>
      <c r="I460" s="417"/>
    </row>
    <row r="461" s="415" customFormat="1" spans="2:9">
      <c r="B461" s="626"/>
      <c r="C461" s="626"/>
      <c r="D461" s="557"/>
      <c r="E461" s="553"/>
      <c r="F461" s="417"/>
      <c r="G461" s="417"/>
      <c r="H461" s="417"/>
      <c r="I461" s="417"/>
    </row>
    <row r="462" s="415" customFormat="1" spans="2:9">
      <c r="B462" s="626"/>
      <c r="C462" s="626"/>
      <c r="D462" s="557"/>
      <c r="E462" s="553"/>
      <c r="F462" s="417"/>
      <c r="G462" s="417"/>
      <c r="H462" s="417"/>
      <c r="I462" s="417"/>
    </row>
    <row r="463" s="415" customFormat="1" spans="2:9">
      <c r="B463" s="626"/>
      <c r="C463" s="626"/>
      <c r="D463" s="557"/>
      <c r="E463" s="553"/>
      <c r="F463" s="417"/>
      <c r="G463" s="417"/>
      <c r="H463" s="417"/>
      <c r="I463" s="417"/>
    </row>
    <row r="464" s="415" customFormat="1" spans="2:9">
      <c r="B464" s="626"/>
      <c r="C464" s="626"/>
      <c r="D464" s="557"/>
      <c r="E464" s="553"/>
      <c r="F464" s="417"/>
      <c r="G464" s="417"/>
      <c r="H464" s="417"/>
      <c r="I464" s="417"/>
    </row>
    <row r="465" s="415" customFormat="1" spans="2:9">
      <c r="B465" s="626"/>
      <c r="C465" s="626"/>
      <c r="D465" s="557"/>
      <c r="E465" s="553"/>
      <c r="F465" s="417"/>
      <c r="G465" s="417"/>
      <c r="H465" s="417"/>
      <c r="I465" s="417"/>
    </row>
    <row r="466" s="415" customFormat="1" spans="2:9">
      <c r="B466" s="626"/>
      <c r="C466" s="626"/>
      <c r="D466" s="557"/>
      <c r="E466" s="553"/>
      <c r="F466" s="417"/>
      <c r="G466" s="417"/>
      <c r="H466" s="417"/>
      <c r="I466" s="417"/>
    </row>
    <row r="467" s="415" customFormat="1" spans="2:9">
      <c r="B467" s="626"/>
      <c r="C467" s="626"/>
      <c r="D467" s="557"/>
      <c r="E467" s="553"/>
      <c r="F467" s="417"/>
      <c r="G467" s="417"/>
      <c r="H467" s="417"/>
      <c r="I467" s="417"/>
    </row>
    <row r="468" s="415" customFormat="1" spans="2:9">
      <c r="B468" s="626"/>
      <c r="C468" s="626"/>
      <c r="D468" s="557"/>
      <c r="E468" s="553"/>
      <c r="F468" s="417"/>
      <c r="G468" s="417"/>
      <c r="H468" s="417"/>
      <c r="I468" s="417"/>
    </row>
    <row r="469" s="415" customFormat="1" spans="2:9">
      <c r="B469" s="626"/>
      <c r="C469" s="626"/>
      <c r="D469" s="557"/>
      <c r="E469" s="553"/>
      <c r="F469" s="417"/>
      <c r="G469" s="417"/>
      <c r="H469" s="417"/>
      <c r="I469" s="417"/>
    </row>
    <row r="470" s="415" customFormat="1" spans="2:9">
      <c r="B470" s="626"/>
      <c r="C470" s="626"/>
      <c r="D470" s="557"/>
      <c r="E470" s="553"/>
      <c r="F470" s="417"/>
      <c r="G470" s="417"/>
      <c r="H470" s="417"/>
      <c r="I470" s="417"/>
    </row>
    <row r="471" s="415" customFormat="1" spans="2:9">
      <c r="B471" s="626"/>
      <c r="C471" s="626"/>
      <c r="D471" s="557"/>
      <c r="E471" s="553"/>
      <c r="F471" s="417"/>
      <c r="G471" s="417"/>
      <c r="H471" s="417"/>
      <c r="I471" s="417"/>
    </row>
    <row r="472" s="415" customFormat="1" spans="2:9">
      <c r="B472" s="626"/>
      <c r="C472" s="626"/>
      <c r="D472" s="557"/>
      <c r="E472" s="553"/>
      <c r="F472" s="417"/>
      <c r="G472" s="417"/>
      <c r="H472" s="417"/>
      <c r="I472" s="417"/>
    </row>
    <row r="473" s="415" customFormat="1" spans="2:9">
      <c r="B473" s="626"/>
      <c r="C473" s="626"/>
      <c r="D473" s="557"/>
      <c r="E473" s="553"/>
      <c r="F473" s="417"/>
      <c r="G473" s="417"/>
      <c r="H473" s="417"/>
      <c r="I473" s="417"/>
    </row>
    <row r="474" s="415" customFormat="1" spans="2:9">
      <c r="B474" s="626"/>
      <c r="C474" s="626"/>
      <c r="D474" s="557"/>
      <c r="E474" s="553"/>
      <c r="F474" s="417"/>
      <c r="G474" s="417"/>
      <c r="H474" s="417"/>
      <c r="I474" s="417"/>
    </row>
    <row r="475" s="415" customFormat="1" spans="2:9">
      <c r="B475" s="626"/>
      <c r="C475" s="626"/>
      <c r="D475" s="557"/>
      <c r="E475" s="553"/>
      <c r="F475" s="417"/>
      <c r="G475" s="417"/>
      <c r="H475" s="417"/>
      <c r="I475" s="417"/>
    </row>
    <row r="476" s="415" customFormat="1" spans="2:9">
      <c r="B476" s="626"/>
      <c r="C476" s="626"/>
      <c r="D476" s="557"/>
      <c r="E476" s="553"/>
      <c r="F476" s="417"/>
      <c r="G476" s="417"/>
      <c r="H476" s="417"/>
      <c r="I476" s="417"/>
    </row>
    <row r="477" s="415" customFormat="1" spans="2:9">
      <c r="B477" s="626"/>
      <c r="C477" s="626"/>
      <c r="D477" s="557"/>
      <c r="E477" s="553"/>
      <c r="F477" s="417"/>
      <c r="G477" s="417"/>
      <c r="H477" s="417"/>
      <c r="I477" s="417"/>
    </row>
    <row r="478" s="415" customFormat="1" spans="2:9">
      <c r="B478" s="626"/>
      <c r="C478" s="626"/>
      <c r="D478" s="557"/>
      <c r="E478" s="553"/>
      <c r="F478" s="417"/>
      <c r="G478" s="417"/>
      <c r="H478" s="417"/>
      <c r="I478" s="417"/>
    </row>
    <row r="479" s="415" customFormat="1" spans="2:9">
      <c r="B479" s="626"/>
      <c r="C479" s="626"/>
      <c r="D479" s="557"/>
      <c r="E479" s="553"/>
      <c r="F479" s="417"/>
      <c r="G479" s="417"/>
      <c r="H479" s="417"/>
      <c r="I479" s="417"/>
    </row>
    <row r="480" s="415" customFormat="1" spans="2:9">
      <c r="B480" s="626"/>
      <c r="C480" s="626"/>
      <c r="D480" s="557"/>
      <c r="E480" s="553"/>
      <c r="F480" s="417"/>
      <c r="G480" s="417"/>
      <c r="H480" s="417"/>
      <c r="I480" s="417"/>
    </row>
    <row r="481" s="415" customFormat="1" spans="2:9">
      <c r="B481" s="626"/>
      <c r="C481" s="626"/>
      <c r="D481" s="557"/>
      <c r="E481" s="553"/>
      <c r="F481" s="417"/>
      <c r="G481" s="417"/>
      <c r="H481" s="417"/>
      <c r="I481" s="417"/>
    </row>
    <row r="482" s="415" customFormat="1" spans="2:9">
      <c r="B482" s="626"/>
      <c r="C482" s="626"/>
      <c r="D482" s="557"/>
      <c r="E482" s="553"/>
      <c r="F482" s="417"/>
      <c r="G482" s="417"/>
      <c r="H482" s="417"/>
      <c r="I482" s="417"/>
    </row>
    <row r="483" s="415" customFormat="1" spans="2:9">
      <c r="B483" s="626"/>
      <c r="C483" s="626"/>
      <c r="D483" s="557"/>
      <c r="E483" s="553"/>
      <c r="F483" s="417"/>
      <c r="G483" s="417"/>
      <c r="H483" s="417"/>
      <c r="I483" s="417"/>
    </row>
    <row r="484" s="415" customFormat="1" spans="2:9">
      <c r="B484" s="626"/>
      <c r="C484" s="626"/>
      <c r="D484" s="557"/>
      <c r="E484" s="553"/>
      <c r="F484" s="417"/>
      <c r="G484" s="417"/>
      <c r="H484" s="417"/>
      <c r="I484" s="417"/>
    </row>
    <row r="485" s="415" customFormat="1" spans="2:9">
      <c r="B485" s="626"/>
      <c r="C485" s="626"/>
      <c r="D485" s="557"/>
      <c r="E485" s="553"/>
      <c r="F485" s="417"/>
      <c r="G485" s="417"/>
      <c r="H485" s="417"/>
      <c r="I485" s="417"/>
    </row>
    <row r="486" s="415" customFormat="1" spans="2:9">
      <c r="B486" s="626"/>
      <c r="C486" s="626"/>
      <c r="D486" s="557"/>
      <c r="E486" s="553"/>
      <c r="F486" s="417"/>
      <c r="G486" s="417"/>
      <c r="H486" s="417"/>
      <c r="I486" s="417"/>
    </row>
    <row r="487" s="415" customFormat="1" spans="2:9">
      <c r="B487" s="626"/>
      <c r="C487" s="626"/>
      <c r="D487" s="557"/>
      <c r="E487" s="553"/>
      <c r="F487" s="417"/>
      <c r="G487" s="417"/>
      <c r="H487" s="417"/>
      <c r="I487" s="417"/>
    </row>
    <row r="488" s="415" customFormat="1" spans="2:9">
      <c r="B488" s="626"/>
      <c r="C488" s="626"/>
      <c r="D488" s="557"/>
      <c r="E488" s="553"/>
      <c r="F488" s="417"/>
      <c r="G488" s="417"/>
      <c r="H488" s="417"/>
      <c r="I488" s="417"/>
    </row>
    <row r="489" s="415" customFormat="1" spans="2:9">
      <c r="B489" s="626"/>
      <c r="C489" s="626"/>
      <c r="D489" s="557"/>
      <c r="E489" s="553"/>
      <c r="F489" s="417"/>
      <c r="G489" s="417"/>
      <c r="H489" s="417"/>
      <c r="I489" s="417"/>
    </row>
    <row r="490" s="415" customFormat="1" spans="2:9">
      <c r="B490" s="626"/>
      <c r="C490" s="626"/>
      <c r="D490" s="557"/>
      <c r="E490" s="553"/>
      <c r="F490" s="417"/>
      <c r="G490" s="417"/>
      <c r="H490" s="417"/>
      <c r="I490" s="417"/>
    </row>
    <row r="491" s="415" customFormat="1" spans="2:9">
      <c r="B491" s="626"/>
      <c r="C491" s="626"/>
      <c r="D491" s="557"/>
      <c r="E491" s="553"/>
      <c r="F491" s="417"/>
      <c r="G491" s="417"/>
      <c r="H491" s="417"/>
      <c r="I491" s="417"/>
    </row>
    <row r="492" s="415" customFormat="1" spans="2:9">
      <c r="B492" s="626"/>
      <c r="C492" s="626"/>
      <c r="D492" s="557"/>
      <c r="E492" s="553"/>
      <c r="F492" s="417"/>
      <c r="G492" s="417"/>
      <c r="H492" s="417"/>
      <c r="I492" s="417"/>
    </row>
    <row r="493" s="415" customFormat="1" spans="2:9">
      <c r="B493" s="626"/>
      <c r="C493" s="626"/>
      <c r="D493" s="557"/>
      <c r="E493" s="553"/>
      <c r="F493" s="417"/>
      <c r="G493" s="417"/>
      <c r="H493" s="417"/>
      <c r="I493" s="417"/>
    </row>
    <row r="494" s="415" customFormat="1" spans="2:9">
      <c r="B494" s="626"/>
      <c r="C494" s="626"/>
      <c r="D494" s="557"/>
      <c r="E494" s="553"/>
      <c r="F494" s="417"/>
      <c r="G494" s="417"/>
      <c r="H494" s="417"/>
      <c r="I494" s="417"/>
    </row>
    <row r="495" s="415" customFormat="1" spans="2:9">
      <c r="B495" s="626"/>
      <c r="C495" s="626"/>
      <c r="D495" s="557"/>
      <c r="E495" s="553"/>
      <c r="F495" s="417"/>
      <c r="G495" s="417"/>
      <c r="H495" s="417"/>
      <c r="I495" s="417"/>
    </row>
    <row r="496" s="415" customFormat="1" spans="2:9">
      <c r="B496" s="626"/>
      <c r="C496" s="626"/>
      <c r="D496" s="557"/>
      <c r="E496" s="553"/>
      <c r="F496" s="417"/>
      <c r="G496" s="417"/>
      <c r="H496" s="417"/>
      <c r="I496" s="417"/>
    </row>
    <row r="497" s="415" customFormat="1" spans="2:9">
      <c r="B497" s="626"/>
      <c r="C497" s="626"/>
      <c r="D497" s="557"/>
      <c r="E497" s="553"/>
      <c r="F497" s="417"/>
      <c r="G497" s="417"/>
      <c r="H497" s="417"/>
      <c r="I497" s="417"/>
    </row>
    <row r="498" s="415" customFormat="1" spans="2:9">
      <c r="B498" s="626"/>
      <c r="C498" s="626"/>
      <c r="D498" s="557"/>
      <c r="E498" s="553"/>
      <c r="F498" s="417"/>
      <c r="G498" s="417"/>
      <c r="H498" s="417"/>
      <c r="I498" s="417"/>
    </row>
    <row r="499" s="415" customFormat="1" spans="2:9">
      <c r="B499" s="626"/>
      <c r="C499" s="626"/>
      <c r="D499" s="557"/>
      <c r="E499" s="553"/>
      <c r="F499" s="417"/>
      <c r="G499" s="417"/>
      <c r="H499" s="417"/>
      <c r="I499" s="417"/>
    </row>
    <row r="500" s="415" customFormat="1" spans="2:9">
      <c r="B500" s="626"/>
      <c r="C500" s="626"/>
      <c r="D500" s="557"/>
      <c r="E500" s="553"/>
      <c r="F500" s="417"/>
      <c r="G500" s="417"/>
      <c r="H500" s="417"/>
      <c r="I500" s="417"/>
    </row>
    <row r="501" s="415" customFormat="1" spans="2:9">
      <c r="B501" s="626"/>
      <c r="C501" s="626"/>
      <c r="D501" s="557"/>
      <c r="E501" s="553"/>
      <c r="F501" s="417"/>
      <c r="G501" s="417"/>
      <c r="H501" s="417"/>
      <c r="I501" s="417"/>
    </row>
    <row r="502" s="415" customFormat="1" spans="2:9">
      <c r="B502" s="626"/>
      <c r="C502" s="626"/>
      <c r="D502" s="557"/>
      <c r="E502" s="553"/>
      <c r="F502" s="417"/>
      <c r="G502" s="417"/>
      <c r="H502" s="417"/>
      <c r="I502" s="417"/>
    </row>
    <row r="503" s="415" customFormat="1" spans="2:9">
      <c r="B503" s="626"/>
      <c r="C503" s="626"/>
      <c r="D503" s="557"/>
      <c r="E503" s="553"/>
      <c r="F503" s="417"/>
      <c r="G503" s="417"/>
      <c r="H503" s="417"/>
      <c r="I503" s="417"/>
    </row>
    <row r="504" s="415" customFormat="1" spans="2:9">
      <c r="B504" s="626"/>
      <c r="C504" s="626"/>
      <c r="D504" s="557"/>
      <c r="E504" s="553"/>
      <c r="F504" s="417"/>
      <c r="G504" s="417"/>
      <c r="H504" s="417"/>
      <c r="I504" s="417"/>
    </row>
    <row r="505" s="415" customFormat="1" spans="2:9">
      <c r="B505" s="626"/>
      <c r="C505" s="626"/>
      <c r="D505" s="557"/>
      <c r="E505" s="553"/>
      <c r="F505" s="417"/>
      <c r="G505" s="417"/>
      <c r="H505" s="417"/>
      <c r="I505" s="417"/>
    </row>
    <row r="506" s="415" customFormat="1" spans="2:9">
      <c r="B506" s="626"/>
      <c r="C506" s="626"/>
      <c r="D506" s="557"/>
      <c r="E506" s="553"/>
      <c r="F506" s="417"/>
      <c r="G506" s="417"/>
      <c r="H506" s="417"/>
      <c r="I506" s="417"/>
    </row>
    <row r="507" s="415" customFormat="1" spans="2:9">
      <c r="B507" s="626"/>
      <c r="C507" s="626"/>
      <c r="D507" s="557"/>
      <c r="E507" s="553"/>
      <c r="F507" s="417"/>
      <c r="G507" s="417"/>
      <c r="H507" s="417"/>
      <c r="I507" s="417"/>
    </row>
    <row r="508" s="415" customFormat="1" spans="2:9">
      <c r="B508" s="626"/>
      <c r="C508" s="626"/>
      <c r="D508" s="557"/>
      <c r="E508" s="553"/>
      <c r="F508" s="417"/>
      <c r="G508" s="417"/>
      <c r="H508" s="417"/>
      <c r="I508" s="417"/>
    </row>
    <row r="509" s="415" customFormat="1" spans="2:9">
      <c r="B509" s="626"/>
      <c r="C509" s="626"/>
      <c r="D509" s="557"/>
      <c r="E509" s="553"/>
      <c r="F509" s="417"/>
      <c r="G509" s="417"/>
      <c r="H509" s="417"/>
      <c r="I509" s="417"/>
    </row>
    <row r="510" s="415" customFormat="1" spans="2:9">
      <c r="B510" s="626"/>
      <c r="C510" s="626"/>
      <c r="D510" s="557"/>
      <c r="E510" s="553"/>
      <c r="F510" s="417"/>
      <c r="G510" s="417"/>
      <c r="H510" s="417"/>
      <c r="I510" s="417"/>
    </row>
    <row r="511" s="415" customFormat="1" spans="2:9">
      <c r="B511" s="626"/>
      <c r="C511" s="626"/>
      <c r="D511" s="557"/>
      <c r="E511" s="553"/>
      <c r="F511" s="417"/>
      <c r="G511" s="417"/>
      <c r="H511" s="417"/>
      <c r="I511" s="417"/>
    </row>
    <row r="512" s="415" customFormat="1" spans="2:9">
      <c r="B512" s="626"/>
      <c r="C512" s="626"/>
      <c r="D512" s="557"/>
      <c r="E512" s="553"/>
      <c r="F512" s="417"/>
      <c r="G512" s="417"/>
      <c r="H512" s="417"/>
      <c r="I512" s="417"/>
    </row>
    <row r="513" s="415" customFormat="1" spans="2:9">
      <c r="B513" s="626"/>
      <c r="C513" s="626"/>
      <c r="D513" s="557"/>
      <c r="E513" s="553"/>
      <c r="F513" s="417"/>
      <c r="G513" s="417"/>
      <c r="H513" s="417"/>
      <c r="I513" s="417"/>
    </row>
    <row r="514" s="415" customFormat="1" spans="2:9">
      <c r="B514" s="626"/>
      <c r="C514" s="626"/>
      <c r="D514" s="557"/>
      <c r="E514" s="553"/>
      <c r="F514" s="417"/>
      <c r="G514" s="417"/>
      <c r="H514" s="417"/>
      <c r="I514" s="417"/>
    </row>
    <row r="515" s="415" customFormat="1" spans="2:9">
      <c r="B515" s="626"/>
      <c r="C515" s="626"/>
      <c r="D515" s="557"/>
      <c r="E515" s="553"/>
      <c r="F515" s="417"/>
      <c r="G515" s="417"/>
      <c r="H515" s="417"/>
      <c r="I515" s="417"/>
    </row>
    <row r="516" s="415" customFormat="1" spans="2:9">
      <c r="B516" s="626"/>
      <c r="C516" s="626"/>
      <c r="D516" s="557"/>
      <c r="E516" s="553"/>
      <c r="F516" s="417"/>
      <c r="G516" s="417"/>
      <c r="H516" s="417"/>
      <c r="I516" s="417"/>
    </row>
    <row r="517" s="415" customFormat="1" spans="2:9">
      <c r="B517" s="626"/>
      <c r="C517" s="626"/>
      <c r="D517" s="557"/>
      <c r="E517" s="553"/>
      <c r="F517" s="417"/>
      <c r="G517" s="417"/>
      <c r="H517" s="417"/>
      <c r="I517" s="417"/>
    </row>
    <row r="518" s="415" customFormat="1" spans="2:9">
      <c r="B518" s="626"/>
      <c r="C518" s="626"/>
      <c r="D518" s="557"/>
      <c r="E518" s="553"/>
      <c r="F518" s="417"/>
      <c r="G518" s="417"/>
      <c r="H518" s="417"/>
      <c r="I518" s="417"/>
    </row>
    <row r="519" s="415" customFormat="1" spans="2:9">
      <c r="B519" s="626"/>
      <c r="C519" s="626"/>
      <c r="D519" s="557"/>
      <c r="E519" s="553"/>
      <c r="F519" s="417"/>
      <c r="G519" s="417"/>
      <c r="H519" s="417"/>
      <c r="I519" s="417"/>
    </row>
    <row r="520" s="415" customFormat="1" spans="2:9">
      <c r="B520" s="626"/>
      <c r="C520" s="626"/>
      <c r="D520" s="557"/>
      <c r="E520" s="553"/>
      <c r="F520" s="417"/>
      <c r="G520" s="417"/>
      <c r="H520" s="417"/>
      <c r="I520" s="417"/>
    </row>
    <row r="521" s="415" customFormat="1" spans="2:9">
      <c r="B521" s="626"/>
      <c r="C521" s="626"/>
      <c r="D521" s="557"/>
      <c r="E521" s="553"/>
      <c r="F521" s="417"/>
      <c r="G521" s="417"/>
      <c r="H521" s="417"/>
      <c r="I521" s="417"/>
    </row>
    <row r="522" s="415" customFormat="1" spans="2:9">
      <c r="B522" s="626"/>
      <c r="C522" s="626"/>
      <c r="D522" s="557"/>
      <c r="E522" s="553"/>
      <c r="F522" s="417"/>
      <c r="G522" s="417"/>
      <c r="H522" s="417"/>
      <c r="I522" s="417"/>
    </row>
    <row r="523" s="415" customFormat="1" spans="2:9">
      <c r="B523" s="626"/>
      <c r="C523" s="626"/>
      <c r="D523" s="557"/>
      <c r="E523" s="553"/>
      <c r="F523" s="417"/>
      <c r="G523" s="417"/>
      <c r="H523" s="417"/>
      <c r="I523" s="417"/>
    </row>
    <row r="524" s="415" customFormat="1" spans="2:9">
      <c r="B524" s="626"/>
      <c r="C524" s="626"/>
      <c r="D524" s="557"/>
      <c r="E524" s="553"/>
      <c r="F524" s="417"/>
      <c r="G524" s="417"/>
      <c r="H524" s="417"/>
      <c r="I524" s="417"/>
    </row>
    <row r="525" s="415" customFormat="1" spans="2:9">
      <c r="B525" s="626"/>
      <c r="C525" s="626"/>
      <c r="D525" s="557"/>
      <c r="E525" s="553"/>
      <c r="F525" s="417"/>
      <c r="G525" s="417"/>
      <c r="H525" s="417"/>
      <c r="I525" s="417"/>
    </row>
    <row r="526" s="415" customFormat="1" spans="2:9">
      <c r="B526" s="626"/>
      <c r="C526" s="626"/>
      <c r="D526" s="557"/>
      <c r="E526" s="553"/>
      <c r="F526" s="417"/>
      <c r="G526" s="417"/>
      <c r="H526" s="417"/>
      <c r="I526" s="417"/>
    </row>
    <row r="527" s="415" customFormat="1" spans="2:9">
      <c r="B527" s="626"/>
      <c r="C527" s="626"/>
      <c r="D527" s="557"/>
      <c r="E527" s="553"/>
      <c r="F527" s="417"/>
      <c r="G527" s="417"/>
      <c r="H527" s="417"/>
      <c r="I527" s="417"/>
    </row>
    <row r="528" s="415" customFormat="1" spans="2:9">
      <c r="B528" s="626"/>
      <c r="C528" s="626"/>
      <c r="D528" s="557"/>
      <c r="E528" s="553"/>
      <c r="F528" s="417"/>
      <c r="G528" s="417"/>
      <c r="H528" s="417"/>
      <c r="I528" s="417"/>
    </row>
    <row r="529" s="415" customFormat="1" spans="2:9">
      <c r="B529" s="626"/>
      <c r="C529" s="626"/>
      <c r="D529" s="557"/>
      <c r="E529" s="553"/>
      <c r="F529" s="417"/>
      <c r="G529" s="417"/>
      <c r="H529" s="417"/>
      <c r="I529" s="417"/>
    </row>
    <row r="530" s="415" customFormat="1" spans="2:9">
      <c r="B530" s="626"/>
      <c r="C530" s="626"/>
      <c r="D530" s="557"/>
      <c r="E530" s="553"/>
      <c r="F530" s="417"/>
      <c r="G530" s="417"/>
      <c r="H530" s="417"/>
      <c r="I530" s="417"/>
    </row>
    <row r="531" s="415" customFormat="1" spans="2:9">
      <c r="B531" s="626"/>
      <c r="C531" s="626"/>
      <c r="D531" s="557"/>
      <c r="E531" s="553"/>
      <c r="F531" s="417"/>
      <c r="G531" s="417"/>
      <c r="H531" s="417"/>
      <c r="I531" s="417"/>
    </row>
    <row r="532" s="415" customFormat="1" spans="2:9">
      <c r="B532" s="626"/>
      <c r="C532" s="626"/>
      <c r="D532" s="557"/>
      <c r="E532" s="553"/>
      <c r="F532" s="417"/>
      <c r="G532" s="417"/>
      <c r="H532" s="417"/>
      <c r="I532" s="417"/>
    </row>
    <row r="533" s="415" customFormat="1" spans="2:9">
      <c r="B533" s="626"/>
      <c r="C533" s="626"/>
      <c r="D533" s="557"/>
      <c r="E533" s="553"/>
      <c r="F533" s="417"/>
      <c r="G533" s="417"/>
      <c r="H533" s="417"/>
      <c r="I533" s="417"/>
    </row>
    <row r="534" s="415" customFormat="1" spans="2:9">
      <c r="B534" s="626"/>
      <c r="C534" s="626"/>
      <c r="D534" s="557"/>
      <c r="E534" s="553"/>
      <c r="F534" s="417"/>
      <c r="G534" s="417"/>
      <c r="H534" s="417"/>
      <c r="I534" s="417"/>
    </row>
    <row r="535" s="415" customFormat="1" spans="2:9">
      <c r="B535" s="626"/>
      <c r="C535" s="626"/>
      <c r="D535" s="557"/>
      <c r="E535" s="553"/>
      <c r="F535" s="417"/>
      <c r="G535" s="417"/>
      <c r="H535" s="417"/>
      <c r="I535" s="417"/>
    </row>
    <row r="536" s="415" customFormat="1" spans="2:9">
      <c r="B536" s="626"/>
      <c r="C536" s="626"/>
      <c r="D536" s="557"/>
      <c r="E536" s="553"/>
      <c r="F536" s="417"/>
      <c r="G536" s="417"/>
      <c r="H536" s="417"/>
      <c r="I536" s="417"/>
    </row>
    <row r="537" s="415" customFormat="1" spans="2:9">
      <c r="B537" s="626"/>
      <c r="C537" s="626"/>
      <c r="D537" s="557"/>
      <c r="E537" s="553"/>
      <c r="F537" s="417"/>
      <c r="G537" s="417"/>
      <c r="H537" s="417"/>
      <c r="I537" s="417"/>
    </row>
    <row r="538" s="415" customFormat="1" spans="2:9">
      <c r="B538" s="626"/>
      <c r="C538" s="626"/>
      <c r="D538" s="557"/>
      <c r="E538" s="553"/>
      <c r="F538" s="417"/>
      <c r="G538" s="417"/>
      <c r="H538" s="417"/>
      <c r="I538" s="417"/>
    </row>
    <row r="539" s="415" customFormat="1" spans="2:9">
      <c r="B539" s="626"/>
      <c r="C539" s="626"/>
      <c r="D539" s="557"/>
      <c r="E539" s="553"/>
      <c r="F539" s="417"/>
      <c r="G539" s="417"/>
      <c r="H539" s="417"/>
      <c r="I539" s="417"/>
    </row>
    <row r="540" s="415" customFormat="1" spans="2:9">
      <c r="B540" s="626"/>
      <c r="C540" s="626"/>
      <c r="D540" s="557"/>
      <c r="E540" s="553"/>
      <c r="F540" s="417"/>
      <c r="G540" s="417"/>
      <c r="H540" s="417"/>
      <c r="I540" s="417"/>
    </row>
    <row r="541" s="415" customFormat="1" spans="2:9">
      <c r="B541" s="626"/>
      <c r="C541" s="626"/>
      <c r="D541" s="557"/>
      <c r="E541" s="553"/>
      <c r="F541" s="417"/>
      <c r="G541" s="417"/>
      <c r="H541" s="417"/>
      <c r="I541" s="417"/>
    </row>
    <row r="542" s="415" customFormat="1" spans="2:9">
      <c r="B542" s="626"/>
      <c r="C542" s="626"/>
      <c r="D542" s="557"/>
      <c r="E542" s="553"/>
      <c r="F542" s="417"/>
      <c r="G542" s="417"/>
      <c r="H542" s="417"/>
      <c r="I542" s="417"/>
    </row>
    <row r="543" s="415" customFormat="1" spans="2:9">
      <c r="B543" s="626"/>
      <c r="C543" s="626"/>
      <c r="D543" s="557"/>
      <c r="E543" s="553"/>
      <c r="F543" s="417"/>
      <c r="G543" s="417"/>
      <c r="H543" s="417"/>
      <c r="I543" s="417"/>
    </row>
    <row r="544" s="415" customFormat="1" spans="2:9">
      <c r="B544" s="626"/>
      <c r="C544" s="626"/>
      <c r="D544" s="557"/>
      <c r="E544" s="553"/>
      <c r="F544" s="417"/>
      <c r="G544" s="417"/>
      <c r="H544" s="417"/>
      <c r="I544" s="417"/>
    </row>
    <row r="545" s="415" customFormat="1" spans="2:9">
      <c r="B545" s="626"/>
      <c r="C545" s="626"/>
      <c r="D545" s="557"/>
      <c r="E545" s="553"/>
      <c r="F545" s="417"/>
      <c r="G545" s="417"/>
      <c r="H545" s="417"/>
      <c r="I545" s="417"/>
    </row>
    <row r="546" s="415" customFormat="1" spans="2:9">
      <c r="B546" s="626"/>
      <c r="C546" s="626"/>
      <c r="D546" s="557"/>
      <c r="E546" s="553"/>
      <c r="F546" s="417"/>
      <c r="G546" s="417"/>
      <c r="H546" s="417"/>
      <c r="I546" s="417"/>
    </row>
    <row r="547" s="415" customFormat="1" spans="2:9">
      <c r="B547" s="626"/>
      <c r="C547" s="626"/>
      <c r="D547" s="557"/>
      <c r="E547" s="553"/>
      <c r="F547" s="417"/>
      <c r="G547" s="417"/>
      <c r="H547" s="417"/>
      <c r="I547" s="417"/>
    </row>
    <row r="548" s="415" customFormat="1" spans="2:9">
      <c r="B548" s="626"/>
      <c r="C548" s="626"/>
      <c r="D548" s="557"/>
      <c r="E548" s="553"/>
      <c r="F548" s="417"/>
      <c r="G548" s="417"/>
      <c r="H548" s="417"/>
      <c r="I548" s="417"/>
    </row>
    <row r="549" s="415" customFormat="1" spans="2:9">
      <c r="B549" s="626"/>
      <c r="C549" s="626"/>
      <c r="D549" s="557"/>
      <c r="E549" s="553"/>
      <c r="F549" s="417"/>
      <c r="G549" s="417"/>
      <c r="H549" s="417"/>
      <c r="I549" s="417"/>
    </row>
    <row r="550" s="415" customFormat="1" spans="2:9">
      <c r="B550" s="626"/>
      <c r="C550" s="626"/>
      <c r="D550" s="557"/>
      <c r="E550" s="553"/>
      <c r="F550" s="417"/>
      <c r="G550" s="417"/>
      <c r="H550" s="417"/>
      <c r="I550" s="417"/>
    </row>
    <row r="551" s="415" customFormat="1" spans="2:9">
      <c r="B551" s="626"/>
      <c r="C551" s="626"/>
      <c r="D551" s="557"/>
      <c r="E551" s="553"/>
      <c r="F551" s="417"/>
      <c r="G551" s="417"/>
      <c r="H551" s="417"/>
      <c r="I551" s="417"/>
    </row>
    <row r="552" s="415" customFormat="1" spans="2:9">
      <c r="B552" s="626"/>
      <c r="C552" s="626"/>
      <c r="D552" s="557"/>
      <c r="E552" s="553"/>
      <c r="F552" s="417"/>
      <c r="G552" s="417"/>
      <c r="H552" s="417"/>
      <c r="I552" s="417"/>
    </row>
    <row r="553" s="415" customFormat="1" spans="2:9">
      <c r="B553" s="626"/>
      <c r="C553" s="626"/>
      <c r="D553" s="557"/>
      <c r="E553" s="553"/>
      <c r="F553" s="417"/>
      <c r="G553" s="417"/>
      <c r="H553" s="417"/>
      <c r="I553" s="417"/>
    </row>
    <row r="554" s="415" customFormat="1" spans="2:9">
      <c r="B554" s="626"/>
      <c r="C554" s="626"/>
      <c r="D554" s="557"/>
      <c r="E554" s="553"/>
      <c r="F554" s="417"/>
      <c r="G554" s="417"/>
      <c r="H554" s="417"/>
      <c r="I554" s="417"/>
    </row>
    <row r="555" s="415" customFormat="1" spans="2:9">
      <c r="B555" s="626"/>
      <c r="C555" s="626"/>
      <c r="D555" s="557"/>
      <c r="E555" s="553"/>
      <c r="F555" s="417"/>
      <c r="G555" s="417"/>
      <c r="H555" s="417"/>
      <c r="I555" s="417"/>
    </row>
    <row r="556" s="415" customFormat="1" spans="2:9">
      <c r="B556" s="626"/>
      <c r="C556" s="626"/>
      <c r="D556" s="557"/>
      <c r="E556" s="553"/>
      <c r="F556" s="417"/>
      <c r="G556" s="417"/>
      <c r="H556" s="417"/>
      <c r="I556" s="417"/>
    </row>
    <row r="557" s="415" customFormat="1" spans="2:9">
      <c r="B557" s="626"/>
      <c r="C557" s="626"/>
      <c r="D557" s="557"/>
      <c r="E557" s="553"/>
      <c r="F557" s="417"/>
      <c r="G557" s="417"/>
      <c r="H557" s="417"/>
      <c r="I557" s="417"/>
    </row>
    <row r="558" s="415" customFormat="1" spans="2:9">
      <c r="B558" s="626"/>
      <c r="C558" s="626"/>
      <c r="D558" s="557"/>
      <c r="E558" s="553"/>
      <c r="F558" s="417"/>
      <c r="G558" s="417"/>
      <c r="H558" s="417"/>
      <c r="I558" s="417"/>
    </row>
    <row r="559" s="415" customFormat="1" spans="2:9">
      <c r="B559" s="626"/>
      <c r="C559" s="626"/>
      <c r="D559" s="557"/>
      <c r="E559" s="553"/>
      <c r="F559" s="417"/>
      <c r="G559" s="417"/>
      <c r="H559" s="417"/>
      <c r="I559" s="417"/>
    </row>
    <row r="560" s="415" customFormat="1" spans="2:9">
      <c r="B560" s="626"/>
      <c r="C560" s="626"/>
      <c r="D560" s="557"/>
      <c r="E560" s="553"/>
      <c r="F560" s="417"/>
      <c r="G560" s="417"/>
      <c r="H560" s="417"/>
      <c r="I560" s="417"/>
    </row>
    <row r="561" s="415" customFormat="1" spans="2:9">
      <c r="B561" s="626"/>
      <c r="C561" s="626"/>
      <c r="D561" s="557"/>
      <c r="E561" s="553"/>
      <c r="F561" s="417"/>
      <c r="G561" s="417"/>
      <c r="H561" s="417"/>
      <c r="I561" s="417"/>
    </row>
    <row r="562" s="415" customFormat="1" spans="2:9">
      <c r="B562" s="626"/>
      <c r="C562" s="626"/>
      <c r="D562" s="557"/>
      <c r="E562" s="553"/>
      <c r="F562" s="417"/>
      <c r="G562" s="417"/>
      <c r="H562" s="417"/>
      <c r="I562" s="417"/>
    </row>
    <row r="563" s="415" customFormat="1" spans="2:9">
      <c r="B563" s="626"/>
      <c r="C563" s="626"/>
      <c r="D563" s="557"/>
      <c r="E563" s="553"/>
      <c r="F563" s="417"/>
      <c r="G563" s="417"/>
      <c r="H563" s="417"/>
      <c r="I563" s="417"/>
    </row>
    <row r="564" s="415" customFormat="1" spans="2:9">
      <c r="B564" s="626"/>
      <c r="C564" s="626"/>
      <c r="D564" s="557"/>
      <c r="E564" s="553"/>
      <c r="F564" s="417"/>
      <c r="G564" s="417"/>
      <c r="H564" s="417"/>
      <c r="I564" s="417"/>
    </row>
    <row r="565" s="415" customFormat="1" spans="2:9">
      <c r="B565" s="626"/>
      <c r="C565" s="626"/>
      <c r="D565" s="557"/>
      <c r="E565" s="553"/>
      <c r="F565" s="417"/>
      <c r="G565" s="417"/>
      <c r="H565" s="417"/>
      <c r="I565" s="417"/>
    </row>
    <row r="566" s="415" customFormat="1" spans="2:9">
      <c r="B566" s="626"/>
      <c r="C566" s="626"/>
      <c r="D566" s="557"/>
      <c r="E566" s="553"/>
      <c r="F566" s="417"/>
      <c r="G566" s="417"/>
      <c r="H566" s="417"/>
      <c r="I566" s="417"/>
    </row>
    <row r="567" s="415" customFormat="1" spans="2:9">
      <c r="B567" s="626"/>
      <c r="C567" s="626"/>
      <c r="D567" s="557"/>
      <c r="E567" s="553"/>
      <c r="F567" s="417"/>
      <c r="G567" s="417"/>
      <c r="H567" s="417"/>
      <c r="I567" s="417"/>
    </row>
    <row r="568" s="415" customFormat="1" spans="2:9">
      <c r="B568" s="626"/>
      <c r="C568" s="626"/>
      <c r="D568" s="557"/>
      <c r="E568" s="553"/>
      <c r="F568" s="417"/>
      <c r="G568" s="417"/>
      <c r="H568" s="417"/>
      <c r="I568" s="417"/>
    </row>
    <row r="569" s="415" customFormat="1" spans="2:9">
      <c r="B569" s="626"/>
      <c r="C569" s="626"/>
      <c r="D569" s="557"/>
      <c r="E569" s="553"/>
      <c r="F569" s="417"/>
      <c r="G569" s="417"/>
      <c r="H569" s="417"/>
      <c r="I569" s="417"/>
    </row>
    <row r="570" s="415" customFormat="1" spans="2:9">
      <c r="B570" s="626"/>
      <c r="C570" s="626"/>
      <c r="D570" s="557"/>
      <c r="E570" s="553"/>
      <c r="F570" s="417"/>
      <c r="G570" s="417"/>
      <c r="H570" s="417"/>
      <c r="I570" s="417"/>
    </row>
    <row r="571" s="415" customFormat="1" spans="2:9">
      <c r="B571" s="626"/>
      <c r="C571" s="626"/>
      <c r="D571" s="557"/>
      <c r="E571" s="553"/>
      <c r="F571" s="417"/>
      <c r="G571" s="417"/>
      <c r="H571" s="417"/>
      <c r="I571" s="417"/>
    </row>
    <row r="572" s="415" customFormat="1" spans="2:9">
      <c r="B572" s="626"/>
      <c r="C572" s="626"/>
      <c r="D572" s="557"/>
      <c r="E572" s="553"/>
      <c r="F572" s="417"/>
      <c r="G572" s="417"/>
      <c r="H572" s="417"/>
      <c r="I572" s="417"/>
    </row>
    <row r="573" s="415" customFormat="1" spans="2:9">
      <c r="B573" s="626"/>
      <c r="C573" s="626"/>
      <c r="D573" s="557"/>
      <c r="E573" s="553"/>
      <c r="F573" s="417"/>
      <c r="G573" s="417"/>
      <c r="H573" s="417"/>
      <c r="I573" s="417"/>
    </row>
    <row r="574" s="415" customFormat="1" spans="2:9">
      <c r="B574" s="626"/>
      <c r="C574" s="626"/>
      <c r="D574" s="557"/>
      <c r="E574" s="553"/>
      <c r="F574" s="417"/>
      <c r="G574" s="417"/>
      <c r="H574" s="417"/>
      <c r="I574" s="417"/>
    </row>
    <row r="575" s="415" customFormat="1" spans="2:9">
      <c r="B575" s="626"/>
      <c r="C575" s="626"/>
      <c r="D575" s="557"/>
      <c r="E575" s="553"/>
      <c r="F575" s="417"/>
      <c r="G575" s="417"/>
      <c r="H575" s="417"/>
      <c r="I575" s="417"/>
    </row>
    <row r="576" s="415" customFormat="1" spans="2:9">
      <c r="B576" s="626"/>
      <c r="C576" s="626"/>
      <c r="D576" s="557"/>
      <c r="E576" s="553"/>
      <c r="F576" s="417"/>
      <c r="G576" s="417"/>
      <c r="H576" s="417"/>
      <c r="I576" s="417"/>
    </row>
    <row r="577" s="415" customFormat="1" spans="2:9">
      <c r="B577" s="626"/>
      <c r="C577" s="626"/>
      <c r="D577" s="557"/>
      <c r="E577" s="553"/>
      <c r="F577" s="417"/>
      <c r="G577" s="417"/>
      <c r="H577" s="417"/>
      <c r="I577" s="417"/>
    </row>
    <row r="578" s="415" customFormat="1" spans="2:9">
      <c r="B578" s="626"/>
      <c r="C578" s="626"/>
      <c r="D578" s="557"/>
      <c r="E578" s="553"/>
      <c r="F578" s="417"/>
      <c r="G578" s="417"/>
      <c r="H578" s="417"/>
      <c r="I578" s="417"/>
    </row>
    <row r="579" s="415" customFormat="1" spans="2:9">
      <c r="B579" s="626"/>
      <c r="C579" s="626"/>
      <c r="D579" s="557"/>
      <c r="E579" s="553"/>
      <c r="F579" s="417"/>
      <c r="G579" s="417"/>
      <c r="H579" s="417"/>
      <c r="I579" s="417"/>
    </row>
    <row r="580" s="415" customFormat="1" spans="2:9">
      <c r="B580" s="626"/>
      <c r="C580" s="626"/>
      <c r="D580" s="557"/>
      <c r="E580" s="553"/>
      <c r="F580" s="417"/>
      <c r="G580" s="417"/>
      <c r="H580" s="417"/>
      <c r="I580" s="417"/>
    </row>
    <row r="581" s="415" customFormat="1" spans="2:9">
      <c r="B581" s="626"/>
      <c r="C581" s="626"/>
      <c r="D581" s="557"/>
      <c r="E581" s="553"/>
      <c r="F581" s="417"/>
      <c r="G581" s="417"/>
      <c r="H581" s="417"/>
      <c r="I581" s="417"/>
    </row>
    <row r="582" s="415" customFormat="1" spans="2:9">
      <c r="B582" s="626"/>
      <c r="C582" s="626"/>
      <c r="D582" s="557"/>
      <c r="E582" s="553"/>
      <c r="F582" s="417"/>
      <c r="G582" s="417"/>
      <c r="H582" s="417"/>
      <c r="I582" s="417"/>
    </row>
    <row r="583" s="415" customFormat="1" spans="2:9">
      <c r="B583" s="626"/>
      <c r="C583" s="626"/>
      <c r="D583" s="557"/>
      <c r="E583" s="553"/>
      <c r="F583" s="417"/>
      <c r="G583" s="417"/>
      <c r="H583" s="417"/>
      <c r="I583" s="417"/>
    </row>
    <row r="584" s="415" customFormat="1" spans="2:9">
      <c r="B584" s="626"/>
      <c r="C584" s="626"/>
      <c r="D584" s="557"/>
      <c r="E584" s="553"/>
      <c r="F584" s="417"/>
      <c r="G584" s="417"/>
      <c r="H584" s="417"/>
      <c r="I584" s="417"/>
    </row>
    <row r="585" s="415" customFormat="1" spans="2:9">
      <c r="B585" s="626"/>
      <c r="C585" s="626"/>
      <c r="D585" s="557"/>
      <c r="E585" s="553"/>
      <c r="F585" s="417"/>
      <c r="G585" s="417"/>
      <c r="H585" s="417"/>
      <c r="I585" s="417"/>
    </row>
    <row r="586" s="415" customFormat="1" spans="2:9">
      <c r="B586" s="626"/>
      <c r="C586" s="626"/>
      <c r="D586" s="557"/>
      <c r="E586" s="553"/>
      <c r="F586" s="417"/>
      <c r="G586" s="417"/>
      <c r="H586" s="417"/>
      <c r="I586" s="417"/>
    </row>
    <row r="587" s="415" customFormat="1" spans="2:9">
      <c r="B587" s="626"/>
      <c r="C587" s="626"/>
      <c r="D587" s="557"/>
      <c r="E587" s="553"/>
      <c r="F587" s="417"/>
      <c r="G587" s="417"/>
      <c r="H587" s="417"/>
      <c r="I587" s="417"/>
    </row>
    <row r="588" s="415" customFormat="1" spans="2:9">
      <c r="B588" s="626"/>
      <c r="C588" s="626"/>
      <c r="D588" s="557"/>
      <c r="E588" s="553"/>
      <c r="F588" s="417"/>
      <c r="G588" s="417"/>
      <c r="H588" s="417"/>
      <c r="I588" s="417"/>
    </row>
    <row r="589" s="415" customFormat="1" spans="2:9">
      <c r="B589" s="626"/>
      <c r="C589" s="626"/>
      <c r="D589" s="557"/>
      <c r="E589" s="553"/>
      <c r="F589" s="417"/>
      <c r="G589" s="417"/>
      <c r="H589" s="417"/>
      <c r="I589" s="417"/>
    </row>
    <row r="590" s="415" customFormat="1" spans="2:9">
      <c r="B590" s="626"/>
      <c r="C590" s="626"/>
      <c r="D590" s="557"/>
      <c r="E590" s="553"/>
      <c r="F590" s="417"/>
      <c r="G590" s="417"/>
      <c r="H590" s="417"/>
      <c r="I590" s="417"/>
    </row>
    <row r="591" s="415" customFormat="1" spans="2:9">
      <c r="B591" s="626"/>
      <c r="C591" s="626"/>
      <c r="D591" s="557"/>
      <c r="E591" s="553"/>
      <c r="F591" s="417"/>
      <c r="G591" s="417"/>
      <c r="H591" s="417"/>
      <c r="I591" s="417"/>
    </row>
    <row r="592" s="415" customFormat="1" spans="2:9">
      <c r="B592" s="626"/>
      <c r="C592" s="626"/>
      <c r="D592" s="557"/>
      <c r="E592" s="553"/>
      <c r="F592" s="417"/>
      <c r="G592" s="417"/>
      <c r="H592" s="417"/>
      <c r="I592" s="417"/>
    </row>
    <row r="593" s="415" customFormat="1" spans="2:9">
      <c r="B593" s="626"/>
      <c r="C593" s="626"/>
      <c r="D593" s="557"/>
      <c r="E593" s="553"/>
      <c r="F593" s="417"/>
      <c r="G593" s="417"/>
      <c r="H593" s="417"/>
      <c r="I593" s="417"/>
    </row>
    <row r="594" s="415" customFormat="1" spans="2:9">
      <c r="B594" s="626"/>
      <c r="C594" s="626"/>
      <c r="D594" s="557"/>
      <c r="E594" s="553"/>
      <c r="F594" s="417"/>
      <c r="G594" s="417"/>
      <c r="H594" s="417"/>
      <c r="I594" s="417"/>
    </row>
    <row r="595" s="415" customFormat="1" spans="2:9">
      <c r="B595" s="626"/>
      <c r="C595" s="626"/>
      <c r="D595" s="557"/>
      <c r="E595" s="553"/>
      <c r="F595" s="417"/>
      <c r="G595" s="417"/>
      <c r="H595" s="417"/>
      <c r="I595" s="417"/>
    </row>
    <row r="596" s="415" customFormat="1" spans="2:9">
      <c r="B596" s="626"/>
      <c r="C596" s="626"/>
      <c r="D596" s="557"/>
      <c r="E596" s="553"/>
      <c r="F596" s="417"/>
      <c r="G596" s="417"/>
      <c r="H596" s="417"/>
      <c r="I596" s="417"/>
    </row>
    <row r="597" s="415" customFormat="1" spans="2:9">
      <c r="B597" s="626"/>
      <c r="C597" s="626"/>
      <c r="D597" s="557"/>
      <c r="E597" s="553"/>
      <c r="F597" s="417"/>
      <c r="G597" s="417"/>
      <c r="H597" s="417"/>
      <c r="I597" s="417"/>
    </row>
    <row r="598" s="415" customFormat="1" spans="2:9">
      <c r="B598" s="626"/>
      <c r="C598" s="626"/>
      <c r="D598" s="557"/>
      <c r="E598" s="553"/>
      <c r="F598" s="417"/>
      <c r="G598" s="417"/>
      <c r="H598" s="417"/>
      <c r="I598" s="417"/>
    </row>
    <row r="599" s="415" customFormat="1" spans="2:9">
      <c r="B599" s="626"/>
      <c r="C599" s="626"/>
      <c r="D599" s="557"/>
      <c r="E599" s="553"/>
      <c r="F599" s="417"/>
      <c r="G599" s="417"/>
      <c r="H599" s="417"/>
      <c r="I599" s="417"/>
    </row>
    <row r="600" s="415" customFormat="1" spans="2:9">
      <c r="B600" s="626"/>
      <c r="C600" s="626"/>
      <c r="D600" s="557"/>
      <c r="E600" s="553"/>
      <c r="F600" s="417"/>
      <c r="G600" s="417"/>
      <c r="H600" s="417"/>
      <c r="I600" s="417"/>
    </row>
    <row r="601" s="415" customFormat="1" spans="2:9">
      <c r="B601" s="626"/>
      <c r="C601" s="626"/>
      <c r="D601" s="557"/>
      <c r="E601" s="553"/>
      <c r="F601" s="417"/>
      <c r="G601" s="417"/>
      <c r="H601" s="417"/>
      <c r="I601" s="417"/>
    </row>
    <row r="602" s="415" customFormat="1" spans="2:9">
      <c r="B602" s="626"/>
      <c r="C602" s="626"/>
      <c r="D602" s="557"/>
      <c r="E602" s="553"/>
      <c r="F602" s="417"/>
      <c r="G602" s="417"/>
      <c r="H602" s="417"/>
      <c r="I602" s="417"/>
    </row>
    <row r="603" s="415" customFormat="1" spans="2:9">
      <c r="B603" s="626"/>
      <c r="C603" s="626"/>
      <c r="D603" s="557"/>
      <c r="E603" s="553"/>
      <c r="F603" s="417"/>
      <c r="G603" s="417"/>
      <c r="H603" s="417"/>
      <c r="I603" s="417"/>
    </row>
    <row r="604" s="415" customFormat="1" spans="2:9">
      <c r="B604" s="626"/>
      <c r="C604" s="626"/>
      <c r="D604" s="557"/>
      <c r="E604" s="553"/>
      <c r="F604" s="417"/>
      <c r="G604" s="417"/>
      <c r="H604" s="417"/>
      <c r="I604" s="417"/>
    </row>
    <row r="605" s="415" customFormat="1" spans="2:9">
      <c r="B605" s="626"/>
      <c r="C605" s="626"/>
      <c r="D605" s="557"/>
      <c r="E605" s="553"/>
      <c r="F605" s="417"/>
      <c r="G605" s="417"/>
      <c r="H605" s="417"/>
      <c r="I605" s="417"/>
    </row>
    <row r="606" s="415" customFormat="1" spans="2:9">
      <c r="B606" s="626"/>
      <c r="C606" s="626"/>
      <c r="D606" s="557"/>
      <c r="E606" s="553"/>
      <c r="F606" s="417"/>
      <c r="G606" s="417"/>
      <c r="H606" s="417"/>
      <c r="I606" s="417"/>
    </row>
    <row r="607" s="415" customFormat="1" spans="2:9">
      <c r="B607" s="626"/>
      <c r="C607" s="626"/>
      <c r="D607" s="557"/>
      <c r="E607" s="553"/>
      <c r="F607" s="417"/>
      <c r="G607" s="417"/>
      <c r="H607" s="417"/>
      <c r="I607" s="417"/>
    </row>
    <row r="608" s="415" customFormat="1" spans="2:9">
      <c r="B608" s="626"/>
      <c r="C608" s="626"/>
      <c r="D608" s="557"/>
      <c r="E608" s="553"/>
      <c r="F608" s="417"/>
      <c r="G608" s="417"/>
      <c r="H608" s="417"/>
      <c r="I608" s="417"/>
    </row>
    <row r="609" s="415" customFormat="1" spans="2:9">
      <c r="B609" s="626"/>
      <c r="C609" s="626"/>
      <c r="D609" s="557"/>
      <c r="E609" s="553"/>
      <c r="F609" s="417"/>
      <c r="G609" s="417"/>
      <c r="H609" s="417"/>
      <c r="I609" s="417"/>
    </row>
    <row r="610" s="415" customFormat="1" spans="2:9">
      <c r="B610" s="626"/>
      <c r="C610" s="626"/>
      <c r="D610" s="557"/>
      <c r="E610" s="553"/>
      <c r="F610" s="417"/>
      <c r="G610" s="417"/>
      <c r="H610" s="417"/>
      <c r="I610" s="417"/>
    </row>
    <row r="611" s="415" customFormat="1" spans="2:9">
      <c r="B611" s="626"/>
      <c r="C611" s="626"/>
      <c r="D611" s="557"/>
      <c r="E611" s="553"/>
      <c r="F611" s="417"/>
      <c r="G611" s="417"/>
      <c r="H611" s="417"/>
      <c r="I611" s="417"/>
    </row>
    <row r="612" s="415" customFormat="1" spans="2:9">
      <c r="B612" s="626"/>
      <c r="C612" s="626"/>
      <c r="D612" s="557"/>
      <c r="E612" s="553"/>
      <c r="F612" s="417"/>
      <c r="G612" s="417"/>
      <c r="H612" s="417"/>
      <c r="I612" s="417"/>
    </row>
    <row r="613" s="415" customFormat="1" spans="2:9">
      <c r="B613" s="626"/>
      <c r="C613" s="626"/>
      <c r="D613" s="557"/>
      <c r="E613" s="553"/>
      <c r="F613" s="417"/>
      <c r="G613" s="417"/>
      <c r="H613" s="417"/>
      <c r="I613" s="417"/>
    </row>
    <row r="614" s="415" customFormat="1" spans="2:9">
      <c r="B614" s="626"/>
      <c r="C614" s="626"/>
      <c r="D614" s="557"/>
      <c r="E614" s="553"/>
      <c r="F614" s="417"/>
      <c r="G614" s="417"/>
      <c r="H614" s="417"/>
      <c r="I614" s="417"/>
    </row>
    <row r="615" s="415" customFormat="1" spans="2:9">
      <c r="B615" s="626"/>
      <c r="C615" s="626"/>
      <c r="D615" s="557"/>
      <c r="E615" s="553"/>
      <c r="F615" s="417"/>
      <c r="G615" s="417"/>
      <c r="H615" s="417"/>
      <c r="I615" s="417"/>
    </row>
    <row r="616" s="415" customFormat="1" spans="2:9">
      <c r="B616" s="626"/>
      <c r="C616" s="626"/>
      <c r="D616" s="557"/>
      <c r="E616" s="553"/>
      <c r="F616" s="417"/>
      <c r="G616" s="417"/>
      <c r="H616" s="417"/>
      <c r="I616" s="417"/>
    </row>
    <row r="617" s="415" customFormat="1" spans="2:9">
      <c r="B617" s="626"/>
      <c r="C617" s="626"/>
      <c r="D617" s="557"/>
      <c r="E617" s="553"/>
      <c r="F617" s="417"/>
      <c r="G617" s="417"/>
      <c r="H617" s="417"/>
      <c r="I617" s="417"/>
    </row>
    <row r="618" s="415" customFormat="1" spans="2:9">
      <c r="B618" s="626"/>
      <c r="C618" s="626"/>
      <c r="D618" s="557"/>
      <c r="E618" s="553"/>
      <c r="F618" s="417"/>
      <c r="G618" s="417"/>
      <c r="H618" s="417"/>
      <c r="I618" s="417"/>
    </row>
    <row r="619" s="415" customFormat="1" spans="2:9">
      <c r="B619" s="626"/>
      <c r="C619" s="626"/>
      <c r="D619" s="557"/>
      <c r="E619" s="553"/>
      <c r="F619" s="417"/>
      <c r="G619" s="417"/>
      <c r="H619" s="417"/>
      <c r="I619" s="417"/>
    </row>
    <row r="620" s="415" customFormat="1" spans="2:9">
      <c r="B620" s="626"/>
      <c r="C620" s="626"/>
      <c r="D620" s="557"/>
      <c r="E620" s="553"/>
      <c r="F620" s="417"/>
      <c r="G620" s="417"/>
      <c r="H620" s="417"/>
      <c r="I620" s="417"/>
    </row>
    <row r="621" s="415" customFormat="1" spans="2:9">
      <c r="B621" s="626"/>
      <c r="C621" s="626"/>
      <c r="D621" s="557"/>
      <c r="E621" s="553"/>
      <c r="F621" s="417"/>
      <c r="G621" s="417"/>
      <c r="H621" s="417"/>
      <c r="I621" s="417"/>
    </row>
    <row r="622" s="415" customFormat="1" spans="2:9">
      <c r="B622" s="626"/>
      <c r="C622" s="626"/>
      <c r="D622" s="557"/>
      <c r="E622" s="553"/>
      <c r="F622" s="417"/>
      <c r="G622" s="417"/>
      <c r="H622" s="417"/>
      <c r="I622" s="417"/>
    </row>
    <row r="623" s="415" customFormat="1" spans="2:9">
      <c r="B623" s="626"/>
      <c r="C623" s="626"/>
      <c r="D623" s="557"/>
      <c r="E623" s="553"/>
      <c r="F623" s="417"/>
      <c r="G623" s="417"/>
      <c r="H623" s="417"/>
      <c r="I623" s="417"/>
    </row>
    <row r="624" s="415" customFormat="1" spans="2:9">
      <c r="B624" s="626"/>
      <c r="C624" s="626"/>
      <c r="D624" s="557"/>
      <c r="E624" s="553"/>
      <c r="F624" s="417"/>
      <c r="G624" s="417"/>
      <c r="H624" s="417"/>
      <c r="I624" s="417"/>
    </row>
    <row r="625" s="415" customFormat="1" spans="2:9">
      <c r="B625" s="626"/>
      <c r="C625" s="626"/>
      <c r="D625" s="557"/>
      <c r="E625" s="553"/>
      <c r="F625" s="417"/>
      <c r="G625" s="417"/>
      <c r="H625" s="417"/>
      <c r="I625" s="417"/>
    </row>
    <row r="626" s="415" customFormat="1" spans="2:9">
      <c r="B626" s="626"/>
      <c r="C626" s="626"/>
      <c r="D626" s="557"/>
      <c r="E626" s="553"/>
      <c r="F626" s="417"/>
      <c r="G626" s="417"/>
      <c r="H626" s="417"/>
      <c r="I626" s="417"/>
    </row>
    <row r="627" s="415" customFormat="1" spans="2:9">
      <c r="B627" s="626"/>
      <c r="C627" s="626"/>
      <c r="D627" s="557"/>
      <c r="E627" s="553"/>
      <c r="F627" s="417"/>
      <c r="G627" s="417"/>
      <c r="H627" s="417"/>
      <c r="I627" s="417"/>
    </row>
    <row r="628" s="415" customFormat="1" spans="2:9">
      <c r="B628" s="626"/>
      <c r="C628" s="626"/>
      <c r="D628" s="557"/>
      <c r="E628" s="553"/>
      <c r="F628" s="417"/>
      <c r="G628" s="417"/>
      <c r="H628" s="417"/>
      <c r="I628" s="417"/>
    </row>
    <row r="629" s="415" customFormat="1" spans="2:9">
      <c r="B629" s="626"/>
      <c r="C629" s="626"/>
      <c r="D629" s="557"/>
      <c r="E629" s="553"/>
      <c r="F629" s="417"/>
      <c r="G629" s="417"/>
      <c r="H629" s="417"/>
      <c r="I629" s="417"/>
    </row>
    <row r="630" s="415" customFormat="1" spans="2:9">
      <c r="B630" s="626"/>
      <c r="C630" s="626"/>
      <c r="D630" s="557"/>
      <c r="E630" s="553"/>
      <c r="F630" s="417"/>
      <c r="G630" s="417"/>
      <c r="H630" s="417"/>
      <c r="I630" s="417"/>
    </row>
    <row r="631" s="415" customFormat="1" spans="2:9">
      <c r="B631" s="626"/>
      <c r="C631" s="626"/>
      <c r="D631" s="557"/>
      <c r="E631" s="553"/>
      <c r="F631" s="417"/>
      <c r="G631" s="417"/>
      <c r="H631" s="417"/>
      <c r="I631" s="417"/>
    </row>
    <row r="632" s="415" customFormat="1" spans="2:9">
      <c r="B632" s="626"/>
      <c r="C632" s="626"/>
      <c r="D632" s="557"/>
      <c r="E632" s="553"/>
      <c r="F632" s="417"/>
      <c r="G632" s="417"/>
      <c r="H632" s="417"/>
      <c r="I632" s="417"/>
    </row>
    <row r="633" s="415" customFormat="1" spans="2:9">
      <c r="B633" s="626"/>
      <c r="C633" s="626"/>
      <c r="D633" s="557"/>
      <c r="E633" s="553"/>
      <c r="F633" s="417"/>
      <c r="G633" s="417"/>
      <c r="H633" s="417"/>
      <c r="I633" s="417"/>
    </row>
    <row r="634" s="415" customFormat="1" spans="2:9">
      <c r="B634" s="626"/>
      <c r="C634" s="626"/>
      <c r="D634" s="557"/>
      <c r="E634" s="553"/>
      <c r="F634" s="417"/>
      <c r="G634" s="417"/>
      <c r="H634" s="417"/>
      <c r="I634" s="417"/>
    </row>
    <row r="635" s="415" customFormat="1" spans="2:9">
      <c r="B635" s="626"/>
      <c r="C635" s="626"/>
      <c r="D635" s="557"/>
      <c r="E635" s="553"/>
      <c r="F635" s="417"/>
      <c r="G635" s="417"/>
      <c r="H635" s="417"/>
      <c r="I635" s="417"/>
    </row>
    <row r="636" s="415" customFormat="1" spans="2:9">
      <c r="B636" s="626"/>
      <c r="C636" s="626"/>
      <c r="D636" s="557"/>
      <c r="E636" s="553"/>
      <c r="F636" s="417"/>
      <c r="G636" s="417"/>
      <c r="H636" s="417"/>
      <c r="I636" s="417"/>
    </row>
    <row r="637" s="415" customFormat="1" spans="2:9">
      <c r="B637" s="626"/>
      <c r="C637" s="626"/>
      <c r="D637" s="557"/>
      <c r="E637" s="553"/>
      <c r="F637" s="417"/>
      <c r="G637" s="417"/>
      <c r="H637" s="417"/>
      <c r="I637" s="417"/>
    </row>
    <row r="638" s="415" customFormat="1" spans="2:9">
      <c r="B638" s="626"/>
      <c r="C638" s="626"/>
      <c r="D638" s="557"/>
      <c r="E638" s="553"/>
      <c r="F638" s="417"/>
      <c r="G638" s="417"/>
      <c r="H638" s="417"/>
      <c r="I638" s="417"/>
    </row>
    <row r="639" s="415" customFormat="1" spans="2:9">
      <c r="B639" s="626"/>
      <c r="C639" s="626"/>
      <c r="D639" s="557"/>
      <c r="E639" s="553"/>
      <c r="F639" s="417"/>
      <c r="G639" s="417"/>
      <c r="H639" s="417"/>
      <c r="I639" s="417"/>
    </row>
    <row r="640" s="415" customFormat="1" spans="2:9">
      <c r="B640" s="626"/>
      <c r="C640" s="626"/>
      <c r="D640" s="557"/>
      <c r="E640" s="553"/>
      <c r="F640" s="417"/>
      <c r="G640" s="417"/>
      <c r="H640" s="417"/>
      <c r="I640" s="417"/>
    </row>
    <row r="641" s="415" customFormat="1" spans="2:9">
      <c r="B641" s="626"/>
      <c r="C641" s="626"/>
      <c r="D641" s="557"/>
      <c r="E641" s="553"/>
      <c r="F641" s="417"/>
      <c r="G641" s="417"/>
      <c r="H641" s="417"/>
      <c r="I641" s="417"/>
    </row>
    <row r="642" s="415" customFormat="1" spans="2:9">
      <c r="B642" s="626"/>
      <c r="C642" s="626"/>
      <c r="D642" s="557"/>
      <c r="E642" s="553"/>
      <c r="F642" s="417"/>
      <c r="G642" s="417"/>
      <c r="H642" s="417"/>
      <c r="I642" s="417"/>
    </row>
    <row r="643" s="415" customFormat="1" spans="2:9">
      <c r="B643" s="626"/>
      <c r="C643" s="626"/>
      <c r="D643" s="557"/>
      <c r="E643" s="553"/>
      <c r="F643" s="417"/>
      <c r="G643" s="417"/>
      <c r="H643" s="417"/>
      <c r="I643" s="417"/>
    </row>
    <row r="644" s="415" customFormat="1" spans="2:9">
      <c r="B644" s="626"/>
      <c r="C644" s="626"/>
      <c r="D644" s="557"/>
      <c r="E644" s="553"/>
      <c r="F644" s="417"/>
      <c r="G644" s="417"/>
      <c r="H644" s="417"/>
      <c r="I644" s="417"/>
    </row>
    <row r="645" s="415" customFormat="1" spans="2:9">
      <c r="B645" s="626"/>
      <c r="C645" s="626"/>
      <c r="D645" s="557"/>
      <c r="E645" s="553"/>
      <c r="F645" s="417"/>
      <c r="G645" s="417"/>
      <c r="H645" s="417"/>
      <c r="I645" s="417"/>
    </row>
    <row r="646" s="415" customFormat="1" spans="2:9">
      <c r="B646" s="626"/>
      <c r="C646" s="626"/>
      <c r="D646" s="557"/>
      <c r="E646" s="553"/>
      <c r="F646" s="417"/>
      <c r="G646" s="417"/>
      <c r="H646" s="417"/>
      <c r="I646" s="417"/>
    </row>
    <row r="647" s="415" customFormat="1" spans="2:9">
      <c r="B647" s="626"/>
      <c r="C647" s="626"/>
      <c r="D647" s="557"/>
      <c r="E647" s="553"/>
      <c r="F647" s="417"/>
      <c r="G647" s="417"/>
      <c r="H647" s="417"/>
      <c r="I647" s="417"/>
    </row>
    <row r="648" s="415" customFormat="1" spans="2:9">
      <c r="B648" s="626"/>
      <c r="C648" s="626"/>
      <c r="D648" s="557"/>
      <c r="E648" s="553"/>
      <c r="F648" s="417"/>
      <c r="G648" s="417"/>
      <c r="H648" s="417"/>
      <c r="I648" s="417"/>
    </row>
    <row r="649" s="415" customFormat="1" spans="2:9">
      <c r="B649" s="626"/>
      <c r="C649" s="626"/>
      <c r="D649" s="557"/>
      <c r="E649" s="553"/>
      <c r="F649" s="417"/>
      <c r="G649" s="417"/>
      <c r="H649" s="417"/>
      <c r="I649" s="417"/>
    </row>
    <row r="650" s="415" customFormat="1" spans="2:9">
      <c r="B650" s="626"/>
      <c r="C650" s="626"/>
      <c r="D650" s="557"/>
      <c r="E650" s="553"/>
      <c r="F650" s="417"/>
      <c r="G650" s="417"/>
      <c r="H650" s="417"/>
      <c r="I650" s="417"/>
    </row>
    <row r="651" s="415" customFormat="1" spans="2:9">
      <c r="B651" s="626"/>
      <c r="C651" s="626"/>
      <c r="D651" s="557"/>
      <c r="E651" s="553"/>
      <c r="F651" s="417"/>
      <c r="G651" s="417"/>
      <c r="H651" s="417"/>
      <c r="I651" s="417"/>
    </row>
    <row r="652" s="415" customFormat="1" spans="2:9">
      <c r="B652" s="626"/>
      <c r="C652" s="626"/>
      <c r="D652" s="557"/>
      <c r="E652" s="553"/>
      <c r="F652" s="417"/>
      <c r="G652" s="417"/>
      <c r="H652" s="417"/>
      <c r="I652" s="417"/>
    </row>
    <row r="653" s="415" customFormat="1" spans="2:9">
      <c r="B653" s="626"/>
      <c r="C653" s="626"/>
      <c r="D653" s="557"/>
      <c r="E653" s="553"/>
      <c r="F653" s="417"/>
      <c r="G653" s="417"/>
      <c r="H653" s="417"/>
      <c r="I653" s="417"/>
    </row>
    <row r="654" s="415" customFormat="1" spans="2:9">
      <c r="B654" s="626"/>
      <c r="C654" s="626"/>
      <c r="D654" s="557"/>
      <c r="E654" s="553"/>
      <c r="F654" s="417"/>
      <c r="G654" s="417"/>
      <c r="H654" s="417"/>
      <c r="I654" s="417"/>
    </row>
    <row r="655" s="415" customFormat="1" spans="2:9">
      <c r="B655" s="626"/>
      <c r="C655" s="626"/>
      <c r="D655" s="557"/>
      <c r="E655" s="553"/>
      <c r="F655" s="417"/>
      <c r="G655" s="417"/>
      <c r="H655" s="417"/>
      <c r="I655" s="417"/>
    </row>
    <row r="656" s="415" customFormat="1" spans="2:9">
      <c r="B656" s="626"/>
      <c r="C656" s="626"/>
      <c r="D656" s="557"/>
      <c r="E656" s="553"/>
      <c r="F656" s="417"/>
      <c r="G656" s="417"/>
      <c r="H656" s="417"/>
      <c r="I656" s="417"/>
    </row>
    <row r="657" s="415" customFormat="1" spans="2:9">
      <c r="B657" s="626"/>
      <c r="C657" s="626"/>
      <c r="D657" s="557"/>
      <c r="E657" s="553"/>
      <c r="F657" s="417"/>
      <c r="G657" s="417"/>
      <c r="H657" s="417"/>
      <c r="I657" s="417"/>
    </row>
    <row r="658" s="415" customFormat="1" spans="2:9">
      <c r="B658" s="626"/>
      <c r="C658" s="626"/>
      <c r="D658" s="557"/>
      <c r="E658" s="553"/>
      <c r="F658" s="417"/>
      <c r="G658" s="417"/>
      <c r="H658" s="417"/>
      <c r="I658" s="417"/>
    </row>
    <row r="659" s="415" customFormat="1" spans="2:9">
      <c r="B659" s="626"/>
      <c r="C659" s="626"/>
      <c r="D659" s="557"/>
      <c r="E659" s="553"/>
      <c r="F659" s="417"/>
      <c r="G659" s="417"/>
      <c r="H659" s="417"/>
      <c r="I659" s="417"/>
    </row>
    <row r="660" s="415" customFormat="1" spans="2:9">
      <c r="B660" s="626"/>
      <c r="C660" s="626"/>
      <c r="D660" s="557"/>
      <c r="E660" s="553"/>
      <c r="F660" s="417"/>
      <c r="G660" s="417"/>
      <c r="H660" s="417"/>
      <c r="I660" s="417"/>
    </row>
    <row r="661" s="415" customFormat="1" spans="2:9">
      <c r="B661" s="626"/>
      <c r="C661" s="626"/>
      <c r="D661" s="557"/>
      <c r="E661" s="553"/>
      <c r="F661" s="417"/>
      <c r="G661" s="417"/>
      <c r="H661" s="417"/>
      <c r="I661" s="417"/>
    </row>
    <row r="662" s="415" customFormat="1" spans="2:9">
      <c r="B662" s="626"/>
      <c r="C662" s="626"/>
      <c r="D662" s="557"/>
      <c r="E662" s="553"/>
      <c r="F662" s="417"/>
      <c r="G662" s="417"/>
      <c r="H662" s="417"/>
      <c r="I662" s="417"/>
    </row>
    <row r="663" s="415" customFormat="1" spans="2:9">
      <c r="B663" s="626"/>
      <c r="C663" s="626"/>
      <c r="D663" s="557"/>
      <c r="E663" s="553"/>
      <c r="F663" s="417"/>
      <c r="G663" s="417"/>
      <c r="H663" s="417"/>
      <c r="I663" s="417"/>
    </row>
    <row r="664" s="415" customFormat="1" spans="2:9">
      <c r="B664" s="626"/>
      <c r="C664" s="626"/>
      <c r="D664" s="557"/>
      <c r="E664" s="553"/>
      <c r="F664" s="417"/>
      <c r="G664" s="417"/>
      <c r="H664" s="417"/>
      <c r="I664" s="417"/>
    </row>
    <row r="665" s="415" customFormat="1" spans="2:9">
      <c r="B665" s="626"/>
      <c r="C665" s="626"/>
      <c r="D665" s="557"/>
      <c r="E665" s="553"/>
      <c r="F665" s="417"/>
      <c r="G665" s="417"/>
      <c r="H665" s="417"/>
      <c r="I665" s="417"/>
    </row>
    <row r="666" s="415" customFormat="1" spans="2:9">
      <c r="B666" s="626"/>
      <c r="C666" s="626"/>
      <c r="D666" s="557"/>
      <c r="E666" s="553"/>
      <c r="F666" s="417"/>
      <c r="G666" s="417"/>
      <c r="H666" s="417"/>
      <c r="I666" s="417"/>
    </row>
    <row r="667" s="415" customFormat="1" spans="2:9">
      <c r="B667" s="626"/>
      <c r="C667" s="626"/>
      <c r="D667" s="557"/>
      <c r="E667" s="553"/>
      <c r="F667" s="417"/>
      <c r="G667" s="417"/>
      <c r="H667" s="417"/>
      <c r="I667" s="417"/>
    </row>
    <row r="668" s="415" customFormat="1" spans="2:9">
      <c r="B668" s="626"/>
      <c r="C668" s="626"/>
      <c r="D668" s="557"/>
      <c r="E668" s="553"/>
      <c r="F668" s="417"/>
      <c r="G668" s="417"/>
      <c r="H668" s="417"/>
      <c r="I668" s="417"/>
    </row>
    <row r="669" s="415" customFormat="1" spans="2:9">
      <c r="B669" s="626"/>
      <c r="C669" s="626"/>
      <c r="D669" s="557"/>
      <c r="E669" s="553"/>
      <c r="F669" s="417"/>
      <c r="G669" s="417"/>
      <c r="H669" s="417"/>
      <c r="I669" s="417"/>
    </row>
    <row r="670" s="415" customFormat="1" spans="2:9">
      <c r="B670" s="626"/>
      <c r="C670" s="626"/>
      <c r="D670" s="557"/>
      <c r="E670" s="553"/>
      <c r="F670" s="417"/>
      <c r="G670" s="417"/>
      <c r="H670" s="417"/>
      <c r="I670" s="417"/>
    </row>
    <row r="671" s="415" customFormat="1" spans="2:9">
      <c r="B671" s="626"/>
      <c r="C671" s="626"/>
      <c r="D671" s="557"/>
      <c r="E671" s="553"/>
      <c r="F671" s="417"/>
      <c r="G671" s="417"/>
      <c r="H671" s="417"/>
      <c r="I671" s="417"/>
    </row>
    <row r="672" s="415" customFormat="1" spans="2:9">
      <c r="B672" s="626"/>
      <c r="C672" s="626"/>
      <c r="D672" s="557"/>
      <c r="E672" s="553"/>
      <c r="F672" s="417"/>
      <c r="G672" s="417"/>
      <c r="H672" s="417"/>
      <c r="I672" s="417"/>
    </row>
    <row r="673" s="415" customFormat="1" spans="2:9">
      <c r="B673" s="626"/>
      <c r="C673" s="626"/>
      <c r="D673" s="557"/>
      <c r="E673" s="553"/>
      <c r="F673" s="417"/>
      <c r="G673" s="417"/>
      <c r="H673" s="417"/>
      <c r="I673" s="417"/>
    </row>
    <row r="674" s="415" customFormat="1" spans="2:9">
      <c r="B674" s="626"/>
      <c r="C674" s="626"/>
      <c r="D674" s="557"/>
      <c r="E674" s="553"/>
      <c r="F674" s="417"/>
      <c r="G674" s="417"/>
      <c r="H674" s="417"/>
      <c r="I674" s="417"/>
    </row>
    <row r="675" s="415" customFormat="1" spans="2:9">
      <c r="B675" s="626"/>
      <c r="C675" s="626"/>
      <c r="D675" s="557"/>
      <c r="E675" s="553"/>
      <c r="F675" s="417"/>
      <c r="G675" s="417"/>
      <c r="H675" s="417"/>
      <c r="I675" s="417"/>
    </row>
    <row r="676" s="415" customFormat="1" spans="2:9">
      <c r="B676" s="626"/>
      <c r="C676" s="626"/>
      <c r="D676" s="557"/>
      <c r="E676" s="553"/>
      <c r="F676" s="417"/>
      <c r="G676" s="417"/>
      <c r="H676" s="417"/>
      <c r="I676" s="417"/>
    </row>
    <row r="677" s="415" customFormat="1" spans="2:9">
      <c r="B677" s="626"/>
      <c r="C677" s="626"/>
      <c r="D677" s="557"/>
      <c r="E677" s="553"/>
      <c r="F677" s="417"/>
      <c r="G677" s="417"/>
      <c r="H677" s="417"/>
      <c r="I677" s="417"/>
    </row>
    <row r="678" s="415" customFormat="1" spans="2:9">
      <c r="B678" s="626"/>
      <c r="C678" s="626"/>
      <c r="D678" s="557"/>
      <c r="E678" s="553"/>
      <c r="F678" s="417"/>
      <c r="G678" s="417"/>
      <c r="H678" s="417"/>
      <c r="I678" s="417"/>
    </row>
    <row r="679" s="415" customFormat="1" spans="2:9">
      <c r="B679" s="626"/>
      <c r="C679" s="626"/>
      <c r="D679" s="557"/>
      <c r="E679" s="553"/>
      <c r="F679" s="417"/>
      <c r="G679" s="417"/>
      <c r="H679" s="417"/>
      <c r="I679" s="417"/>
    </row>
    <row r="680" s="415" customFormat="1" spans="2:9">
      <c r="B680" s="626"/>
      <c r="C680" s="626"/>
      <c r="D680" s="557"/>
      <c r="E680" s="553"/>
      <c r="F680" s="417"/>
      <c r="G680" s="417"/>
      <c r="H680" s="417"/>
      <c r="I680" s="417"/>
    </row>
    <row r="681" s="415" customFormat="1" spans="2:9">
      <c r="B681" s="626"/>
      <c r="C681" s="626"/>
      <c r="D681" s="557"/>
      <c r="E681" s="553"/>
      <c r="F681" s="417"/>
      <c r="G681" s="417"/>
      <c r="H681" s="417"/>
      <c r="I681" s="417"/>
    </row>
    <row r="682" s="415" customFormat="1" spans="2:9">
      <c r="B682" s="626"/>
      <c r="C682" s="626"/>
      <c r="D682" s="557"/>
      <c r="E682" s="553"/>
      <c r="F682" s="417"/>
      <c r="G682" s="417"/>
      <c r="H682" s="417"/>
      <c r="I682" s="417"/>
    </row>
    <row r="683" s="415" customFormat="1" spans="2:9">
      <c r="B683" s="626"/>
      <c r="C683" s="626"/>
      <c r="D683" s="557"/>
      <c r="E683" s="553"/>
      <c r="F683" s="417"/>
      <c r="G683" s="417"/>
      <c r="H683" s="417"/>
      <c r="I683" s="417"/>
    </row>
    <row r="684" s="415" customFormat="1" spans="2:9">
      <c r="B684" s="626"/>
      <c r="C684" s="626"/>
      <c r="D684" s="557"/>
      <c r="E684" s="553"/>
      <c r="F684" s="417"/>
      <c r="G684" s="417"/>
      <c r="H684" s="417"/>
      <c r="I684" s="417"/>
    </row>
    <row r="685" s="415" customFormat="1" spans="2:9">
      <c r="B685" s="626"/>
      <c r="C685" s="626"/>
      <c r="D685" s="557"/>
      <c r="E685" s="553"/>
      <c r="F685" s="417"/>
      <c r="G685" s="417"/>
      <c r="H685" s="417"/>
      <c r="I685" s="417"/>
    </row>
    <row r="686" s="415" customFormat="1" spans="2:9">
      <c r="B686" s="626"/>
      <c r="C686" s="626"/>
      <c r="D686" s="557"/>
      <c r="E686" s="553"/>
      <c r="F686" s="417"/>
      <c r="G686" s="417"/>
      <c r="H686" s="417"/>
      <c r="I686" s="417"/>
    </row>
    <row r="687" s="415" customFormat="1" spans="2:9">
      <c r="B687" s="626"/>
      <c r="C687" s="626"/>
      <c r="D687" s="557"/>
      <c r="E687" s="553"/>
      <c r="F687" s="417"/>
      <c r="G687" s="417"/>
      <c r="H687" s="417"/>
      <c r="I687" s="417"/>
    </row>
    <row r="688" s="415" customFormat="1" spans="2:9">
      <c r="B688" s="626"/>
      <c r="C688" s="626"/>
      <c r="D688" s="557"/>
      <c r="E688" s="553"/>
      <c r="F688" s="417"/>
      <c r="G688" s="417"/>
      <c r="H688" s="417"/>
      <c r="I688" s="417"/>
    </row>
    <row r="689" s="415" customFormat="1" spans="2:9">
      <c r="B689" s="626"/>
      <c r="C689" s="626"/>
      <c r="D689" s="557"/>
      <c r="E689" s="553"/>
      <c r="F689" s="417"/>
      <c r="G689" s="417"/>
      <c r="H689" s="417"/>
      <c r="I689" s="417"/>
    </row>
    <row r="690" s="415" customFormat="1" spans="2:9">
      <c r="B690" s="626"/>
      <c r="C690" s="626"/>
      <c r="D690" s="557"/>
      <c r="E690" s="553"/>
      <c r="F690" s="417"/>
      <c r="G690" s="417"/>
      <c r="H690" s="417"/>
      <c r="I690" s="417"/>
    </row>
    <row r="691" s="415" customFormat="1" spans="2:9">
      <c r="B691" s="626"/>
      <c r="C691" s="626"/>
      <c r="D691" s="557"/>
      <c r="E691" s="553"/>
      <c r="F691" s="417"/>
      <c r="G691" s="417"/>
      <c r="H691" s="417"/>
      <c r="I691" s="417"/>
    </row>
    <row r="692" s="415" customFormat="1" spans="2:9">
      <c r="B692" s="626"/>
      <c r="C692" s="626"/>
      <c r="D692" s="557"/>
      <c r="E692" s="553"/>
      <c r="F692" s="417"/>
      <c r="G692" s="417"/>
      <c r="H692" s="417"/>
      <c r="I692" s="417"/>
    </row>
    <row r="693" s="415" customFormat="1" spans="2:9">
      <c r="B693" s="626"/>
      <c r="C693" s="626"/>
      <c r="D693" s="557"/>
      <c r="E693" s="553"/>
      <c r="F693" s="417"/>
      <c r="G693" s="417"/>
      <c r="H693" s="417"/>
      <c r="I693" s="417"/>
    </row>
    <row r="694" s="415" customFormat="1" spans="2:9">
      <c r="B694" s="626"/>
      <c r="C694" s="626"/>
      <c r="D694" s="557"/>
      <c r="E694" s="553"/>
      <c r="F694" s="417"/>
      <c r="G694" s="417"/>
      <c r="H694" s="417"/>
      <c r="I694" s="417"/>
    </row>
    <row r="695" s="415" customFormat="1" spans="2:9">
      <c r="B695" s="626"/>
      <c r="C695" s="626"/>
      <c r="D695" s="557"/>
      <c r="E695" s="553"/>
      <c r="F695" s="417"/>
      <c r="G695" s="417"/>
      <c r="H695" s="417"/>
      <c r="I695" s="417"/>
    </row>
    <row r="696" s="415" customFormat="1" spans="2:9">
      <c r="B696" s="626"/>
      <c r="C696" s="626"/>
      <c r="D696" s="557"/>
      <c r="E696" s="553"/>
      <c r="F696" s="417"/>
      <c r="G696" s="417"/>
      <c r="H696" s="417"/>
      <c r="I696" s="417"/>
    </row>
    <row r="697" s="415" customFormat="1" spans="2:9">
      <c r="B697" s="626"/>
      <c r="C697" s="626"/>
      <c r="D697" s="557"/>
      <c r="E697" s="553"/>
      <c r="F697" s="417"/>
      <c r="G697" s="417"/>
      <c r="H697" s="417"/>
      <c r="I697" s="417"/>
    </row>
    <row r="698" s="415" customFormat="1" spans="2:9">
      <c r="B698" s="626"/>
      <c r="C698" s="626"/>
      <c r="D698" s="557"/>
      <c r="E698" s="553"/>
      <c r="F698" s="417"/>
      <c r="G698" s="417"/>
      <c r="H698" s="417"/>
      <c r="I698" s="417"/>
    </row>
    <row r="699" s="415" customFormat="1" spans="2:9">
      <c r="B699" s="626"/>
      <c r="C699" s="626"/>
      <c r="D699" s="557"/>
      <c r="E699" s="553"/>
      <c r="F699" s="417"/>
      <c r="G699" s="417"/>
      <c r="H699" s="417"/>
      <c r="I699" s="417"/>
    </row>
    <row r="700" s="415" customFormat="1" spans="2:9">
      <c r="B700" s="626"/>
      <c r="C700" s="626"/>
      <c r="D700" s="557"/>
      <c r="E700" s="553"/>
      <c r="F700" s="417"/>
      <c r="G700" s="417"/>
      <c r="H700" s="417"/>
      <c r="I700" s="417"/>
    </row>
    <row r="701" s="415" customFormat="1" spans="2:9">
      <c r="B701" s="626"/>
      <c r="C701" s="626"/>
      <c r="D701" s="557"/>
      <c r="E701" s="553"/>
      <c r="F701" s="417"/>
      <c r="G701" s="417"/>
      <c r="H701" s="417"/>
      <c r="I701" s="417"/>
    </row>
    <row r="702" s="415" customFormat="1" spans="2:9">
      <c r="B702" s="626"/>
      <c r="C702" s="626"/>
      <c r="D702" s="557"/>
      <c r="E702" s="553"/>
      <c r="F702" s="417"/>
      <c r="G702" s="417"/>
      <c r="H702" s="417"/>
      <c r="I702" s="417"/>
    </row>
    <row r="703" s="415" customFormat="1" spans="2:9">
      <c r="B703" s="626"/>
      <c r="C703" s="626"/>
      <c r="D703" s="557"/>
      <c r="E703" s="553"/>
      <c r="F703" s="417"/>
      <c r="G703" s="417"/>
      <c r="H703" s="417"/>
      <c r="I703" s="417"/>
    </row>
    <row r="704" s="415" customFormat="1" spans="2:9">
      <c r="B704" s="626"/>
      <c r="C704" s="626"/>
      <c r="D704" s="557"/>
      <c r="E704" s="553"/>
      <c r="F704" s="417"/>
      <c r="G704" s="417"/>
      <c r="H704" s="417"/>
      <c r="I704" s="417"/>
    </row>
    <row r="705" s="415" customFormat="1" spans="2:9">
      <c r="B705" s="626"/>
      <c r="C705" s="626"/>
      <c r="D705" s="557"/>
      <c r="E705" s="553"/>
      <c r="F705" s="417"/>
      <c r="G705" s="417"/>
      <c r="H705" s="417"/>
      <c r="I705" s="417"/>
    </row>
    <row r="706" s="415" customFormat="1" spans="2:9">
      <c r="B706" s="626"/>
      <c r="C706" s="626"/>
      <c r="D706" s="557"/>
      <c r="E706" s="553"/>
      <c r="F706" s="417"/>
      <c r="G706" s="417"/>
      <c r="H706" s="417"/>
      <c r="I706" s="417"/>
    </row>
    <row r="707" s="415" customFormat="1" spans="2:9">
      <c r="B707" s="626"/>
      <c r="C707" s="626"/>
      <c r="D707" s="557"/>
      <c r="E707" s="553"/>
      <c r="F707" s="417"/>
      <c r="G707" s="417"/>
      <c r="H707" s="417"/>
      <c r="I707" s="417"/>
    </row>
    <row r="708" s="415" customFormat="1" spans="2:9">
      <c r="B708" s="626"/>
      <c r="C708" s="626"/>
      <c r="D708" s="557"/>
      <c r="E708" s="553"/>
      <c r="F708" s="417"/>
      <c r="G708" s="417"/>
      <c r="H708" s="417"/>
      <c r="I708" s="417"/>
    </row>
    <row r="709" s="415" customFormat="1" spans="2:9">
      <c r="B709" s="626"/>
      <c r="C709" s="626"/>
      <c r="D709" s="557"/>
      <c r="E709" s="553"/>
      <c r="F709" s="417"/>
      <c r="G709" s="417"/>
      <c r="H709" s="417"/>
      <c r="I709" s="417"/>
    </row>
    <row r="710" s="415" customFormat="1" spans="2:9">
      <c r="B710" s="626"/>
      <c r="C710" s="626"/>
      <c r="D710" s="557"/>
      <c r="E710" s="553"/>
      <c r="F710" s="417"/>
      <c r="G710" s="417"/>
      <c r="H710" s="417"/>
      <c r="I710" s="417"/>
    </row>
    <row r="711" s="415" customFormat="1" spans="2:9">
      <c r="B711" s="626"/>
      <c r="C711" s="626"/>
      <c r="D711" s="557"/>
      <c r="E711" s="553"/>
      <c r="F711" s="417"/>
      <c r="G711" s="417"/>
      <c r="H711" s="417"/>
      <c r="I711" s="417"/>
    </row>
    <row r="712" s="415" customFormat="1" spans="2:9">
      <c r="B712" s="626"/>
      <c r="C712" s="626"/>
      <c r="D712" s="557"/>
      <c r="E712" s="553"/>
      <c r="F712" s="417"/>
      <c r="G712" s="417"/>
      <c r="H712" s="417"/>
      <c r="I712" s="417"/>
    </row>
    <row r="713" s="415" customFormat="1" spans="2:9">
      <c r="B713" s="626"/>
      <c r="C713" s="626"/>
      <c r="D713" s="557"/>
      <c r="E713" s="553"/>
      <c r="F713" s="417"/>
      <c r="G713" s="417"/>
      <c r="H713" s="417"/>
      <c r="I713" s="417"/>
    </row>
    <row r="714" s="415" customFormat="1" spans="2:9">
      <c r="B714" s="626"/>
      <c r="C714" s="626"/>
      <c r="D714" s="557"/>
      <c r="E714" s="553"/>
      <c r="F714" s="417"/>
      <c r="G714" s="417"/>
      <c r="H714" s="417"/>
      <c r="I714" s="417"/>
    </row>
    <row r="715" s="415" customFormat="1" spans="2:9">
      <c r="B715" s="626"/>
      <c r="C715" s="626"/>
      <c r="D715" s="557"/>
      <c r="E715" s="553"/>
      <c r="F715" s="417"/>
      <c r="G715" s="417"/>
      <c r="H715" s="417"/>
      <c r="I715" s="417"/>
    </row>
    <row r="716" s="415" customFormat="1" spans="2:9">
      <c r="B716" s="626"/>
      <c r="C716" s="626"/>
      <c r="D716" s="557"/>
      <c r="E716" s="553"/>
      <c r="F716" s="417"/>
      <c r="G716" s="417"/>
      <c r="H716" s="417"/>
      <c r="I716" s="417"/>
    </row>
    <row r="717" s="415" customFormat="1" spans="2:9">
      <c r="B717" s="626"/>
      <c r="C717" s="626"/>
      <c r="D717" s="557"/>
      <c r="E717" s="553"/>
      <c r="F717" s="417"/>
      <c r="G717" s="417"/>
      <c r="H717" s="417"/>
      <c r="I717" s="417"/>
    </row>
    <row r="718" s="415" customFormat="1" spans="2:9">
      <c r="B718" s="626"/>
      <c r="C718" s="626"/>
      <c r="D718" s="557"/>
      <c r="E718" s="553"/>
      <c r="F718" s="417"/>
      <c r="G718" s="417"/>
      <c r="H718" s="417"/>
      <c r="I718" s="417"/>
    </row>
    <row r="719" s="415" customFormat="1" spans="2:9">
      <c r="B719" s="626"/>
      <c r="C719" s="626"/>
      <c r="D719" s="557"/>
      <c r="E719" s="553"/>
      <c r="F719" s="417"/>
      <c r="G719" s="417"/>
      <c r="H719" s="417"/>
      <c r="I719" s="417"/>
    </row>
    <row r="720" s="415" customFormat="1" spans="2:9">
      <c r="B720" s="626"/>
      <c r="C720" s="626"/>
      <c r="D720" s="557"/>
      <c r="E720" s="553"/>
      <c r="F720" s="417"/>
      <c r="G720" s="417"/>
      <c r="H720" s="417"/>
      <c r="I720" s="417"/>
    </row>
    <row r="721" s="415" customFormat="1" spans="2:9">
      <c r="B721" s="626"/>
      <c r="C721" s="626"/>
      <c r="D721" s="557"/>
      <c r="E721" s="553"/>
      <c r="F721" s="417"/>
      <c r="G721" s="417"/>
      <c r="H721" s="417"/>
      <c r="I721" s="417"/>
    </row>
    <row r="722" s="415" customFormat="1" spans="2:9">
      <c r="B722" s="626"/>
      <c r="C722" s="626"/>
      <c r="D722" s="557"/>
      <c r="E722" s="553"/>
      <c r="F722" s="417"/>
      <c r="G722" s="417"/>
      <c r="H722" s="417"/>
      <c r="I722" s="417"/>
    </row>
    <row r="723" s="415" customFormat="1" spans="2:9">
      <c r="B723" s="626"/>
      <c r="C723" s="626"/>
      <c r="D723" s="557"/>
      <c r="E723" s="553"/>
      <c r="F723" s="417"/>
      <c r="G723" s="417"/>
      <c r="H723" s="417"/>
      <c r="I723" s="417"/>
    </row>
    <row r="724" s="415" customFormat="1" spans="2:9">
      <c r="B724" s="626"/>
      <c r="C724" s="626"/>
      <c r="D724" s="557"/>
      <c r="E724" s="553"/>
      <c r="F724" s="417"/>
      <c r="G724" s="417"/>
      <c r="H724" s="417"/>
      <c r="I724" s="417"/>
    </row>
    <row r="725" s="415" customFormat="1" spans="2:9">
      <c r="B725" s="626"/>
      <c r="C725" s="626"/>
      <c r="D725" s="557"/>
      <c r="E725" s="553"/>
      <c r="F725" s="417"/>
      <c r="G725" s="417"/>
      <c r="H725" s="417"/>
      <c r="I725" s="417"/>
    </row>
    <row r="726" s="415" customFormat="1" spans="2:9">
      <c r="B726" s="626"/>
      <c r="C726" s="626"/>
      <c r="D726" s="557"/>
      <c r="E726" s="553"/>
      <c r="F726" s="417"/>
      <c r="G726" s="417"/>
      <c r="H726" s="417"/>
      <c r="I726" s="417"/>
    </row>
    <row r="727" s="415" customFormat="1" spans="2:9">
      <c r="B727" s="626"/>
      <c r="C727" s="626"/>
      <c r="D727" s="557"/>
      <c r="E727" s="553"/>
      <c r="F727" s="417"/>
      <c r="G727" s="417"/>
      <c r="H727" s="417"/>
      <c r="I727" s="417"/>
    </row>
    <row r="728" s="415" customFormat="1" spans="2:9">
      <c r="B728" s="626"/>
      <c r="C728" s="626"/>
      <c r="D728" s="557"/>
      <c r="E728" s="553"/>
      <c r="F728" s="417"/>
      <c r="G728" s="417"/>
      <c r="H728" s="417"/>
      <c r="I728" s="417"/>
    </row>
    <row r="729" s="415" customFormat="1" spans="2:9">
      <c r="B729" s="626"/>
      <c r="C729" s="626"/>
      <c r="D729" s="557"/>
      <c r="E729" s="553"/>
      <c r="F729" s="417"/>
      <c r="G729" s="417"/>
      <c r="H729" s="417"/>
      <c r="I729" s="417"/>
    </row>
    <row r="730" s="415" customFormat="1" spans="2:9">
      <c r="B730" s="626"/>
      <c r="C730" s="626"/>
      <c r="D730" s="557"/>
      <c r="E730" s="553"/>
      <c r="F730" s="417"/>
      <c r="G730" s="417"/>
      <c r="H730" s="417"/>
      <c r="I730" s="417"/>
    </row>
    <row r="731" s="415" customFormat="1" spans="2:9">
      <c r="B731" s="626"/>
      <c r="C731" s="626"/>
      <c r="D731" s="557"/>
      <c r="E731" s="553"/>
      <c r="F731" s="417"/>
      <c r="G731" s="417"/>
      <c r="H731" s="417"/>
      <c r="I731" s="417"/>
    </row>
    <row r="732" s="415" customFormat="1" spans="2:9">
      <c r="B732" s="626"/>
      <c r="C732" s="626"/>
      <c r="D732" s="557"/>
      <c r="E732" s="553"/>
      <c r="F732" s="417"/>
      <c r="G732" s="417"/>
      <c r="H732" s="417"/>
      <c r="I732" s="417"/>
    </row>
    <row r="733" s="415" customFormat="1" spans="2:9">
      <c r="B733" s="626"/>
      <c r="C733" s="626"/>
      <c r="D733" s="557"/>
      <c r="E733" s="553"/>
      <c r="F733" s="417"/>
      <c r="G733" s="417"/>
      <c r="H733" s="417"/>
      <c r="I733" s="417"/>
    </row>
    <row r="734" s="415" customFormat="1" spans="2:9">
      <c r="B734" s="626"/>
      <c r="C734" s="626"/>
      <c r="D734" s="557"/>
      <c r="E734" s="553"/>
      <c r="F734" s="417"/>
      <c r="G734" s="417"/>
      <c r="H734" s="417"/>
      <c r="I734" s="417"/>
    </row>
    <row r="735" s="415" customFormat="1" spans="2:9">
      <c r="B735" s="626"/>
      <c r="C735" s="626"/>
      <c r="D735" s="557"/>
      <c r="E735" s="553"/>
      <c r="F735" s="417"/>
      <c r="G735" s="417"/>
      <c r="H735" s="417"/>
      <c r="I735" s="417"/>
    </row>
    <row r="736" s="415" customFormat="1" spans="2:9">
      <c r="B736" s="626"/>
      <c r="C736" s="626"/>
      <c r="D736" s="557"/>
      <c r="E736" s="553"/>
      <c r="F736" s="417"/>
      <c r="G736" s="417"/>
      <c r="H736" s="417"/>
      <c r="I736" s="417"/>
    </row>
    <row r="737" s="415" customFormat="1" spans="2:9">
      <c r="B737" s="626"/>
      <c r="C737" s="626"/>
      <c r="D737" s="557"/>
      <c r="E737" s="553"/>
      <c r="F737" s="417"/>
      <c r="G737" s="417"/>
      <c r="H737" s="417"/>
      <c r="I737" s="417"/>
    </row>
    <row r="738" s="415" customFormat="1" spans="2:9">
      <c r="B738" s="626"/>
      <c r="C738" s="626"/>
      <c r="D738" s="557"/>
      <c r="E738" s="553"/>
      <c r="F738" s="417"/>
      <c r="G738" s="417"/>
      <c r="H738" s="417"/>
      <c r="I738" s="417"/>
    </row>
    <row r="739" s="415" customFormat="1" spans="2:9">
      <c r="B739" s="626"/>
      <c r="C739" s="626"/>
      <c r="D739" s="557"/>
      <c r="E739" s="553"/>
      <c r="F739" s="417"/>
      <c r="G739" s="417"/>
      <c r="H739" s="417"/>
      <c r="I739" s="417"/>
    </row>
    <row r="740" s="415" customFormat="1" spans="2:9">
      <c r="B740" s="626"/>
      <c r="C740" s="626"/>
      <c r="D740" s="557"/>
      <c r="E740" s="553"/>
      <c r="F740" s="417"/>
      <c r="G740" s="417"/>
      <c r="H740" s="417"/>
      <c r="I740" s="417"/>
    </row>
    <row r="741" s="415" customFormat="1" spans="2:9">
      <c r="B741" s="626"/>
      <c r="C741" s="626"/>
      <c r="D741" s="557"/>
      <c r="E741" s="553"/>
      <c r="F741" s="417"/>
      <c r="G741" s="417"/>
      <c r="H741" s="417"/>
      <c r="I741" s="417"/>
    </row>
    <row r="742" s="415" customFormat="1" spans="2:9">
      <c r="B742" s="626"/>
      <c r="C742" s="626"/>
      <c r="D742" s="557"/>
      <c r="E742" s="553"/>
      <c r="F742" s="417"/>
      <c r="G742" s="417"/>
      <c r="H742" s="417"/>
      <c r="I742" s="417"/>
    </row>
    <row r="743" s="415" customFormat="1" spans="2:9">
      <c r="B743" s="626"/>
      <c r="C743" s="626"/>
      <c r="D743" s="557"/>
      <c r="E743" s="553"/>
      <c r="F743" s="417"/>
      <c r="G743" s="417"/>
      <c r="H743" s="417"/>
      <c r="I743" s="417"/>
    </row>
    <row r="744" s="415" customFormat="1" spans="2:9">
      <c r="B744" s="626"/>
      <c r="C744" s="626"/>
      <c r="D744" s="557"/>
      <c r="E744" s="553"/>
      <c r="F744" s="417"/>
      <c r="G744" s="417"/>
      <c r="H744" s="417"/>
      <c r="I744" s="417"/>
    </row>
    <row r="745" s="415" customFormat="1" spans="2:9">
      <c r="B745" s="626"/>
      <c r="C745" s="626"/>
      <c r="D745" s="557"/>
      <c r="E745" s="553"/>
      <c r="F745" s="417"/>
      <c r="G745" s="417"/>
      <c r="H745" s="417"/>
      <c r="I745" s="417"/>
    </row>
    <row r="746" s="415" customFormat="1" spans="2:9">
      <c r="B746" s="626"/>
      <c r="C746" s="626"/>
      <c r="D746" s="557"/>
      <c r="E746" s="553"/>
      <c r="F746" s="417"/>
      <c r="G746" s="417"/>
      <c r="H746" s="417"/>
      <c r="I746" s="417"/>
    </row>
    <row r="747" s="415" customFormat="1" spans="2:9">
      <c r="B747" s="626"/>
      <c r="C747" s="626"/>
      <c r="D747" s="557"/>
      <c r="E747" s="553"/>
      <c r="F747" s="417"/>
      <c r="G747" s="417"/>
      <c r="H747" s="417"/>
      <c r="I747" s="417"/>
    </row>
    <row r="748" s="415" customFormat="1" spans="2:9">
      <c r="B748" s="626"/>
      <c r="C748" s="626"/>
      <c r="D748" s="557"/>
      <c r="E748" s="553"/>
      <c r="F748" s="417"/>
      <c r="G748" s="417"/>
      <c r="H748" s="417"/>
      <c r="I748" s="417"/>
    </row>
    <row r="749" s="415" customFormat="1" spans="2:9">
      <c r="B749" s="626"/>
      <c r="C749" s="626"/>
      <c r="D749" s="557"/>
      <c r="E749" s="553"/>
      <c r="F749" s="417"/>
      <c r="G749" s="417"/>
      <c r="H749" s="417"/>
      <c r="I749" s="417"/>
    </row>
    <row r="750" s="415" customFormat="1" spans="2:9">
      <c r="B750" s="626"/>
      <c r="C750" s="626"/>
      <c r="D750" s="557"/>
      <c r="E750" s="553"/>
      <c r="F750" s="417"/>
      <c r="G750" s="417"/>
      <c r="H750" s="417"/>
      <c r="I750" s="417"/>
    </row>
    <row r="751" s="415" customFormat="1" spans="2:9">
      <c r="B751" s="626"/>
      <c r="C751" s="626"/>
      <c r="D751" s="557"/>
      <c r="E751" s="553"/>
      <c r="F751" s="417"/>
      <c r="G751" s="417"/>
      <c r="H751" s="417"/>
      <c r="I751" s="417"/>
    </row>
    <row r="752" s="415" customFormat="1" spans="2:9">
      <c r="B752" s="626"/>
      <c r="C752" s="626"/>
      <c r="D752" s="557"/>
      <c r="E752" s="553"/>
      <c r="F752" s="417"/>
      <c r="G752" s="417"/>
      <c r="H752" s="417"/>
      <c r="I752" s="417"/>
    </row>
    <row r="753" s="415" customFormat="1" spans="2:9">
      <c r="B753" s="626"/>
      <c r="C753" s="626"/>
      <c r="D753" s="557"/>
      <c r="E753" s="553"/>
      <c r="F753" s="417"/>
      <c r="G753" s="417"/>
      <c r="H753" s="417"/>
      <c r="I753" s="417"/>
    </row>
    <row r="754" s="415" customFormat="1" spans="2:9">
      <c r="B754" s="626"/>
      <c r="C754" s="626"/>
      <c r="D754" s="557"/>
      <c r="E754" s="553"/>
      <c r="F754" s="417"/>
      <c r="G754" s="417"/>
      <c r="H754" s="417"/>
      <c r="I754" s="417"/>
    </row>
    <row r="755" s="415" customFormat="1" spans="2:9">
      <c r="B755" s="626"/>
      <c r="C755" s="626"/>
      <c r="D755" s="557"/>
      <c r="E755" s="553"/>
      <c r="F755" s="417"/>
      <c r="G755" s="417"/>
      <c r="H755" s="417"/>
      <c r="I755" s="417"/>
    </row>
    <row r="756" s="415" customFormat="1" spans="2:9">
      <c r="B756" s="626"/>
      <c r="C756" s="626"/>
      <c r="D756" s="557"/>
      <c r="E756" s="553"/>
      <c r="F756" s="417"/>
      <c r="G756" s="417"/>
      <c r="H756" s="417"/>
      <c r="I756" s="417"/>
    </row>
    <row r="757" s="415" customFormat="1" spans="2:9">
      <c r="B757" s="626"/>
      <c r="C757" s="626"/>
      <c r="D757" s="557"/>
      <c r="E757" s="553"/>
      <c r="F757" s="417"/>
      <c r="G757" s="417"/>
      <c r="H757" s="417"/>
      <c r="I757" s="417"/>
    </row>
    <row r="758" s="415" customFormat="1" spans="2:9">
      <c r="B758" s="626"/>
      <c r="C758" s="626"/>
      <c r="D758" s="557"/>
      <c r="E758" s="553"/>
      <c r="F758" s="417"/>
      <c r="G758" s="417"/>
      <c r="H758" s="417"/>
      <c r="I758" s="417"/>
    </row>
    <row r="759" s="415" customFormat="1" spans="2:9">
      <c r="B759" s="626"/>
      <c r="C759" s="626"/>
      <c r="D759" s="557"/>
      <c r="E759" s="553"/>
      <c r="F759" s="417"/>
      <c r="G759" s="417"/>
      <c r="H759" s="417"/>
      <c r="I759" s="417"/>
    </row>
    <row r="760" s="415" customFormat="1" spans="2:9">
      <c r="B760" s="626"/>
      <c r="C760" s="626"/>
      <c r="D760" s="557"/>
      <c r="E760" s="553"/>
      <c r="F760" s="417"/>
      <c r="G760" s="417"/>
      <c r="H760" s="417"/>
      <c r="I760" s="417"/>
    </row>
    <row r="761" s="415" customFormat="1" spans="2:9">
      <c r="B761" s="626"/>
      <c r="C761" s="626"/>
      <c r="D761" s="557"/>
      <c r="E761" s="553"/>
      <c r="F761" s="417"/>
      <c r="G761" s="417"/>
      <c r="H761" s="417"/>
      <c r="I761" s="417"/>
    </row>
    <row r="762" s="415" customFormat="1" spans="2:9">
      <c r="B762" s="626"/>
      <c r="C762" s="626"/>
      <c r="D762" s="557"/>
      <c r="E762" s="553"/>
      <c r="F762" s="417"/>
      <c r="G762" s="417"/>
      <c r="H762" s="417"/>
      <c r="I762" s="417"/>
    </row>
    <row r="763" s="415" customFormat="1" spans="2:9">
      <c r="B763" s="626"/>
      <c r="C763" s="626"/>
      <c r="D763" s="557"/>
      <c r="E763" s="553"/>
      <c r="F763" s="417"/>
      <c r="G763" s="417"/>
      <c r="H763" s="417"/>
      <c r="I763" s="417"/>
    </row>
    <row r="764" s="415" customFormat="1" spans="2:9">
      <c r="B764" s="626"/>
      <c r="C764" s="626"/>
      <c r="D764" s="557"/>
      <c r="E764" s="553"/>
      <c r="F764" s="417"/>
      <c r="G764" s="417"/>
      <c r="H764" s="417"/>
      <c r="I764" s="417"/>
    </row>
    <row r="765" s="415" customFormat="1" spans="2:9">
      <c r="B765" s="626"/>
      <c r="C765" s="626"/>
      <c r="D765" s="557"/>
      <c r="E765" s="553"/>
      <c r="F765" s="417"/>
      <c r="G765" s="417"/>
      <c r="H765" s="417"/>
      <c r="I765" s="417"/>
    </row>
    <row r="766" s="415" customFormat="1" spans="2:9">
      <c r="B766" s="626"/>
      <c r="C766" s="626"/>
      <c r="D766" s="557"/>
      <c r="E766" s="553"/>
      <c r="F766" s="417"/>
      <c r="G766" s="417"/>
      <c r="H766" s="417"/>
      <c r="I766" s="417"/>
    </row>
    <row r="767" s="415" customFormat="1" spans="2:9">
      <c r="B767" s="626"/>
      <c r="C767" s="626"/>
      <c r="D767" s="557"/>
      <c r="E767" s="553"/>
      <c r="F767" s="417"/>
      <c r="G767" s="417"/>
      <c r="H767" s="417"/>
      <c r="I767" s="417"/>
    </row>
    <row r="768" s="415" customFormat="1" spans="2:9">
      <c r="B768" s="626"/>
      <c r="C768" s="626"/>
      <c r="D768" s="557"/>
      <c r="E768" s="553"/>
      <c r="F768" s="417"/>
      <c r="G768" s="417"/>
      <c r="H768" s="417"/>
      <c r="I768" s="417"/>
    </row>
    <row r="769" s="415" customFormat="1" spans="2:9">
      <c r="B769" s="626"/>
      <c r="C769" s="626"/>
      <c r="D769" s="557"/>
      <c r="E769" s="553"/>
      <c r="F769" s="417"/>
      <c r="G769" s="417"/>
      <c r="H769" s="417"/>
      <c r="I769" s="417"/>
    </row>
    <row r="770" s="415" customFormat="1" spans="2:9">
      <c r="B770" s="626"/>
      <c r="C770" s="626"/>
      <c r="D770" s="557"/>
      <c r="E770" s="553"/>
      <c r="F770" s="417"/>
      <c r="G770" s="417"/>
      <c r="H770" s="417"/>
      <c r="I770" s="417"/>
    </row>
    <row r="771" s="415" customFormat="1" spans="2:9">
      <c r="B771" s="626"/>
      <c r="C771" s="626"/>
      <c r="D771" s="557"/>
      <c r="E771" s="553"/>
      <c r="F771" s="417"/>
      <c r="G771" s="417"/>
      <c r="H771" s="417"/>
      <c r="I771" s="417"/>
    </row>
    <row r="772" s="415" customFormat="1" spans="2:9">
      <c r="B772" s="626"/>
      <c r="C772" s="626"/>
      <c r="D772" s="557"/>
      <c r="E772" s="553"/>
      <c r="F772" s="417"/>
      <c r="G772" s="417"/>
      <c r="H772" s="417"/>
      <c r="I772" s="417"/>
    </row>
    <row r="773" s="415" customFormat="1" spans="2:9">
      <c r="B773" s="626"/>
      <c r="C773" s="626"/>
      <c r="D773" s="557"/>
      <c r="E773" s="553"/>
      <c r="F773" s="417"/>
      <c r="G773" s="417"/>
      <c r="H773" s="417"/>
      <c r="I773" s="417"/>
    </row>
    <row r="774" s="415" customFormat="1" spans="2:9">
      <c r="B774" s="626"/>
      <c r="C774" s="626"/>
      <c r="D774" s="557"/>
      <c r="E774" s="553"/>
      <c r="F774" s="417"/>
      <c r="G774" s="417"/>
      <c r="H774" s="417"/>
      <c r="I774" s="417"/>
    </row>
    <row r="775" s="415" customFormat="1" spans="2:9">
      <c r="B775" s="626"/>
      <c r="C775" s="626"/>
      <c r="D775" s="557"/>
      <c r="E775" s="553"/>
      <c r="F775" s="417"/>
      <c r="G775" s="417"/>
      <c r="H775" s="417"/>
      <c r="I775" s="417"/>
    </row>
    <row r="776" s="415" customFormat="1" spans="2:9">
      <c r="B776" s="626"/>
      <c r="C776" s="626"/>
      <c r="D776" s="557"/>
      <c r="E776" s="553"/>
      <c r="F776" s="417"/>
      <c r="G776" s="417"/>
      <c r="H776" s="417"/>
      <c r="I776" s="417"/>
    </row>
    <row r="777" s="415" customFormat="1" spans="2:9">
      <c r="B777" s="626"/>
      <c r="C777" s="626"/>
      <c r="D777" s="557"/>
      <c r="E777" s="553"/>
      <c r="F777" s="417"/>
      <c r="G777" s="417"/>
      <c r="H777" s="417"/>
      <c r="I777" s="417"/>
    </row>
    <row r="778" s="415" customFormat="1" spans="2:9">
      <c r="B778" s="626"/>
      <c r="C778" s="626"/>
      <c r="D778" s="557"/>
      <c r="E778" s="553"/>
      <c r="F778" s="417"/>
      <c r="G778" s="417"/>
      <c r="H778" s="417"/>
      <c r="I778" s="417"/>
    </row>
    <row r="779" s="415" customFormat="1" spans="2:9">
      <c r="B779" s="626"/>
      <c r="C779" s="626"/>
      <c r="D779" s="557"/>
      <c r="E779" s="553"/>
      <c r="F779" s="417"/>
      <c r="G779" s="417"/>
      <c r="H779" s="417"/>
      <c r="I779" s="417"/>
    </row>
    <row r="780" s="415" customFormat="1" spans="2:9">
      <c r="B780" s="626"/>
      <c r="C780" s="626"/>
      <c r="D780" s="557"/>
      <c r="E780" s="553"/>
      <c r="F780" s="417"/>
      <c r="G780" s="417"/>
      <c r="H780" s="417"/>
      <c r="I780" s="417"/>
    </row>
    <row r="781" s="415" customFormat="1" spans="2:9">
      <c r="B781" s="626"/>
      <c r="C781" s="626"/>
      <c r="D781" s="557"/>
      <c r="E781" s="553"/>
      <c r="F781" s="417"/>
      <c r="G781" s="417"/>
      <c r="H781" s="417"/>
      <c r="I781" s="417"/>
    </row>
    <row r="782" s="415" customFormat="1" spans="2:9">
      <c r="B782" s="626"/>
      <c r="C782" s="626"/>
      <c r="D782" s="557"/>
      <c r="E782" s="553"/>
      <c r="F782" s="417"/>
      <c r="G782" s="417"/>
      <c r="H782" s="417"/>
      <c r="I782" s="417"/>
    </row>
    <row r="783" s="415" customFormat="1" spans="2:9">
      <c r="B783" s="626"/>
      <c r="C783" s="626"/>
      <c r="D783" s="557"/>
      <c r="E783" s="553"/>
      <c r="F783" s="417"/>
      <c r="G783" s="417"/>
      <c r="H783" s="417"/>
      <c r="I783" s="417"/>
    </row>
    <row r="784" s="415" customFormat="1" spans="2:9">
      <c r="B784" s="626"/>
      <c r="C784" s="626"/>
      <c r="D784" s="557"/>
      <c r="E784" s="553"/>
      <c r="F784" s="417"/>
      <c r="G784" s="417"/>
      <c r="H784" s="417"/>
      <c r="I784" s="417"/>
    </row>
    <row r="785" s="415" customFormat="1" spans="2:9">
      <c r="B785" s="626"/>
      <c r="C785" s="626"/>
      <c r="D785" s="557"/>
      <c r="E785" s="553"/>
      <c r="F785" s="417"/>
      <c r="G785" s="417"/>
      <c r="H785" s="417"/>
      <c r="I785" s="417"/>
    </row>
    <row r="786" s="415" customFormat="1" spans="2:9">
      <c r="B786" s="626"/>
      <c r="C786" s="626"/>
      <c r="D786" s="557"/>
      <c r="E786" s="553"/>
      <c r="F786" s="417"/>
      <c r="G786" s="417"/>
      <c r="H786" s="417"/>
      <c r="I786" s="417"/>
    </row>
    <row r="787" s="415" customFormat="1" spans="2:9">
      <c r="B787" s="626"/>
      <c r="C787" s="626"/>
      <c r="D787" s="557"/>
      <c r="E787" s="553"/>
      <c r="F787" s="417"/>
      <c r="G787" s="417"/>
      <c r="H787" s="417"/>
      <c r="I787" s="417"/>
    </row>
    <row r="788" s="415" customFormat="1" spans="2:9">
      <c r="B788" s="626"/>
      <c r="C788" s="626"/>
      <c r="D788" s="557"/>
      <c r="E788" s="553"/>
      <c r="F788" s="417"/>
      <c r="G788" s="417"/>
      <c r="H788" s="417"/>
      <c r="I788" s="417"/>
    </row>
    <row r="789" s="415" customFormat="1" spans="2:9">
      <c r="B789" s="626"/>
      <c r="C789" s="626"/>
      <c r="D789" s="557"/>
      <c r="E789" s="553"/>
      <c r="F789" s="417"/>
      <c r="G789" s="417"/>
      <c r="H789" s="417"/>
      <c r="I789" s="417"/>
    </row>
    <row r="790" s="415" customFormat="1" spans="2:9">
      <c r="B790" s="626"/>
      <c r="C790" s="626"/>
      <c r="D790" s="557"/>
      <c r="E790" s="553"/>
      <c r="F790" s="417"/>
      <c r="G790" s="417"/>
      <c r="H790" s="417"/>
      <c r="I790" s="417"/>
    </row>
    <row r="791" s="415" customFormat="1" spans="2:9">
      <c r="B791" s="626"/>
      <c r="C791" s="626"/>
      <c r="D791" s="557"/>
      <c r="E791" s="553"/>
      <c r="F791" s="417"/>
      <c r="G791" s="417"/>
      <c r="H791" s="417"/>
      <c r="I791" s="417"/>
    </row>
    <row r="792" s="415" customFormat="1" spans="2:9">
      <c r="B792" s="626"/>
      <c r="C792" s="626"/>
      <c r="D792" s="557"/>
      <c r="E792" s="553"/>
      <c r="F792" s="417"/>
      <c r="G792" s="417"/>
      <c r="H792" s="417"/>
      <c r="I792" s="417"/>
    </row>
    <row r="793" s="415" customFormat="1" spans="2:9">
      <c r="B793" s="626"/>
      <c r="C793" s="626"/>
      <c r="D793" s="557"/>
      <c r="E793" s="553"/>
      <c r="F793" s="417"/>
      <c r="G793" s="417"/>
      <c r="H793" s="417"/>
      <c r="I793" s="417"/>
    </row>
    <row r="794" s="415" customFormat="1" spans="2:9">
      <c r="B794" s="626"/>
      <c r="C794" s="626"/>
      <c r="D794" s="557"/>
      <c r="E794" s="553"/>
      <c r="F794" s="417"/>
      <c r="G794" s="417"/>
      <c r="H794" s="417"/>
      <c r="I794" s="417"/>
    </row>
    <row r="795" s="415" customFormat="1" spans="2:9">
      <c r="B795" s="626"/>
      <c r="C795" s="626"/>
      <c r="D795" s="557"/>
      <c r="E795" s="553"/>
      <c r="F795" s="417"/>
      <c r="G795" s="417"/>
      <c r="H795" s="417"/>
      <c r="I795" s="417"/>
    </row>
    <row r="796" s="415" customFormat="1" spans="2:9">
      <c r="B796" s="626"/>
      <c r="C796" s="626"/>
      <c r="D796" s="557"/>
      <c r="E796" s="553"/>
      <c r="F796" s="417"/>
      <c r="G796" s="417"/>
      <c r="H796" s="417"/>
      <c r="I796" s="417"/>
    </row>
    <row r="797" s="415" customFormat="1" spans="2:9">
      <c r="B797" s="626"/>
      <c r="C797" s="626"/>
      <c r="D797" s="557"/>
      <c r="E797" s="553"/>
      <c r="F797" s="417"/>
      <c r="G797" s="417"/>
      <c r="H797" s="417"/>
      <c r="I797" s="417"/>
    </row>
    <row r="798" s="415" customFormat="1" spans="2:9">
      <c r="B798" s="626"/>
      <c r="C798" s="626"/>
      <c r="D798" s="557"/>
      <c r="E798" s="553"/>
      <c r="F798" s="417"/>
      <c r="G798" s="417"/>
      <c r="H798" s="417"/>
      <c r="I798" s="417"/>
    </row>
    <row r="799" s="415" customFormat="1" spans="2:9">
      <c r="B799" s="626"/>
      <c r="C799" s="626"/>
      <c r="D799" s="557"/>
      <c r="E799" s="553"/>
      <c r="F799" s="417"/>
      <c r="G799" s="417"/>
      <c r="H799" s="417"/>
      <c r="I799" s="417"/>
    </row>
    <row r="800" s="415" customFormat="1" spans="2:9">
      <c r="B800" s="626"/>
      <c r="C800" s="626"/>
      <c r="D800" s="557"/>
      <c r="E800" s="553"/>
      <c r="F800" s="417"/>
      <c r="G800" s="417"/>
      <c r="H800" s="417"/>
      <c r="I800" s="417"/>
    </row>
    <row r="801" s="415" customFormat="1" spans="2:9">
      <c r="B801" s="626"/>
      <c r="C801" s="626"/>
      <c r="D801" s="557"/>
      <c r="E801" s="553"/>
      <c r="F801" s="417"/>
      <c r="G801" s="417"/>
      <c r="H801" s="417"/>
      <c r="I801" s="417"/>
    </row>
    <row r="802" s="415" customFormat="1" spans="2:9">
      <c r="B802" s="626"/>
      <c r="C802" s="626"/>
      <c r="D802" s="557"/>
      <c r="E802" s="553"/>
      <c r="F802" s="417"/>
      <c r="G802" s="417"/>
      <c r="H802" s="417"/>
      <c r="I802" s="417"/>
    </row>
    <row r="803" s="415" customFormat="1" spans="2:9">
      <c r="B803" s="626"/>
      <c r="C803" s="626"/>
      <c r="D803" s="557"/>
      <c r="E803" s="553"/>
      <c r="F803" s="417"/>
      <c r="G803" s="417"/>
      <c r="H803" s="417"/>
      <c r="I803" s="417"/>
    </row>
    <row r="804" s="415" customFormat="1" spans="2:9">
      <c r="B804" s="626"/>
      <c r="C804" s="626"/>
      <c r="D804" s="557"/>
      <c r="E804" s="553"/>
      <c r="F804" s="417"/>
      <c r="G804" s="417"/>
      <c r="H804" s="417"/>
      <c r="I804" s="417"/>
    </row>
    <row r="805" s="415" customFormat="1" spans="2:9">
      <c r="B805" s="626"/>
      <c r="C805" s="626"/>
      <c r="D805" s="557"/>
      <c r="E805" s="553"/>
      <c r="F805" s="417"/>
      <c r="G805" s="417"/>
      <c r="H805" s="417"/>
      <c r="I805" s="417"/>
    </row>
    <row r="806" s="415" customFormat="1" spans="2:9">
      <c r="B806" s="626"/>
      <c r="C806" s="626"/>
      <c r="D806" s="557"/>
      <c r="E806" s="553"/>
      <c r="F806" s="417"/>
      <c r="G806" s="417"/>
      <c r="H806" s="417"/>
      <c r="I806" s="417"/>
    </row>
    <row r="807" s="415" customFormat="1" spans="2:9">
      <c r="B807" s="626"/>
      <c r="C807" s="626"/>
      <c r="D807" s="557"/>
      <c r="E807" s="553"/>
      <c r="F807" s="417"/>
      <c r="G807" s="417"/>
      <c r="H807" s="417"/>
      <c r="I807" s="417"/>
    </row>
    <row r="808" s="415" customFormat="1" spans="2:9">
      <c r="B808" s="626"/>
      <c r="C808" s="626"/>
      <c r="D808" s="557"/>
      <c r="E808" s="553"/>
      <c r="F808" s="417"/>
      <c r="G808" s="417"/>
      <c r="H808" s="417"/>
      <c r="I808" s="417"/>
    </row>
    <row r="809" s="415" customFormat="1" spans="2:9">
      <c r="B809" s="626"/>
      <c r="C809" s="626"/>
      <c r="D809" s="557"/>
      <c r="E809" s="553"/>
      <c r="F809" s="417"/>
      <c r="G809" s="417"/>
      <c r="H809" s="417"/>
      <c r="I809" s="417"/>
    </row>
    <row r="810" s="415" customFormat="1" spans="2:9">
      <c r="B810" s="626"/>
      <c r="C810" s="626"/>
      <c r="D810" s="557"/>
      <c r="E810" s="553"/>
      <c r="F810" s="417"/>
      <c r="G810" s="417"/>
      <c r="H810" s="417"/>
      <c r="I810" s="417"/>
    </row>
    <row r="811" s="415" customFormat="1" spans="2:9">
      <c r="B811" s="626"/>
      <c r="C811" s="626"/>
      <c r="D811" s="557"/>
      <c r="E811" s="553"/>
      <c r="F811" s="417"/>
      <c r="G811" s="417"/>
      <c r="H811" s="417"/>
      <c r="I811" s="417"/>
    </row>
    <row r="812" s="415" customFormat="1" spans="2:9">
      <c r="B812" s="626"/>
      <c r="C812" s="626"/>
      <c r="D812" s="557"/>
      <c r="E812" s="553"/>
      <c r="F812" s="417"/>
      <c r="G812" s="417"/>
      <c r="H812" s="417"/>
      <c r="I812" s="417"/>
    </row>
    <row r="813" s="415" customFormat="1" spans="2:9">
      <c r="B813" s="626"/>
      <c r="C813" s="626"/>
      <c r="D813" s="557"/>
      <c r="E813" s="553"/>
      <c r="F813" s="417"/>
      <c r="G813" s="417"/>
      <c r="H813" s="417"/>
      <c r="I813" s="417"/>
    </row>
    <row r="814" s="415" customFormat="1" spans="2:9">
      <c r="B814" s="626"/>
      <c r="C814" s="626"/>
      <c r="D814" s="557"/>
      <c r="E814" s="553"/>
      <c r="F814" s="417"/>
      <c r="G814" s="417"/>
      <c r="H814" s="417"/>
      <c r="I814" s="417"/>
    </row>
    <row r="815" s="415" customFormat="1" spans="2:9">
      <c r="B815" s="626"/>
      <c r="C815" s="626"/>
      <c r="D815" s="557"/>
      <c r="E815" s="553"/>
      <c r="F815" s="417"/>
      <c r="G815" s="417"/>
      <c r="H815" s="417"/>
      <c r="I815" s="417"/>
    </row>
    <row r="816" s="415" customFormat="1" spans="2:9">
      <c r="B816" s="626"/>
      <c r="C816" s="626"/>
      <c r="D816" s="557"/>
      <c r="E816" s="553"/>
      <c r="F816" s="417"/>
      <c r="G816" s="417"/>
      <c r="H816" s="417"/>
      <c r="I816" s="417"/>
    </row>
    <row r="817" s="415" customFormat="1" spans="2:9">
      <c r="B817" s="626"/>
      <c r="C817" s="626"/>
      <c r="D817" s="557"/>
      <c r="E817" s="553"/>
      <c r="F817" s="417"/>
      <c r="G817" s="417"/>
      <c r="H817" s="417"/>
      <c r="I817" s="417"/>
    </row>
    <row r="818" s="415" customFormat="1" spans="2:9">
      <c r="B818" s="626"/>
      <c r="C818" s="626"/>
      <c r="D818" s="557"/>
      <c r="E818" s="553"/>
      <c r="F818" s="417"/>
      <c r="G818" s="417"/>
      <c r="H818" s="417"/>
      <c r="I818" s="417"/>
    </row>
    <row r="819" s="415" customFormat="1" spans="2:9">
      <c r="B819" s="626"/>
      <c r="C819" s="626"/>
      <c r="D819" s="557"/>
      <c r="E819" s="553"/>
      <c r="F819" s="417"/>
      <c r="G819" s="417"/>
      <c r="H819" s="417"/>
      <c r="I819" s="417"/>
    </row>
    <row r="820" s="415" customFormat="1" spans="2:9">
      <c r="B820" s="626"/>
      <c r="C820" s="626"/>
      <c r="D820" s="557"/>
      <c r="E820" s="553"/>
      <c r="F820" s="417"/>
      <c r="G820" s="417"/>
      <c r="H820" s="417"/>
      <c r="I820" s="417"/>
    </row>
    <row r="821" s="415" customFormat="1" spans="2:9">
      <c r="B821" s="626"/>
      <c r="C821" s="626"/>
      <c r="D821" s="557"/>
      <c r="E821" s="553"/>
      <c r="F821" s="417"/>
      <c r="G821" s="417"/>
      <c r="H821" s="417"/>
      <c r="I821" s="417"/>
    </row>
    <row r="822" s="415" customFormat="1" spans="2:9">
      <c r="B822" s="626"/>
      <c r="C822" s="626"/>
      <c r="D822" s="557"/>
      <c r="E822" s="553"/>
      <c r="F822" s="417"/>
      <c r="G822" s="417"/>
      <c r="H822" s="417"/>
      <c r="I822" s="417"/>
    </row>
    <row r="823" s="415" customFormat="1" spans="2:9">
      <c r="B823" s="626"/>
      <c r="C823" s="626"/>
      <c r="D823" s="557"/>
      <c r="E823" s="553"/>
      <c r="F823" s="417"/>
      <c r="G823" s="417"/>
      <c r="H823" s="417"/>
      <c r="I823" s="417"/>
    </row>
    <row r="824" s="415" customFormat="1" spans="2:9">
      <c r="B824" s="626"/>
      <c r="C824" s="626"/>
      <c r="D824" s="557"/>
      <c r="E824" s="553"/>
      <c r="F824" s="417"/>
      <c r="G824" s="417"/>
      <c r="H824" s="417"/>
      <c r="I824" s="417"/>
    </row>
    <row r="825" s="415" customFormat="1" spans="2:9">
      <c r="B825" s="626"/>
      <c r="C825" s="626"/>
      <c r="D825" s="557"/>
      <c r="E825" s="553"/>
      <c r="F825" s="417"/>
      <c r="G825" s="417"/>
      <c r="H825" s="417"/>
      <c r="I825" s="417"/>
    </row>
    <row r="826" s="415" customFormat="1" spans="2:9">
      <c r="B826" s="626"/>
      <c r="C826" s="626"/>
      <c r="D826" s="557"/>
      <c r="E826" s="553"/>
      <c r="F826" s="417"/>
      <c r="G826" s="417"/>
      <c r="H826" s="417"/>
      <c r="I826" s="417"/>
    </row>
    <row r="827" s="415" customFormat="1" spans="2:9">
      <c r="B827" s="626"/>
      <c r="C827" s="626"/>
      <c r="D827" s="557"/>
      <c r="E827" s="553"/>
      <c r="F827" s="417"/>
      <c r="G827" s="417"/>
      <c r="H827" s="417"/>
      <c r="I827" s="417"/>
    </row>
    <row r="828" s="415" customFormat="1" spans="2:9">
      <c r="B828" s="626"/>
      <c r="C828" s="626"/>
      <c r="D828" s="557"/>
      <c r="E828" s="553"/>
      <c r="F828" s="417"/>
      <c r="G828" s="417"/>
      <c r="H828" s="417"/>
      <c r="I828" s="417"/>
    </row>
    <row r="829" s="415" customFormat="1" spans="2:9">
      <c r="B829" s="626"/>
      <c r="C829" s="626"/>
      <c r="D829" s="557"/>
      <c r="E829" s="553"/>
      <c r="F829" s="417"/>
      <c r="G829" s="417"/>
      <c r="H829" s="417"/>
      <c r="I829" s="417"/>
    </row>
    <row r="830" s="415" customFormat="1" spans="2:9">
      <c r="B830" s="626"/>
      <c r="C830" s="626"/>
      <c r="D830" s="557"/>
      <c r="E830" s="553"/>
      <c r="F830" s="417"/>
      <c r="G830" s="417"/>
      <c r="H830" s="417"/>
      <c r="I830" s="417"/>
    </row>
    <row r="831" s="415" customFormat="1" spans="2:9">
      <c r="B831" s="626"/>
      <c r="C831" s="626"/>
      <c r="D831" s="557"/>
      <c r="E831" s="553"/>
      <c r="F831" s="417"/>
      <c r="G831" s="417"/>
      <c r="H831" s="417"/>
      <c r="I831" s="417"/>
    </row>
    <row r="832" s="415" customFormat="1" spans="2:9">
      <c r="B832" s="626"/>
      <c r="C832" s="626"/>
      <c r="D832" s="557"/>
      <c r="E832" s="553"/>
      <c r="F832" s="417"/>
      <c r="G832" s="417"/>
      <c r="H832" s="417"/>
      <c r="I832" s="417"/>
    </row>
    <row r="833" s="415" customFormat="1" spans="2:9">
      <c r="B833" s="626"/>
      <c r="C833" s="626"/>
      <c r="D833" s="557"/>
      <c r="E833" s="553"/>
      <c r="F833" s="417"/>
      <c r="G833" s="417"/>
      <c r="H833" s="417"/>
      <c r="I833" s="417"/>
    </row>
    <row r="834" s="415" customFormat="1" spans="2:9">
      <c r="B834" s="626"/>
      <c r="C834" s="626"/>
      <c r="D834" s="557"/>
      <c r="E834" s="553"/>
      <c r="F834" s="417"/>
      <c r="G834" s="417"/>
      <c r="H834" s="417"/>
      <c r="I834" s="417"/>
    </row>
    <row r="835" s="415" customFormat="1" spans="2:9">
      <c r="B835" s="626"/>
      <c r="C835" s="626"/>
      <c r="D835" s="557"/>
      <c r="E835" s="553"/>
      <c r="F835" s="417"/>
      <c r="G835" s="417"/>
      <c r="H835" s="417"/>
      <c r="I835" s="417"/>
    </row>
    <row r="836" s="415" customFormat="1" spans="2:9">
      <c r="B836" s="626"/>
      <c r="C836" s="626"/>
      <c r="D836" s="557"/>
      <c r="E836" s="553"/>
      <c r="F836" s="417"/>
      <c r="G836" s="417"/>
      <c r="H836" s="417"/>
      <c r="I836" s="417"/>
    </row>
    <row r="837" s="415" customFormat="1" spans="2:9">
      <c r="B837" s="626"/>
      <c r="C837" s="626"/>
      <c r="D837" s="557"/>
      <c r="E837" s="553"/>
      <c r="F837" s="417"/>
      <c r="G837" s="417"/>
      <c r="H837" s="417"/>
      <c r="I837" s="417"/>
    </row>
  </sheetData>
  <mergeCells count="139">
    <mergeCell ref="A3:C3"/>
    <mergeCell ref="A4:C4"/>
    <mergeCell ref="D4:E4"/>
    <mergeCell ref="A5:C5"/>
    <mergeCell ref="D5:E5"/>
    <mergeCell ref="B6:E6"/>
    <mergeCell ref="A7:E7"/>
    <mergeCell ref="C8:E8"/>
    <mergeCell ref="C9:E9"/>
    <mergeCell ref="C10:E10"/>
    <mergeCell ref="C11:E11"/>
    <mergeCell ref="A12:E12"/>
    <mergeCell ref="A13:B13"/>
    <mergeCell ref="D13:E13"/>
    <mergeCell ref="G15:H15"/>
    <mergeCell ref="A17:E17"/>
    <mergeCell ref="A18:E18"/>
    <mergeCell ref="A19:D19"/>
    <mergeCell ref="B20:C20"/>
    <mergeCell ref="D20:E20"/>
    <mergeCell ref="B21:C21"/>
    <mergeCell ref="D21:E21"/>
    <mergeCell ref="B22:C22"/>
    <mergeCell ref="D22:E22"/>
    <mergeCell ref="B23:C23"/>
    <mergeCell ref="D23:E23"/>
    <mergeCell ref="B24:C24"/>
    <mergeCell ref="D24:E24"/>
    <mergeCell ref="A25:D25"/>
    <mergeCell ref="B26:C26"/>
    <mergeCell ref="C27:D27"/>
    <mergeCell ref="C28:D28"/>
    <mergeCell ref="C29:D29"/>
    <mergeCell ref="C30:D30"/>
    <mergeCell ref="C31:D31"/>
    <mergeCell ref="C32:D32"/>
    <mergeCell ref="C33:D33"/>
    <mergeCell ref="A34:D34"/>
    <mergeCell ref="A35:D35"/>
    <mergeCell ref="A36:D36"/>
    <mergeCell ref="B37:E37"/>
    <mergeCell ref="B38:C38"/>
    <mergeCell ref="A41:C41"/>
    <mergeCell ref="A42:D42"/>
    <mergeCell ref="B46:D46"/>
    <mergeCell ref="B47:C47"/>
    <mergeCell ref="B48:C48"/>
    <mergeCell ref="B49:C49"/>
    <mergeCell ref="B50:C50"/>
    <mergeCell ref="G50:H50"/>
    <mergeCell ref="B51:C51"/>
    <mergeCell ref="G51:H51"/>
    <mergeCell ref="B52:C52"/>
    <mergeCell ref="B53:C53"/>
    <mergeCell ref="B54:C54"/>
    <mergeCell ref="B55:C55"/>
    <mergeCell ref="A56:C56"/>
    <mergeCell ref="B57:E57"/>
    <mergeCell ref="B58:C58"/>
    <mergeCell ref="B59:C59"/>
    <mergeCell ref="B60:C60"/>
    <mergeCell ref="B61:C61"/>
    <mergeCell ref="B62:C62"/>
    <mergeCell ref="B63:C63"/>
    <mergeCell ref="B64:C64"/>
    <mergeCell ref="A65:D65"/>
    <mergeCell ref="A66:E66"/>
    <mergeCell ref="B67:D67"/>
    <mergeCell ref="B68:D68"/>
    <mergeCell ref="B69:D69"/>
    <mergeCell ref="B70:D70"/>
    <mergeCell ref="B71:D71"/>
    <mergeCell ref="A72:E72"/>
    <mergeCell ref="B73:D73"/>
    <mergeCell ref="B74:C74"/>
    <mergeCell ref="B75:C75"/>
    <mergeCell ref="B76:C76"/>
    <mergeCell ref="B77:C77"/>
    <mergeCell ref="B78:C78"/>
    <mergeCell ref="B79:C79"/>
    <mergeCell ref="A80:D80"/>
    <mergeCell ref="A85:D85"/>
    <mergeCell ref="A86:E86"/>
    <mergeCell ref="B87:C87"/>
    <mergeCell ref="B88:C88"/>
    <mergeCell ref="B89:C89"/>
    <mergeCell ref="B90:C90"/>
    <mergeCell ref="B91:C91"/>
    <mergeCell ref="B92:C92"/>
    <mergeCell ref="B93:C93"/>
    <mergeCell ref="A94:C94"/>
    <mergeCell ref="A95:E95"/>
    <mergeCell ref="B96:C96"/>
    <mergeCell ref="B97:C97"/>
    <mergeCell ref="A98:C98"/>
    <mergeCell ref="A99:E99"/>
    <mergeCell ref="B100:D100"/>
    <mergeCell ref="A104:D104"/>
    <mergeCell ref="A105:D105"/>
    <mergeCell ref="B106:C106"/>
    <mergeCell ref="C107:D107"/>
    <mergeCell ref="C108:D108"/>
    <mergeCell ref="C109:D109"/>
    <mergeCell ref="C110:D110"/>
    <mergeCell ref="A111:D111"/>
    <mergeCell ref="A118:D118"/>
    <mergeCell ref="B119:C119"/>
    <mergeCell ref="C120:D120"/>
    <mergeCell ref="C121:D121"/>
    <mergeCell ref="C122:D122"/>
    <mergeCell ref="A131:D131"/>
    <mergeCell ref="A132:D132"/>
    <mergeCell ref="A133:E133"/>
    <mergeCell ref="A134:D134"/>
    <mergeCell ref="B135:D135"/>
    <mergeCell ref="B136:D136"/>
    <mergeCell ref="B137:D137"/>
    <mergeCell ref="B138:D138"/>
    <mergeCell ref="B139:D139"/>
    <mergeCell ref="A140:D140"/>
    <mergeCell ref="B141:D141"/>
    <mergeCell ref="A142:D142"/>
    <mergeCell ref="J142:K142"/>
    <mergeCell ref="C14:C16"/>
    <mergeCell ref="F1:F26"/>
    <mergeCell ref="G53:G55"/>
    <mergeCell ref="H53:H55"/>
    <mergeCell ref="I1:I26"/>
    <mergeCell ref="O107:O110"/>
    <mergeCell ref="A1:E2"/>
    <mergeCell ref="A14:B16"/>
    <mergeCell ref="D14:E16"/>
    <mergeCell ref="A43:C45"/>
    <mergeCell ref="G61:H69"/>
    <mergeCell ref="A81:C84"/>
    <mergeCell ref="A112:C117"/>
    <mergeCell ref="A144:E148"/>
    <mergeCell ref="A150:E155"/>
    <mergeCell ref="A157:E160"/>
  </mergeCells>
  <hyperlinks>
    <hyperlink ref="B77" location="Plan2!A1" display="Aviso Prévio Trabalhado"/>
    <hyperlink ref="I77" location="Plan2!A1" display="M APÓS PRORROGAÇÃO = 0.194%"/>
  </hyperlinks>
  <pageMargins left="0.75" right="0.75" top="1" bottom="1" header="0.511805555555555" footer="0.511805555555555"/>
  <pageSetup paperSize="9" scale="50" firstPageNumber="0" orientation="portrait" useFirstPageNumber="1" horizontalDpi="300" verticalDpi="300"/>
  <headerFooter/>
  <rowBreaks count="3" manualBreakCount="3">
    <brk id="55" max="16383" man="1"/>
    <brk id="100" max="16383" man="1"/>
    <brk id="160" max="16383" man="1"/>
  </rowBreaks>
  <colBreaks count="1" manualBreakCount="1">
    <brk id="5" max="6553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49"/>
  <sheetViews>
    <sheetView view="pageBreakPreview" zoomScale="75" zoomScalePageLayoutView="75" zoomScaleNormal="130" workbookViewId="0">
      <selection activeCell="D21" sqref="D21:E21"/>
    </sheetView>
  </sheetViews>
  <sheetFormatPr defaultColWidth="9.30476190476191" defaultRowHeight="15.75"/>
  <cols>
    <col min="1" max="1" width="4.71428571428571" style="185" customWidth="1"/>
    <col min="2" max="2" width="38.8571428571429" style="186" customWidth="1"/>
    <col min="3" max="3" width="31.4285714285714" style="186" customWidth="1"/>
    <col min="4" max="4" width="23.152380952381" style="187" customWidth="1"/>
    <col min="5" max="5" width="31.2761904761905" style="188" customWidth="1"/>
    <col min="6" max="6" width="31.2761904761905" style="189" hidden="1" customWidth="1"/>
    <col min="7" max="7" width="49.2857142857143" style="189" hidden="1" customWidth="1"/>
    <col min="8" max="8" width="41.152380952381" style="189" hidden="1" customWidth="1"/>
    <col min="9" max="9" width="31.2761904761905" style="183" hidden="1" customWidth="1"/>
    <col min="10" max="11" width="31.2761904761905" style="181" hidden="1" customWidth="1"/>
    <col min="12" max="12" width="29.1428571428571" style="181" hidden="1" customWidth="1"/>
    <col min="13" max="14" width="31.2761904761905" style="181" hidden="1" customWidth="1"/>
    <col min="15" max="16" width="31.2761904761905" style="181" customWidth="1"/>
    <col min="17" max="17" width="9.14285714285714" style="181" customWidth="1"/>
    <col min="18" max="18" width="15.8571428571429" style="181" customWidth="1"/>
    <col min="19" max="256" width="9.14285714285714" style="181" customWidth="1"/>
    <col min="257" max="1024" width="9.28571428571429" style="190"/>
  </cols>
  <sheetData>
    <row r="1" ht="15" customHeight="1" spans="1:9">
      <c r="A1" s="191" t="s">
        <v>261</v>
      </c>
      <c r="B1" s="191"/>
      <c r="C1" s="191"/>
      <c r="D1" s="191"/>
      <c r="E1" s="191"/>
      <c r="F1" s="192" t="s">
        <v>262</v>
      </c>
      <c r="G1" s="193"/>
      <c r="H1" s="193"/>
      <c r="I1" s="318" t="s">
        <v>263</v>
      </c>
    </row>
    <row r="2" ht="21.75" customHeight="1" spans="1:9">
      <c r="A2" s="191"/>
      <c r="B2" s="191"/>
      <c r="C2" s="191"/>
      <c r="D2" s="191"/>
      <c r="E2" s="191"/>
      <c r="F2" s="192"/>
      <c r="G2" s="193"/>
      <c r="H2" s="193"/>
      <c r="I2" s="318"/>
    </row>
    <row r="3" spans="1:9">
      <c r="A3" s="194"/>
      <c r="B3" s="194"/>
      <c r="C3" s="194"/>
      <c r="D3" s="195" t="s">
        <v>264</v>
      </c>
      <c r="E3" s="196" t="s">
        <v>265</v>
      </c>
      <c r="F3" s="192"/>
      <c r="G3" s="193"/>
      <c r="H3" s="193"/>
      <c r="I3" s="318"/>
    </row>
    <row r="4" ht="15" customHeight="1" spans="1:9">
      <c r="A4" s="197" t="s">
        <v>266</v>
      </c>
      <c r="B4" s="197"/>
      <c r="C4" s="197"/>
      <c r="D4" s="198" t="s">
        <v>267</v>
      </c>
      <c r="E4" s="198"/>
      <c r="F4" s="192"/>
      <c r="G4" s="193"/>
      <c r="H4" s="193"/>
      <c r="I4" s="318"/>
    </row>
    <row r="5" ht="15" customHeight="1" spans="1:9">
      <c r="A5" s="197" t="s">
        <v>268</v>
      </c>
      <c r="B5" s="197"/>
      <c r="C5" s="197"/>
      <c r="D5" s="199"/>
      <c r="E5" s="199"/>
      <c r="F5" s="192"/>
      <c r="G5" s="193"/>
      <c r="H5" s="193"/>
      <c r="I5" s="318"/>
    </row>
    <row r="6" ht="13.7" customHeight="1" spans="1:9">
      <c r="A6" s="200"/>
      <c r="B6" s="201" t="s">
        <v>466</v>
      </c>
      <c r="C6" s="201"/>
      <c r="D6" s="201"/>
      <c r="E6" s="201"/>
      <c r="F6" s="192"/>
      <c r="G6" s="182"/>
      <c r="H6" s="182"/>
      <c r="I6" s="318"/>
    </row>
    <row r="7" s="182" customFormat="1" ht="16.5" spans="1:9">
      <c r="A7" s="202" t="s">
        <v>270</v>
      </c>
      <c r="B7" s="202"/>
      <c r="C7" s="202"/>
      <c r="D7" s="202"/>
      <c r="E7" s="202"/>
      <c r="F7" s="192"/>
      <c r="G7" s="193"/>
      <c r="H7" s="193"/>
      <c r="I7" s="318"/>
    </row>
    <row r="8" ht="31.5" customHeight="1" spans="1:9">
      <c r="A8" s="194" t="s">
        <v>271</v>
      </c>
      <c r="B8" s="197" t="s">
        <v>272</v>
      </c>
      <c r="C8" s="203"/>
      <c r="D8" s="203"/>
      <c r="E8" s="203"/>
      <c r="F8" s="192"/>
      <c r="G8" s="204" t="s">
        <v>273</v>
      </c>
      <c r="H8" s="205"/>
      <c r="I8" s="318"/>
    </row>
    <row r="9" ht="23.25" customHeight="1" spans="1:9">
      <c r="A9" s="194" t="s">
        <v>274</v>
      </c>
      <c r="B9" s="197" t="s">
        <v>275</v>
      </c>
      <c r="C9" s="198" t="s">
        <v>467</v>
      </c>
      <c r="D9" s="198"/>
      <c r="E9" s="198"/>
      <c r="F9" s="192"/>
      <c r="G9" s="206" t="s">
        <v>277</v>
      </c>
      <c r="H9" s="207"/>
      <c r="I9" s="318"/>
    </row>
    <row r="10" ht="30" customHeight="1" spans="1:11">
      <c r="A10" s="194" t="s">
        <v>278</v>
      </c>
      <c r="B10" s="197" t="s">
        <v>279</v>
      </c>
      <c r="C10" s="198"/>
      <c r="D10" s="198"/>
      <c r="E10" s="198"/>
      <c r="F10" s="192"/>
      <c r="G10" s="208" t="s">
        <v>280</v>
      </c>
      <c r="H10" s="209">
        <f>F143</f>
        <v>2683.24908</v>
      </c>
      <c r="I10" s="318"/>
      <c r="K10" s="319"/>
    </row>
    <row r="11" ht="30" customHeight="1" spans="1:9">
      <c r="A11" s="194" t="s">
        <v>281</v>
      </c>
      <c r="B11" s="197" t="s">
        <v>282</v>
      </c>
      <c r="C11" s="198" t="s">
        <v>283</v>
      </c>
      <c r="D11" s="198"/>
      <c r="E11" s="198"/>
      <c r="F11" s="192"/>
      <c r="G11" s="183"/>
      <c r="H11" s="183"/>
      <c r="I11" s="318"/>
    </row>
    <row r="12" s="182" customFormat="1" spans="1:9">
      <c r="A12" s="202" t="s">
        <v>284</v>
      </c>
      <c r="B12" s="202"/>
      <c r="C12" s="202"/>
      <c r="D12" s="202"/>
      <c r="E12" s="202"/>
      <c r="F12" s="192"/>
      <c r="G12" s="204" t="s">
        <v>285</v>
      </c>
      <c r="H12" s="205"/>
      <c r="I12" s="318"/>
    </row>
    <row r="13" ht="33.75" customHeight="1" spans="1:9">
      <c r="A13" s="210" t="s">
        <v>286</v>
      </c>
      <c r="B13" s="210"/>
      <c r="C13" s="211" t="s">
        <v>287</v>
      </c>
      <c r="D13" s="211" t="s">
        <v>288</v>
      </c>
      <c r="E13" s="211"/>
      <c r="F13" s="192"/>
      <c r="G13" s="212" t="s">
        <v>289</v>
      </c>
      <c r="H13" s="213"/>
      <c r="I13" s="318"/>
    </row>
    <row r="14" ht="24.75" customHeight="1" spans="1:9">
      <c r="A14" s="214" t="s">
        <v>290</v>
      </c>
      <c r="B14" s="214"/>
      <c r="C14" s="215" t="s">
        <v>291</v>
      </c>
      <c r="D14" s="216" t="s">
        <v>468</v>
      </c>
      <c r="E14" s="216"/>
      <c r="F14" s="192"/>
      <c r="G14" s="217" t="s">
        <v>293</v>
      </c>
      <c r="H14" s="218">
        <v>0.11</v>
      </c>
      <c r="I14" s="318"/>
    </row>
    <row r="15" ht="9.75" customHeight="1" spans="1:9">
      <c r="A15" s="214"/>
      <c r="B15" s="214"/>
      <c r="C15" s="215"/>
      <c r="D15" s="216"/>
      <c r="E15" s="216"/>
      <c r="F15" s="192"/>
      <c r="G15" s="219" t="s">
        <v>294</v>
      </c>
      <c r="H15" s="219"/>
      <c r="I15" s="318"/>
    </row>
    <row r="16" ht="32.25" customHeight="1" spans="1:17">
      <c r="A16" s="214"/>
      <c r="B16" s="214"/>
      <c r="C16" s="215"/>
      <c r="D16" s="216"/>
      <c r="E16" s="216"/>
      <c r="F16" s="192"/>
      <c r="G16" s="220" t="s">
        <v>295</v>
      </c>
      <c r="H16" s="221">
        <f>E59</f>
        <v>0</v>
      </c>
      <c r="I16" s="318"/>
      <c r="Q16" s="337"/>
    </row>
    <row r="17" s="182" customFormat="1" spans="1:16">
      <c r="A17" s="202" t="s">
        <v>296</v>
      </c>
      <c r="B17" s="202"/>
      <c r="C17" s="202"/>
      <c r="D17" s="202"/>
      <c r="E17" s="202"/>
      <c r="F17" s="192"/>
      <c r="G17" s="222" t="s">
        <v>297</v>
      </c>
      <c r="H17" s="221">
        <f>E60</f>
        <v>0</v>
      </c>
      <c r="I17" s="318"/>
      <c r="P17" s="181"/>
    </row>
    <row r="18" s="182" customFormat="1" ht="18.75" spans="1:9">
      <c r="A18" s="202" t="s">
        <v>298</v>
      </c>
      <c r="B18" s="202"/>
      <c r="C18" s="202"/>
      <c r="D18" s="202"/>
      <c r="E18" s="202"/>
      <c r="F18" s="192"/>
      <c r="G18" s="223" t="s">
        <v>299</v>
      </c>
      <c r="H18" s="221" t="e">
        <f>E108+E109+E111</f>
        <v>#VALUE!</v>
      </c>
      <c r="I18" s="318"/>
    </row>
    <row r="19" ht="27.75" customHeight="1" spans="1:17">
      <c r="A19" s="224" t="s">
        <v>300</v>
      </c>
      <c r="B19" s="224"/>
      <c r="C19" s="224"/>
      <c r="D19" s="224"/>
      <c r="E19" s="225" t="s">
        <v>301</v>
      </c>
      <c r="F19" s="192"/>
      <c r="G19" s="226" t="s">
        <v>302</v>
      </c>
      <c r="H19" s="227" t="e">
        <f>SUM(H16:H18)</f>
        <v>#VALUE!</v>
      </c>
      <c r="I19" s="318"/>
      <c r="J19" s="182"/>
      <c r="Q19" s="338"/>
    </row>
    <row r="20" ht="31.5" customHeight="1" spans="1:10">
      <c r="A20" s="194">
        <v>1</v>
      </c>
      <c r="B20" s="228" t="s">
        <v>303</v>
      </c>
      <c r="C20" s="228"/>
      <c r="D20" s="215" t="s">
        <v>469</v>
      </c>
      <c r="E20" s="215"/>
      <c r="F20" s="192"/>
      <c r="G20" s="222" t="s">
        <v>305</v>
      </c>
      <c r="H20" s="229" t="e">
        <f>E143</f>
        <v>#VALUE!</v>
      </c>
      <c r="I20" s="318"/>
      <c r="J20" s="320"/>
    </row>
    <row r="21" ht="31.5" customHeight="1" spans="1:10">
      <c r="A21" s="194">
        <v>2</v>
      </c>
      <c r="B21" s="228" t="s">
        <v>306</v>
      </c>
      <c r="C21" s="228"/>
      <c r="D21" s="215" t="s">
        <v>470</v>
      </c>
      <c r="E21" s="215"/>
      <c r="F21" s="192"/>
      <c r="G21" s="230" t="s">
        <v>308</v>
      </c>
      <c r="H21" s="231" t="e">
        <f>H20-H19</f>
        <v>#VALUE!</v>
      </c>
      <c r="I21" s="318"/>
      <c r="J21" s="320"/>
    </row>
    <row r="22" ht="31.5" customHeight="1" spans="1:10">
      <c r="A22" s="194">
        <v>3</v>
      </c>
      <c r="B22" s="228" t="s">
        <v>309</v>
      </c>
      <c r="C22" s="228"/>
      <c r="D22" s="232">
        <f>'Informações iniciais'!B10</f>
        <v>1941.82</v>
      </c>
      <c r="E22" s="232"/>
      <c r="F22" s="192"/>
      <c r="G22" s="233" t="s">
        <v>310</v>
      </c>
      <c r="H22" s="234" t="e">
        <f>H21*11%</f>
        <v>#VALUE!</v>
      </c>
      <c r="I22" s="318"/>
      <c r="J22" s="321"/>
    </row>
    <row r="23" ht="31.5" customHeight="1" spans="1:10">
      <c r="A23" s="194">
        <v>4</v>
      </c>
      <c r="B23" s="228" t="s">
        <v>311</v>
      </c>
      <c r="C23" s="228"/>
      <c r="D23" s="215"/>
      <c r="E23" s="215"/>
      <c r="F23" s="192"/>
      <c r="G23" s="217" t="s">
        <v>313</v>
      </c>
      <c r="H23" s="235"/>
      <c r="I23" s="318"/>
      <c r="J23" s="320"/>
    </row>
    <row r="24" ht="27.75" customHeight="1" spans="1:10">
      <c r="A24" s="194">
        <v>5</v>
      </c>
      <c r="B24" s="236" t="s">
        <v>314</v>
      </c>
      <c r="C24" s="236"/>
      <c r="D24" s="237"/>
      <c r="E24" s="237"/>
      <c r="F24" s="192"/>
      <c r="G24" s="238" t="s">
        <v>315</v>
      </c>
      <c r="H24" s="239">
        <v>0.012</v>
      </c>
      <c r="I24" s="318"/>
      <c r="J24" s="320"/>
    </row>
    <row r="25" s="183" customFormat="1" spans="1:10">
      <c r="A25" s="240" t="s">
        <v>316</v>
      </c>
      <c r="B25" s="240"/>
      <c r="C25" s="240"/>
      <c r="D25" s="240"/>
      <c r="E25" s="241"/>
      <c r="F25" s="192"/>
      <c r="G25" s="222" t="s">
        <v>317</v>
      </c>
      <c r="H25" s="242">
        <v>0.048</v>
      </c>
      <c r="I25" s="318"/>
      <c r="J25" s="320"/>
    </row>
    <row r="26" s="183" customFormat="1" ht="22.5" customHeight="1" spans="1:10">
      <c r="A26" s="243">
        <v>1</v>
      </c>
      <c r="B26" s="244" t="s">
        <v>318</v>
      </c>
      <c r="C26" s="244"/>
      <c r="D26" s="245" t="s">
        <v>319</v>
      </c>
      <c r="E26" s="225" t="s">
        <v>301</v>
      </c>
      <c r="F26" s="192"/>
      <c r="G26" s="222" t="s">
        <v>320</v>
      </c>
      <c r="H26" s="229" t="e">
        <f>H20</f>
        <v>#VALUE!</v>
      </c>
      <c r="I26" s="318"/>
      <c r="J26" s="320"/>
    </row>
    <row r="27" ht="28.9" customHeight="1" spans="1:10">
      <c r="A27" s="246" t="s">
        <v>271</v>
      </c>
      <c r="B27" s="247" t="s">
        <v>321</v>
      </c>
      <c r="C27" s="248"/>
      <c r="D27" s="248"/>
      <c r="E27" s="249">
        <f>D22</f>
        <v>1941.82</v>
      </c>
      <c r="G27" s="250" t="s">
        <v>322</v>
      </c>
      <c r="H27" s="234" t="e">
        <f>H26*H24</f>
        <v>#VALUE!</v>
      </c>
      <c r="I27" s="322" t="s">
        <v>323</v>
      </c>
      <c r="J27" s="182"/>
    </row>
    <row r="28" ht="32.65" customHeight="1" spans="1:12">
      <c r="A28" s="246" t="s">
        <v>274</v>
      </c>
      <c r="B28" s="247" t="s">
        <v>324</v>
      </c>
      <c r="C28" s="251" t="s">
        <v>325</v>
      </c>
      <c r="D28" s="251"/>
      <c r="E28" s="252">
        <v>0</v>
      </c>
      <c r="G28" s="217" t="s">
        <v>326</v>
      </c>
      <c r="H28" s="218">
        <v>0.01</v>
      </c>
      <c r="I28" s="322" t="s">
        <v>327</v>
      </c>
      <c r="J28" s="323"/>
      <c r="K28" s="323"/>
      <c r="L28" s="323"/>
    </row>
    <row r="29" ht="41.25" customHeight="1" spans="1:12">
      <c r="A29" s="246" t="s">
        <v>278</v>
      </c>
      <c r="B29" s="247" t="s">
        <v>328</v>
      </c>
      <c r="C29" s="253" t="s">
        <v>471</v>
      </c>
      <c r="D29" s="253"/>
      <c r="E29" s="410">
        <v>0</v>
      </c>
      <c r="G29" s="230" t="s">
        <v>305</v>
      </c>
      <c r="H29" s="231" t="e">
        <f>H20</f>
        <v>#VALUE!</v>
      </c>
      <c r="I29" s="322" t="s">
        <v>327</v>
      </c>
      <c r="J29" s="323"/>
      <c r="K29" s="323"/>
      <c r="L29" s="323"/>
    </row>
    <row r="30" ht="72" customHeight="1" spans="1:18">
      <c r="A30" s="246" t="s">
        <v>281</v>
      </c>
      <c r="B30" s="247" t="s">
        <v>330</v>
      </c>
      <c r="C30" s="251" t="s">
        <v>331</v>
      </c>
      <c r="D30" s="251"/>
      <c r="E30" s="252">
        <v>0</v>
      </c>
      <c r="F30" s="255"/>
      <c r="G30" s="233" t="s">
        <v>310</v>
      </c>
      <c r="H30" s="234" t="e">
        <f>H29*H28</f>
        <v>#VALUE!</v>
      </c>
      <c r="I30" s="322" t="s">
        <v>327</v>
      </c>
      <c r="J30" s="323"/>
      <c r="K30" s="323"/>
      <c r="L30" s="323"/>
      <c r="R30" s="323"/>
    </row>
    <row r="31" ht="41.25" customHeight="1" spans="1:16">
      <c r="A31" s="246" t="s">
        <v>332</v>
      </c>
      <c r="B31" s="247" t="s">
        <v>333</v>
      </c>
      <c r="C31" s="256" t="s">
        <v>334</v>
      </c>
      <c r="D31" s="256"/>
      <c r="E31" s="252">
        <v>0</v>
      </c>
      <c r="F31" s="255"/>
      <c r="G31" s="217" t="s">
        <v>335</v>
      </c>
      <c r="H31" s="218">
        <v>0.03</v>
      </c>
      <c r="I31" s="322" t="s">
        <v>327</v>
      </c>
      <c r="J31" s="323"/>
      <c r="K31" s="323"/>
      <c r="L31" s="323"/>
      <c r="P31" s="324"/>
    </row>
    <row r="32" ht="61.5" customHeight="1" spans="1:12">
      <c r="A32" s="246" t="s">
        <v>336</v>
      </c>
      <c r="B32" s="248" t="s">
        <v>337</v>
      </c>
      <c r="C32" s="251" t="s">
        <v>338</v>
      </c>
      <c r="D32" s="251"/>
      <c r="E32" s="252">
        <v>0</v>
      </c>
      <c r="F32" s="255"/>
      <c r="G32" s="230" t="s">
        <v>305</v>
      </c>
      <c r="H32" s="231" t="e">
        <f>H20</f>
        <v>#VALUE!</v>
      </c>
      <c r="I32" s="322" t="s">
        <v>327</v>
      </c>
      <c r="K32" s="323"/>
      <c r="L32" s="323"/>
    </row>
    <row r="33" ht="94.5" customHeight="1" spans="1:12">
      <c r="A33" s="246" t="s">
        <v>339</v>
      </c>
      <c r="B33" s="257" t="s">
        <v>340</v>
      </c>
      <c r="C33" s="251" t="s">
        <v>472</v>
      </c>
      <c r="D33" s="251"/>
      <c r="E33" s="252">
        <v>0</v>
      </c>
      <c r="F33" s="258"/>
      <c r="G33" s="233" t="s">
        <v>310</v>
      </c>
      <c r="H33" s="234" t="e">
        <f>H32*H31</f>
        <v>#VALUE!</v>
      </c>
      <c r="I33" s="322" t="s">
        <v>327</v>
      </c>
      <c r="K33" s="323"/>
      <c r="L33" s="323"/>
    </row>
    <row r="34" spans="1:12">
      <c r="A34" s="259" t="s">
        <v>342</v>
      </c>
      <c r="B34" s="259"/>
      <c r="C34" s="259"/>
      <c r="D34" s="259"/>
      <c r="E34" s="260">
        <f>SUM(E27:E33)</f>
        <v>1941.82</v>
      </c>
      <c r="G34" s="217" t="s">
        <v>343</v>
      </c>
      <c r="H34" s="218">
        <v>0.0065</v>
      </c>
      <c r="I34" s="322"/>
      <c r="K34" s="323"/>
      <c r="L34" s="323"/>
    </row>
    <row r="35" s="184" customFormat="1" ht="25.5" customHeight="1" spans="1:12">
      <c r="A35" s="261" t="s">
        <v>344</v>
      </c>
      <c r="B35" s="261"/>
      <c r="C35" s="261"/>
      <c r="D35" s="261"/>
      <c r="E35" s="260">
        <f>SUM(E34:E34)</f>
        <v>1941.82</v>
      </c>
      <c r="F35" s="262">
        <f>SUM(E27:E33)-(E27*6%)</f>
        <v>1825.3108</v>
      </c>
      <c r="G35" s="230" t="s">
        <v>305</v>
      </c>
      <c r="H35" s="231" t="e">
        <f>H20</f>
        <v>#VALUE!</v>
      </c>
      <c r="I35" s="325"/>
      <c r="K35" s="323"/>
      <c r="L35" s="323"/>
    </row>
    <row r="36" s="183" customFormat="1" ht="16.5" spans="1:12">
      <c r="A36" s="240" t="s">
        <v>345</v>
      </c>
      <c r="B36" s="240"/>
      <c r="C36" s="240"/>
      <c r="D36" s="240"/>
      <c r="E36" s="241"/>
      <c r="F36" s="189"/>
      <c r="G36" s="233" t="s">
        <v>310</v>
      </c>
      <c r="H36" s="234" t="e">
        <f>H35*H34</f>
        <v>#VALUE!</v>
      </c>
      <c r="I36" s="322"/>
      <c r="K36" s="323"/>
      <c r="L36" s="323"/>
    </row>
    <row r="37" s="183" customFormat="1" spans="1:12">
      <c r="A37" s="263"/>
      <c r="B37" s="264" t="s">
        <v>346</v>
      </c>
      <c r="C37" s="264"/>
      <c r="D37" s="264"/>
      <c r="E37" s="264"/>
      <c r="F37" s="265"/>
      <c r="G37" s="217" t="s">
        <v>347</v>
      </c>
      <c r="H37" s="218">
        <f>D130</f>
        <v>0.03</v>
      </c>
      <c r="I37" s="322"/>
      <c r="J37" s="326"/>
      <c r="K37" s="323"/>
      <c r="L37" s="323"/>
    </row>
    <row r="38" s="183" customFormat="1" ht="21" customHeight="1" spans="1:17">
      <c r="A38" s="243" t="s">
        <v>348</v>
      </c>
      <c r="B38" s="244" t="s">
        <v>349</v>
      </c>
      <c r="C38" s="244"/>
      <c r="D38" s="266" t="s">
        <v>319</v>
      </c>
      <c r="E38" s="225" t="s">
        <v>301</v>
      </c>
      <c r="F38" s="267"/>
      <c r="G38" s="230" t="s">
        <v>305</v>
      </c>
      <c r="H38" s="231" t="e">
        <f>H20</f>
        <v>#VALUE!</v>
      </c>
      <c r="I38" s="322"/>
      <c r="K38" s="323"/>
      <c r="L38" s="323"/>
      <c r="Q38" s="339"/>
    </row>
    <row r="39" s="183" customFormat="1" ht="16.5" spans="1:12">
      <c r="A39" s="268" t="s">
        <v>271</v>
      </c>
      <c r="B39" s="269" t="s">
        <v>350</v>
      </c>
      <c r="C39" s="411"/>
      <c r="D39" s="270">
        <f>1/12</f>
        <v>0.0833333333333333</v>
      </c>
      <c r="E39" s="260">
        <f>TRUNC($E$35*D39,2)</f>
        <v>161.81</v>
      </c>
      <c r="F39" s="262">
        <f>E39+(E39*$D$56)</f>
        <v>226.21038</v>
      </c>
      <c r="G39" s="233" t="s">
        <v>310</v>
      </c>
      <c r="H39" s="234" t="e">
        <f>H38*H37</f>
        <v>#VALUE!</v>
      </c>
      <c r="I39" s="327" t="s">
        <v>327</v>
      </c>
      <c r="K39" s="323"/>
      <c r="L39" s="323"/>
    </row>
    <row r="40" s="183" customFormat="1" ht="16.5" spans="1:12">
      <c r="A40" s="268" t="s">
        <v>274</v>
      </c>
      <c r="B40" s="269" t="s">
        <v>351</v>
      </c>
      <c r="C40" s="411"/>
      <c r="D40" s="270">
        <f>(((1+1/3)/12))</f>
        <v>0.111111111111111</v>
      </c>
      <c r="E40" s="260">
        <f>TRUNC($E$35*D40,2)</f>
        <v>215.75</v>
      </c>
      <c r="F40" s="262">
        <f>E40+(E40*$D$56)</f>
        <v>301.6185</v>
      </c>
      <c r="G40" s="271" t="s">
        <v>352</v>
      </c>
      <c r="H40" s="272" t="e">
        <f>H22+H27+H30+H33+H36+H39</f>
        <v>#VALUE!</v>
      </c>
      <c r="I40" s="322" t="s">
        <v>327</v>
      </c>
      <c r="J40" s="328"/>
      <c r="K40" s="323"/>
      <c r="L40" s="323"/>
    </row>
    <row r="41" s="183" customFormat="1" ht="16.5" spans="1:12">
      <c r="A41" s="273" t="s">
        <v>342</v>
      </c>
      <c r="B41" s="273"/>
      <c r="C41" s="273"/>
      <c r="D41" s="274">
        <f>SUM(D39:D40)</f>
        <v>0.194444444444444</v>
      </c>
      <c r="E41" s="260">
        <f>SUM(E39:E40)</f>
        <v>377.56</v>
      </c>
      <c r="F41" s="189"/>
      <c r="G41" s="184"/>
      <c r="H41" s="184"/>
      <c r="I41" s="322"/>
      <c r="K41" s="323"/>
      <c r="L41" s="323"/>
    </row>
    <row r="42" s="184" customFormat="1" ht="25.5" customHeight="1" spans="1:12">
      <c r="A42" s="261" t="s">
        <v>353</v>
      </c>
      <c r="B42" s="261"/>
      <c r="C42" s="261"/>
      <c r="D42" s="261"/>
      <c r="E42" s="260">
        <f>SUM(E41:E41)</f>
        <v>377.56</v>
      </c>
      <c r="F42" s="275"/>
      <c r="G42" s="276" t="s">
        <v>354</v>
      </c>
      <c r="H42" s="277"/>
      <c r="I42" s="325"/>
      <c r="K42" s="323"/>
      <c r="L42" s="323"/>
    </row>
    <row r="43" s="184" customFormat="1" ht="25.5" customHeight="1" spans="1:12">
      <c r="A43" s="278" t="s">
        <v>355</v>
      </c>
      <c r="B43" s="278"/>
      <c r="C43" s="278"/>
      <c r="D43" s="279" t="s">
        <v>356</v>
      </c>
      <c r="E43" s="280">
        <f>E35</f>
        <v>1941.82</v>
      </c>
      <c r="F43" s="275"/>
      <c r="G43" s="281" t="s">
        <v>357</v>
      </c>
      <c r="H43" s="282"/>
      <c r="I43" s="325"/>
      <c r="K43" s="323"/>
      <c r="L43" s="323"/>
    </row>
    <row r="44" s="183" customFormat="1" ht="22.5" customHeight="1" spans="1:9">
      <c r="A44" s="278"/>
      <c r="B44" s="278"/>
      <c r="C44" s="278"/>
      <c r="D44" s="279" t="s">
        <v>358</v>
      </c>
      <c r="E44" s="283">
        <f>E42</f>
        <v>377.56</v>
      </c>
      <c r="F44" s="189"/>
      <c r="G44" s="284" t="e">
        <f>H10+H40</f>
        <v>#VALUE!</v>
      </c>
      <c r="H44" s="285"/>
      <c r="I44" s="322"/>
    </row>
    <row r="45" s="183" customFormat="1" ht="22.5" customHeight="1" spans="1:9">
      <c r="A45" s="278"/>
      <c r="B45" s="278"/>
      <c r="C45" s="278"/>
      <c r="D45" s="279" t="s">
        <v>342</v>
      </c>
      <c r="E45" s="283">
        <f>SUM(E43:E44)</f>
        <v>2319.38</v>
      </c>
      <c r="F45" s="189"/>
      <c r="H45" s="286"/>
      <c r="I45" s="322"/>
    </row>
    <row r="46" s="183" customFormat="1" ht="30.75" customHeight="1" spans="1:16">
      <c r="A46" s="287"/>
      <c r="B46" s="288" t="s">
        <v>359</v>
      </c>
      <c r="C46" s="288"/>
      <c r="D46" s="288"/>
      <c r="E46" s="289"/>
      <c r="F46" s="189"/>
      <c r="H46" s="286"/>
      <c r="I46" s="322"/>
      <c r="L46" s="315"/>
      <c r="N46" s="329"/>
      <c r="P46" s="330"/>
    </row>
    <row r="47" s="183" customFormat="1" ht="23.25" customHeight="1" spans="1:16">
      <c r="A47" s="243" t="s">
        <v>360</v>
      </c>
      <c r="B47" s="244" t="s">
        <v>361</v>
      </c>
      <c r="C47" s="244"/>
      <c r="D47" s="266" t="s">
        <v>362</v>
      </c>
      <c r="E47" s="225" t="s">
        <v>301</v>
      </c>
      <c r="F47" s="189"/>
      <c r="H47" s="286"/>
      <c r="I47" s="322"/>
      <c r="L47" s="315"/>
      <c r="N47" s="329"/>
      <c r="P47" s="330"/>
    </row>
    <row r="48" s="183" customFormat="1" spans="1:16">
      <c r="A48" s="290" t="s">
        <v>271</v>
      </c>
      <c r="B48" s="291" t="s">
        <v>293</v>
      </c>
      <c r="C48" s="291"/>
      <c r="D48" s="292">
        <v>0.2</v>
      </c>
      <c r="E48" s="260">
        <f t="shared" ref="E48:E55" si="0">TRUNC($E$45*D48,2)</f>
        <v>463.87</v>
      </c>
      <c r="F48" s="293" t="s">
        <v>363</v>
      </c>
      <c r="H48" s="286"/>
      <c r="I48" s="327" t="s">
        <v>327</v>
      </c>
      <c r="L48" s="315"/>
      <c r="N48" s="329"/>
      <c r="P48" s="330"/>
    </row>
    <row r="49" s="183" customFormat="1" ht="16.5" spans="1:16">
      <c r="A49" s="290" t="s">
        <v>274</v>
      </c>
      <c r="B49" s="291" t="s">
        <v>364</v>
      </c>
      <c r="C49" s="291"/>
      <c r="D49" s="292">
        <v>0.025</v>
      </c>
      <c r="E49" s="260">
        <f t="shared" si="0"/>
        <v>57.98</v>
      </c>
      <c r="F49" s="262">
        <f>$E$35*D49</f>
        <v>48.5455</v>
      </c>
      <c r="H49" s="286"/>
      <c r="I49" s="327" t="s">
        <v>327</v>
      </c>
      <c r="L49" s="331"/>
      <c r="N49" s="332"/>
      <c r="O49" s="333"/>
      <c r="P49" s="326"/>
    </row>
    <row r="50" s="183" customFormat="1" ht="16.5" spans="1:12">
      <c r="A50" s="290" t="s">
        <v>278</v>
      </c>
      <c r="B50" s="236" t="s">
        <v>365</v>
      </c>
      <c r="C50" s="236"/>
      <c r="D50" s="294">
        <f>3%*2</f>
        <v>0.06</v>
      </c>
      <c r="E50" s="260">
        <f t="shared" si="0"/>
        <v>139.16</v>
      </c>
      <c r="F50" s="293" t="s">
        <v>363</v>
      </c>
      <c r="G50" s="295" t="s">
        <v>366</v>
      </c>
      <c r="H50" s="295"/>
      <c r="I50" s="327" t="s">
        <v>327</v>
      </c>
      <c r="L50" s="315"/>
    </row>
    <row r="51" s="183" customFormat="1" spans="1:16">
      <c r="A51" s="290" t="s">
        <v>281</v>
      </c>
      <c r="B51" s="291" t="s">
        <v>367</v>
      </c>
      <c r="C51" s="291"/>
      <c r="D51" s="292">
        <v>0.015</v>
      </c>
      <c r="E51" s="260">
        <f t="shared" si="0"/>
        <v>34.79</v>
      </c>
      <c r="F51" s="262">
        <f>$E$35*D51</f>
        <v>29.1273</v>
      </c>
      <c r="G51" s="296" t="s">
        <v>368</v>
      </c>
      <c r="H51" s="296"/>
      <c r="I51" s="327" t="s">
        <v>327</v>
      </c>
      <c r="L51" s="315"/>
      <c r="N51" s="329"/>
      <c r="P51" s="330"/>
    </row>
    <row r="52" s="183" customFormat="1" spans="1:16">
      <c r="A52" s="290" t="s">
        <v>332</v>
      </c>
      <c r="B52" s="291" t="s">
        <v>369</v>
      </c>
      <c r="C52" s="291"/>
      <c r="D52" s="292">
        <v>0.01</v>
      </c>
      <c r="E52" s="260">
        <f t="shared" si="0"/>
        <v>23.19</v>
      </c>
      <c r="F52" s="262">
        <f>$E$35*D52</f>
        <v>19.4182</v>
      </c>
      <c r="G52" s="297" t="s">
        <v>370</v>
      </c>
      <c r="H52" s="298">
        <v>1</v>
      </c>
      <c r="I52" s="327" t="s">
        <v>327</v>
      </c>
      <c r="L52" s="315"/>
      <c r="N52" s="334"/>
      <c r="P52" s="335"/>
    </row>
    <row r="53" s="183" customFormat="1" spans="1:12">
      <c r="A53" s="290" t="s">
        <v>336</v>
      </c>
      <c r="B53" s="299" t="s">
        <v>371</v>
      </c>
      <c r="C53" s="299"/>
      <c r="D53" s="292">
        <v>0.006</v>
      </c>
      <c r="E53" s="260">
        <f t="shared" si="0"/>
        <v>13.91</v>
      </c>
      <c r="F53" s="262">
        <f>$E$35*D53</f>
        <v>11.65092</v>
      </c>
      <c r="G53" s="300" t="s">
        <v>372</v>
      </c>
      <c r="H53" s="301" t="e">
        <f>G44</f>
        <v>#VALUE!</v>
      </c>
      <c r="I53" s="327" t="s">
        <v>327</v>
      </c>
      <c r="L53" s="315"/>
    </row>
    <row r="54" s="183" customFormat="1" spans="1:12">
      <c r="A54" s="290" t="s">
        <v>339</v>
      </c>
      <c r="B54" s="291" t="s">
        <v>373</v>
      </c>
      <c r="C54" s="291"/>
      <c r="D54" s="292">
        <v>0.002</v>
      </c>
      <c r="E54" s="260">
        <f t="shared" si="0"/>
        <v>4.63</v>
      </c>
      <c r="F54" s="262">
        <f>$E$35*D54</f>
        <v>3.88364</v>
      </c>
      <c r="G54" s="300"/>
      <c r="H54" s="301"/>
      <c r="I54" s="327" t="s">
        <v>327</v>
      </c>
      <c r="L54" s="315"/>
    </row>
    <row r="55" s="183" customFormat="1" spans="1:12">
      <c r="A55" s="290" t="s">
        <v>374</v>
      </c>
      <c r="B55" s="291" t="s">
        <v>375</v>
      </c>
      <c r="C55" s="291"/>
      <c r="D55" s="292">
        <v>0.08</v>
      </c>
      <c r="E55" s="260">
        <f t="shared" si="0"/>
        <v>185.55</v>
      </c>
      <c r="F55" s="262">
        <f>$E$35*D55</f>
        <v>155.3456</v>
      </c>
      <c r="G55" s="300"/>
      <c r="H55" s="301"/>
      <c r="I55" s="327" t="s">
        <v>327</v>
      </c>
      <c r="L55" s="315"/>
    </row>
    <row r="56" s="183" customFormat="1" ht="21" customHeight="1" spans="1:9">
      <c r="A56" s="302" t="s">
        <v>342</v>
      </c>
      <c r="B56" s="302"/>
      <c r="C56" s="302"/>
      <c r="D56" s="303">
        <f>SUM(D48:D55)</f>
        <v>0.398</v>
      </c>
      <c r="E56" s="304">
        <f>SUM(E48:E55)</f>
        <v>923.08</v>
      </c>
      <c r="F56" s="189"/>
      <c r="G56" s="305" t="s">
        <v>376</v>
      </c>
      <c r="H56" s="301" t="e">
        <f>E143</f>
        <v>#VALUE!</v>
      </c>
      <c r="I56" s="322"/>
    </row>
    <row r="57" s="183" customFormat="1" ht="21" spans="1:12">
      <c r="A57" s="263"/>
      <c r="B57" s="264" t="s">
        <v>377</v>
      </c>
      <c r="C57" s="264"/>
      <c r="D57" s="264"/>
      <c r="E57" s="264"/>
      <c r="F57" s="189"/>
      <c r="G57" s="306" t="s">
        <v>378</v>
      </c>
      <c r="H57" s="307" t="e">
        <f>G44</f>
        <v>#VALUE!</v>
      </c>
      <c r="I57" s="322"/>
      <c r="K57" s="323"/>
      <c r="L57" s="323"/>
    </row>
    <row r="58" ht="23.25" customHeight="1" spans="1:12">
      <c r="A58" s="243" t="s">
        <v>379</v>
      </c>
      <c r="B58" s="244" t="s">
        <v>380</v>
      </c>
      <c r="C58" s="244"/>
      <c r="D58" s="266" t="s">
        <v>319</v>
      </c>
      <c r="E58" s="225" t="s">
        <v>301</v>
      </c>
      <c r="G58" s="308" t="s">
        <v>381</v>
      </c>
      <c r="H58" s="309" t="e">
        <f>H56-H57</f>
        <v>#VALUE!</v>
      </c>
      <c r="I58" s="322"/>
      <c r="L58" s="323"/>
    </row>
    <row r="59" ht="21" customHeight="1" spans="1:15">
      <c r="A59" s="290" t="s">
        <v>271</v>
      </c>
      <c r="B59" s="310"/>
      <c r="C59" s="310"/>
      <c r="D59" s="311"/>
      <c r="E59" s="312"/>
      <c r="F59" s="262">
        <f>+E59</f>
        <v>0</v>
      </c>
      <c r="G59" s="183"/>
      <c r="H59" s="183"/>
      <c r="I59" s="322" t="s">
        <v>383</v>
      </c>
      <c r="J59" s="181">
        <f>$E$59*2</f>
        <v>0</v>
      </c>
      <c r="L59" s="323"/>
      <c r="O59" s="323"/>
    </row>
    <row r="60" ht="37.5" customHeight="1" spans="1:15">
      <c r="A60" s="290" t="s">
        <v>274</v>
      </c>
      <c r="B60" s="310" t="s">
        <v>384</v>
      </c>
      <c r="C60" s="310"/>
      <c r="D60" s="313" t="s">
        <v>385</v>
      </c>
      <c r="E60" s="314"/>
      <c r="F60" s="262">
        <f>+E60</f>
        <v>0</v>
      </c>
      <c r="G60" s="183"/>
      <c r="H60" s="315"/>
      <c r="I60" s="322" t="s">
        <v>323</v>
      </c>
      <c r="J60" s="181">
        <f>E60*2</f>
        <v>0</v>
      </c>
      <c r="L60" s="336"/>
      <c r="O60" s="323"/>
    </row>
    <row r="61" ht="30.75" customHeight="1" spans="1:15">
      <c r="A61" s="290" t="s">
        <v>278</v>
      </c>
      <c r="B61" s="310" t="s">
        <v>473</v>
      </c>
      <c r="C61" s="310"/>
      <c r="D61" s="256"/>
      <c r="E61" s="260"/>
      <c r="F61" s="262">
        <f>+E61</f>
        <v>0</v>
      </c>
      <c r="G61" s="316" t="s">
        <v>474</v>
      </c>
      <c r="H61" s="316"/>
      <c r="I61" s="322" t="s">
        <v>323</v>
      </c>
      <c r="J61" s="181">
        <f>E61*2</f>
        <v>0</v>
      </c>
      <c r="K61" s="337"/>
      <c r="L61" s="323"/>
      <c r="O61" s="323"/>
    </row>
    <row r="62" ht="21" customHeight="1" spans="1:15">
      <c r="A62" s="290" t="s">
        <v>281</v>
      </c>
      <c r="B62" s="310" t="s">
        <v>386</v>
      </c>
      <c r="C62" s="310"/>
      <c r="D62" s="256"/>
      <c r="E62" s="260"/>
      <c r="F62" s="262">
        <f>+E62</f>
        <v>0</v>
      </c>
      <c r="G62" s="316"/>
      <c r="H62" s="316"/>
      <c r="I62" s="322" t="s">
        <v>323</v>
      </c>
      <c r="J62" s="181">
        <f>E62*2</f>
        <v>0</v>
      </c>
      <c r="O62" s="323"/>
    </row>
    <row r="63" ht="27" customHeight="1" spans="1:15">
      <c r="A63" s="290" t="s">
        <v>332</v>
      </c>
      <c r="B63" s="310" t="s">
        <v>387</v>
      </c>
      <c r="C63" s="310"/>
      <c r="D63" s="317"/>
      <c r="E63" s="260"/>
      <c r="F63" s="262">
        <f>+E63</f>
        <v>0</v>
      </c>
      <c r="G63" s="316"/>
      <c r="H63" s="316"/>
      <c r="I63" s="322" t="s">
        <v>323</v>
      </c>
      <c r="O63" s="323"/>
    </row>
    <row r="64" ht="27" customHeight="1" spans="1:15">
      <c r="A64" s="290" t="s">
        <v>336</v>
      </c>
      <c r="B64" s="310" t="s">
        <v>475</v>
      </c>
      <c r="C64" s="310"/>
      <c r="D64" s="317"/>
      <c r="E64" s="260"/>
      <c r="F64" s="262"/>
      <c r="G64" s="316"/>
      <c r="H64" s="316"/>
      <c r="I64" s="322"/>
      <c r="O64" s="323"/>
    </row>
    <row r="65" s="184" customFormat="1" ht="21" customHeight="1" spans="1:9">
      <c r="A65" s="273" t="s">
        <v>390</v>
      </c>
      <c r="B65" s="273"/>
      <c r="C65" s="273"/>
      <c r="D65" s="273"/>
      <c r="E65" s="304">
        <f>SUM(E59:E64)</f>
        <v>0</v>
      </c>
      <c r="F65" s="189"/>
      <c r="G65" s="316"/>
      <c r="H65" s="316"/>
      <c r="I65" s="322"/>
    </row>
    <row r="66" s="184" customFormat="1" ht="20.25" customHeight="1" spans="1:9">
      <c r="A66" s="340" t="s">
        <v>391</v>
      </c>
      <c r="B66" s="340"/>
      <c r="C66" s="340"/>
      <c r="D66" s="340"/>
      <c r="E66" s="340"/>
      <c r="F66" s="189"/>
      <c r="G66" s="316"/>
      <c r="H66" s="316"/>
      <c r="I66" s="322"/>
    </row>
    <row r="67" s="184" customFormat="1" ht="21" customHeight="1" spans="1:9">
      <c r="A67" s="341">
        <v>2</v>
      </c>
      <c r="B67" s="342" t="s">
        <v>392</v>
      </c>
      <c r="C67" s="342"/>
      <c r="D67" s="342"/>
      <c r="E67" s="343" t="s">
        <v>301</v>
      </c>
      <c r="F67" s="189"/>
      <c r="G67" s="316"/>
      <c r="H67" s="316"/>
      <c r="I67" s="322"/>
    </row>
    <row r="68" s="184" customFormat="1" ht="27.95" customHeight="1" spans="1:9">
      <c r="A68" s="412" t="s">
        <v>348</v>
      </c>
      <c r="B68" s="344" t="s">
        <v>349</v>
      </c>
      <c r="C68" s="344"/>
      <c r="D68" s="344"/>
      <c r="E68" s="345">
        <f>E42</f>
        <v>377.56</v>
      </c>
      <c r="F68" s="189"/>
      <c r="G68" s="316"/>
      <c r="H68" s="316"/>
      <c r="I68" s="322"/>
    </row>
    <row r="69" s="184" customFormat="1" ht="28.9" customHeight="1" spans="1:9">
      <c r="A69" s="412" t="s">
        <v>360</v>
      </c>
      <c r="B69" s="344" t="s">
        <v>361</v>
      </c>
      <c r="C69" s="344"/>
      <c r="D69" s="344"/>
      <c r="E69" s="345">
        <f>E56</f>
        <v>923.08</v>
      </c>
      <c r="F69" s="189"/>
      <c r="G69" s="316"/>
      <c r="H69" s="316"/>
      <c r="I69" s="322"/>
    </row>
    <row r="70" s="184" customFormat="1" ht="26.1" customHeight="1" spans="1:9">
      <c r="A70" s="412" t="s">
        <v>379</v>
      </c>
      <c r="B70" s="344" t="s">
        <v>380</v>
      </c>
      <c r="C70" s="344"/>
      <c r="D70" s="344"/>
      <c r="E70" s="345">
        <f>E65</f>
        <v>0</v>
      </c>
      <c r="F70" s="189"/>
      <c r="G70" s="183"/>
      <c r="H70" s="183"/>
      <c r="I70" s="322"/>
    </row>
    <row r="71" s="184" customFormat="1" ht="21" customHeight="1" spans="1:9">
      <c r="A71" s="346"/>
      <c r="B71" s="347" t="s">
        <v>342</v>
      </c>
      <c r="C71" s="347"/>
      <c r="D71" s="347"/>
      <c r="E71" s="348">
        <f>SUM(E68:E70)</f>
        <v>1300.64</v>
      </c>
      <c r="F71" s="189"/>
      <c r="G71" s="183"/>
      <c r="H71" s="183"/>
      <c r="I71" s="322"/>
    </row>
    <row r="72" s="183" customFormat="1" spans="1:18">
      <c r="A72" s="240" t="s">
        <v>393</v>
      </c>
      <c r="B72" s="240"/>
      <c r="C72" s="240"/>
      <c r="D72" s="240"/>
      <c r="E72" s="240"/>
      <c r="F72" s="189"/>
      <c r="G72" s="326"/>
      <c r="I72" s="322"/>
      <c r="J72" s="326"/>
      <c r="L72" s="384"/>
      <c r="R72" s="392"/>
    </row>
    <row r="73" s="183" customFormat="1" ht="21" customHeight="1" spans="1:18">
      <c r="A73" s="243">
        <v>3</v>
      </c>
      <c r="B73" s="224" t="s">
        <v>394</v>
      </c>
      <c r="C73" s="224"/>
      <c r="D73" s="224"/>
      <c r="E73" s="349" t="s">
        <v>301</v>
      </c>
      <c r="F73" s="189"/>
      <c r="G73" s="326"/>
      <c r="I73" s="322"/>
      <c r="R73" s="387"/>
    </row>
    <row r="74" s="183" customFormat="1" ht="30" customHeight="1" spans="1:12">
      <c r="A74" s="290" t="s">
        <v>271</v>
      </c>
      <c r="B74" s="350" t="s">
        <v>395</v>
      </c>
      <c r="C74" s="350"/>
      <c r="D74" s="317">
        <f>((1/12)*0.05)</f>
        <v>0.00416666666666667</v>
      </c>
      <c r="E74" s="249">
        <f>TRUNC(+$E$35*D74,2)</f>
        <v>8.09</v>
      </c>
      <c r="F74" s="189"/>
      <c r="G74" s="326"/>
      <c r="I74" s="322" t="s">
        <v>327</v>
      </c>
      <c r="L74" s="385"/>
    </row>
    <row r="75" s="183" customFormat="1" ht="39.75" customHeight="1" spans="1:9">
      <c r="A75" s="290" t="s">
        <v>274</v>
      </c>
      <c r="B75" s="350" t="s">
        <v>396</v>
      </c>
      <c r="C75" s="350"/>
      <c r="D75" s="317">
        <f>+D55</f>
        <v>0.08</v>
      </c>
      <c r="E75" s="249">
        <f>TRUNC(+E74*D75,2)</f>
        <v>0.64</v>
      </c>
      <c r="F75" s="255"/>
      <c r="G75" s="326"/>
      <c r="I75" s="322" t="s">
        <v>327</v>
      </c>
    </row>
    <row r="76" s="183" customFormat="1" ht="42.75" customHeight="1" spans="1:9">
      <c r="A76" s="290" t="s">
        <v>278</v>
      </c>
      <c r="B76" s="351" t="s">
        <v>397</v>
      </c>
      <c r="C76" s="351"/>
      <c r="D76" s="317">
        <f>(0.08*0.4*0.05)</f>
        <v>0.0016</v>
      </c>
      <c r="E76" s="249">
        <f>ROUND(+$E$35*D76,2)</f>
        <v>3.11</v>
      </c>
      <c r="F76" s="352">
        <f>$E$35*D76</f>
        <v>3.106912</v>
      </c>
      <c r="G76" s="326"/>
      <c r="I76" s="322" t="s">
        <v>327</v>
      </c>
    </row>
    <row r="77" s="183" customFormat="1" ht="37.5" customHeight="1" spans="1:9">
      <c r="A77" s="290" t="s">
        <v>281</v>
      </c>
      <c r="B77" s="353" t="s">
        <v>398</v>
      </c>
      <c r="C77" s="353"/>
      <c r="D77" s="317">
        <f>((7/30)/12)*0.95</f>
        <v>0.0184722222222222</v>
      </c>
      <c r="E77" s="249">
        <f>TRUNC(+D77*$E$35,2)</f>
        <v>35.86</v>
      </c>
      <c r="F77" s="255"/>
      <c r="G77" s="326"/>
      <c r="I77" s="386" t="s">
        <v>399</v>
      </c>
    </row>
    <row r="78" s="183" customFormat="1" ht="45" customHeight="1" spans="1:13">
      <c r="A78" s="290" t="s">
        <v>332</v>
      </c>
      <c r="B78" s="354" t="s">
        <v>400</v>
      </c>
      <c r="C78" s="354"/>
      <c r="D78" s="317">
        <f>+D56</f>
        <v>0.398</v>
      </c>
      <c r="E78" s="249">
        <f>TRUNC(+E77*D78,2)</f>
        <v>14.27</v>
      </c>
      <c r="F78" s="189"/>
      <c r="G78" s="326"/>
      <c r="H78" s="355"/>
      <c r="I78" s="322" t="s">
        <v>401</v>
      </c>
      <c r="K78" s="356"/>
      <c r="M78" s="387">
        <f>(7/30/12)/30*3</f>
        <v>0.00194444444444444</v>
      </c>
    </row>
    <row r="79" s="183" customFormat="1" ht="40.5" customHeight="1" spans="1:13">
      <c r="A79" s="290" t="s">
        <v>336</v>
      </c>
      <c r="B79" s="351" t="s">
        <v>402</v>
      </c>
      <c r="C79" s="351"/>
      <c r="D79" s="317">
        <f>(0.08*0.4)*0.95</f>
        <v>0.0304</v>
      </c>
      <c r="E79" s="260">
        <f>TRUNC(+E35*D79,2)</f>
        <v>59.03</v>
      </c>
      <c r="F79" s="262">
        <f>$E$35*D79</f>
        <v>59.031328</v>
      </c>
      <c r="G79" s="326"/>
      <c r="I79" s="322" t="s">
        <v>327</v>
      </c>
      <c r="J79" s="334"/>
      <c r="K79" s="388"/>
      <c r="M79" s="183">
        <f>L78*M78</f>
        <v>0</v>
      </c>
    </row>
    <row r="80" s="183" customFormat="1" ht="21" customHeight="1" spans="1:13">
      <c r="A80" s="302" t="s">
        <v>342</v>
      </c>
      <c r="B80" s="302"/>
      <c r="C80" s="302"/>
      <c r="D80" s="302"/>
      <c r="E80" s="304">
        <f>SUM(E74:E79)</f>
        <v>121</v>
      </c>
      <c r="F80" s="189"/>
      <c r="I80" s="322"/>
      <c r="M80" s="183">
        <f>M79*12</f>
        <v>0</v>
      </c>
    </row>
    <row r="81" s="183" customFormat="1" ht="22.5" customHeight="1" spans="1:13">
      <c r="A81" s="279" t="s">
        <v>403</v>
      </c>
      <c r="B81" s="279"/>
      <c r="C81" s="279"/>
      <c r="D81" s="279" t="s">
        <v>356</v>
      </c>
      <c r="E81" s="283">
        <f>E35</f>
        <v>1941.82</v>
      </c>
      <c r="F81" s="189"/>
      <c r="I81" s="322"/>
      <c r="M81" s="183">
        <f>L78*M78</f>
        <v>0</v>
      </c>
    </row>
    <row r="82" s="183" customFormat="1" ht="22.5" customHeight="1" spans="1:13">
      <c r="A82" s="279"/>
      <c r="B82" s="279"/>
      <c r="C82" s="279"/>
      <c r="D82" s="279" t="s">
        <v>404</v>
      </c>
      <c r="E82" s="283">
        <f>E71</f>
        <v>1300.64</v>
      </c>
      <c r="F82" s="189"/>
      <c r="I82" s="322"/>
      <c r="K82" s="328"/>
      <c r="M82" s="183">
        <f>M81*12</f>
        <v>0</v>
      </c>
    </row>
    <row r="83" s="183" customFormat="1" ht="22.5" customHeight="1" spans="1:13">
      <c r="A83" s="279"/>
      <c r="B83" s="279"/>
      <c r="C83" s="279"/>
      <c r="D83" s="279" t="s">
        <v>405</v>
      </c>
      <c r="E83" s="283">
        <f>E80</f>
        <v>121</v>
      </c>
      <c r="F83" s="189"/>
      <c r="I83" s="322"/>
      <c r="L83" s="183">
        <f>L80</f>
        <v>0</v>
      </c>
      <c r="M83" s="339">
        <v>1</v>
      </c>
    </row>
    <row r="84" s="183" customFormat="1" ht="23.25" customHeight="1" spans="1:13">
      <c r="A84" s="279"/>
      <c r="B84" s="279"/>
      <c r="C84" s="279"/>
      <c r="D84" s="278" t="s">
        <v>390</v>
      </c>
      <c r="E84" s="283">
        <f>SUM(E81:E83)</f>
        <v>3363.46</v>
      </c>
      <c r="F84" s="189"/>
      <c r="I84" s="322"/>
      <c r="L84" s="183">
        <f>M82</f>
        <v>0</v>
      </c>
      <c r="M84" s="388" t="e">
        <f>L84*M83/L83</f>
        <v>#DIV/0!</v>
      </c>
    </row>
    <row r="85" s="183" customFormat="1" ht="23.25" customHeight="1" spans="1:9">
      <c r="A85" s="240" t="s">
        <v>406</v>
      </c>
      <c r="B85" s="240"/>
      <c r="C85" s="240"/>
      <c r="D85" s="240"/>
      <c r="E85" s="266" t="s">
        <v>319</v>
      </c>
      <c r="F85" s="189"/>
      <c r="H85" s="356"/>
      <c r="I85" s="322"/>
    </row>
    <row r="86" s="183" customFormat="1" ht="23.25" customHeight="1" spans="1:9">
      <c r="A86" s="264" t="s">
        <v>407</v>
      </c>
      <c r="B86" s="264"/>
      <c r="C86" s="264"/>
      <c r="D86" s="264"/>
      <c r="E86" s="264"/>
      <c r="F86" s="189"/>
      <c r="G86" s="334"/>
      <c r="I86" s="322"/>
    </row>
    <row r="87" s="183" customFormat="1" ht="23.25" customHeight="1" spans="1:9">
      <c r="A87" s="243" t="s">
        <v>408</v>
      </c>
      <c r="B87" s="358" t="s">
        <v>409</v>
      </c>
      <c r="C87" s="358"/>
      <c r="D87" s="266" t="s">
        <v>410</v>
      </c>
      <c r="E87" s="225" t="s">
        <v>301</v>
      </c>
      <c r="F87" s="189"/>
      <c r="I87" s="322"/>
    </row>
    <row r="88" s="183" customFormat="1" ht="23.25" customHeight="1" spans="1:13">
      <c r="A88" s="359" t="s">
        <v>271</v>
      </c>
      <c r="B88" s="360" t="s">
        <v>411</v>
      </c>
      <c r="C88" s="360"/>
      <c r="D88" s="270">
        <f>((1+1/3)/12)/12</f>
        <v>0.00925925925925926</v>
      </c>
      <c r="E88" s="260">
        <f t="shared" ref="E88:E93" si="1">TRUNC(+D88*$E$84,2)</f>
        <v>31.14</v>
      </c>
      <c r="F88" s="275"/>
      <c r="I88" s="327" t="s">
        <v>327</v>
      </c>
      <c r="L88" s="335"/>
      <c r="M88" s="339"/>
    </row>
    <row r="89" s="183" customFormat="1" ht="23.25" customHeight="1" spans="1:9">
      <c r="A89" s="290" t="s">
        <v>274</v>
      </c>
      <c r="B89" s="360" t="s">
        <v>412</v>
      </c>
      <c r="C89" s="360"/>
      <c r="D89" s="317">
        <f>((2/30)/12)</f>
        <v>0.00555555555555556</v>
      </c>
      <c r="E89" s="249">
        <f t="shared" si="1"/>
        <v>18.68</v>
      </c>
      <c r="F89" s="189"/>
      <c r="I89" s="327" t="s">
        <v>327</v>
      </c>
    </row>
    <row r="90" s="183" customFormat="1" ht="23.25" customHeight="1" spans="1:12">
      <c r="A90" s="290" t="s">
        <v>278</v>
      </c>
      <c r="B90" s="360" t="s">
        <v>413</v>
      </c>
      <c r="C90" s="360"/>
      <c r="D90" s="317">
        <f>((5/30)/12)*0.02</f>
        <v>0.000277777777777778</v>
      </c>
      <c r="E90" s="249">
        <f t="shared" si="1"/>
        <v>0.93</v>
      </c>
      <c r="F90" s="189"/>
      <c r="I90" s="327" t="s">
        <v>327</v>
      </c>
      <c r="L90" s="326"/>
    </row>
    <row r="91" s="183" customFormat="1" ht="39.75" customHeight="1" spans="1:14">
      <c r="A91" s="290" t="s">
        <v>281</v>
      </c>
      <c r="B91" s="360" t="s">
        <v>414</v>
      </c>
      <c r="C91" s="360"/>
      <c r="D91" s="317">
        <f>((15/30)/12)*0.08</f>
        <v>0.00333333333333333</v>
      </c>
      <c r="E91" s="249">
        <f t="shared" si="1"/>
        <v>11.21</v>
      </c>
      <c r="F91" s="189"/>
      <c r="I91" s="327" t="s">
        <v>327</v>
      </c>
      <c r="M91" s="335"/>
      <c r="N91" s="339"/>
    </row>
    <row r="92" s="183" customFormat="1" ht="38.25" customHeight="1" spans="1:9">
      <c r="A92" s="290" t="s">
        <v>332</v>
      </c>
      <c r="B92" s="360" t="s">
        <v>415</v>
      </c>
      <c r="C92" s="360"/>
      <c r="D92" s="317">
        <f>((1+1/3)/12*0.03*((4/12)))</f>
        <v>0.00111111111111111</v>
      </c>
      <c r="E92" s="249">
        <f t="shared" si="1"/>
        <v>3.73</v>
      </c>
      <c r="F92" s="189"/>
      <c r="I92" s="327" t="s">
        <v>327</v>
      </c>
    </row>
    <row r="93" s="183" customFormat="1" ht="38.25" customHeight="1" spans="1:13">
      <c r="A93" s="290" t="s">
        <v>336</v>
      </c>
      <c r="B93" s="360" t="s">
        <v>416</v>
      </c>
      <c r="C93" s="360"/>
      <c r="D93" s="317"/>
      <c r="E93" s="249">
        <f t="shared" si="1"/>
        <v>0</v>
      </c>
      <c r="F93" s="189"/>
      <c r="I93" s="327" t="s">
        <v>327</v>
      </c>
      <c r="L93" s="326"/>
      <c r="M93" s="388"/>
    </row>
    <row r="94" s="183" customFormat="1" ht="23.25" customHeight="1" spans="1:11">
      <c r="A94" s="302" t="s">
        <v>342</v>
      </c>
      <c r="B94" s="302"/>
      <c r="C94" s="302"/>
      <c r="D94" s="361"/>
      <c r="E94" s="304">
        <f>SUM(E88:E93)</f>
        <v>65.69</v>
      </c>
      <c r="F94" s="189"/>
      <c r="I94" s="322"/>
      <c r="K94" s="388"/>
    </row>
    <row r="95" s="183" customFormat="1" ht="23.25" customHeight="1" spans="1:9">
      <c r="A95" s="362" t="s">
        <v>417</v>
      </c>
      <c r="B95" s="362"/>
      <c r="C95" s="362"/>
      <c r="D95" s="362"/>
      <c r="E95" s="362"/>
      <c r="F95" s="189"/>
      <c r="I95" s="322"/>
    </row>
    <row r="96" s="183" customFormat="1" ht="23.25" customHeight="1" spans="1:14">
      <c r="A96" s="413" t="s">
        <v>418</v>
      </c>
      <c r="B96" s="414" t="s">
        <v>419</v>
      </c>
      <c r="C96" s="414"/>
      <c r="D96" s="266" t="s">
        <v>410</v>
      </c>
      <c r="E96" s="225" t="s">
        <v>301</v>
      </c>
      <c r="F96" s="189"/>
      <c r="I96" s="322"/>
      <c r="N96" s="328"/>
    </row>
    <row r="97" s="183" customFormat="1" ht="79.5" customHeight="1" spans="1:12">
      <c r="A97" s="363" t="s">
        <v>271</v>
      </c>
      <c r="B97" s="364" t="s">
        <v>420</v>
      </c>
      <c r="C97" s="364"/>
      <c r="D97" s="292"/>
      <c r="E97" s="365">
        <v>0</v>
      </c>
      <c r="F97" s="262">
        <f>E97</f>
        <v>0</v>
      </c>
      <c r="I97" s="327" t="s">
        <v>327</v>
      </c>
      <c r="L97" s="335"/>
    </row>
    <row r="98" s="183" customFormat="1" ht="21" customHeight="1" spans="1:9">
      <c r="A98" s="302" t="s">
        <v>342</v>
      </c>
      <c r="B98" s="302"/>
      <c r="C98" s="302"/>
      <c r="D98" s="361"/>
      <c r="E98" s="304">
        <f>SUM(E97)</f>
        <v>0</v>
      </c>
      <c r="F98" s="189"/>
      <c r="I98" s="327"/>
    </row>
    <row r="99" s="184" customFormat="1" ht="20.25" customHeight="1" spans="1:9">
      <c r="A99" s="340" t="s">
        <v>421</v>
      </c>
      <c r="B99" s="340"/>
      <c r="C99" s="340"/>
      <c r="D99" s="340"/>
      <c r="E99" s="340"/>
      <c r="F99" s="189"/>
      <c r="G99" s="183"/>
      <c r="H99" s="183"/>
      <c r="I99" s="322"/>
    </row>
    <row r="100" s="184" customFormat="1" ht="21" customHeight="1" spans="1:9">
      <c r="A100" s="341">
        <v>4</v>
      </c>
      <c r="B100" s="342" t="s">
        <v>422</v>
      </c>
      <c r="C100" s="342"/>
      <c r="D100" s="342"/>
      <c r="E100" s="343" t="s">
        <v>301</v>
      </c>
      <c r="F100" s="189"/>
      <c r="G100" s="183"/>
      <c r="H100" s="183"/>
      <c r="I100" s="322"/>
    </row>
    <row r="101" s="184" customFormat="1" ht="21" customHeight="1" spans="1:9">
      <c r="A101" s="412" t="s">
        <v>408</v>
      </c>
      <c r="B101" s="344" t="s">
        <v>423</v>
      </c>
      <c r="C101" s="344"/>
      <c r="D101" s="344"/>
      <c r="E101" s="345">
        <f>+E94</f>
        <v>65.69</v>
      </c>
      <c r="F101" s="189"/>
      <c r="G101" s="183"/>
      <c r="H101" s="183"/>
      <c r="I101" s="322"/>
    </row>
    <row r="102" s="184" customFormat="1" ht="21" customHeight="1" spans="1:9">
      <c r="A102" s="412" t="s">
        <v>418</v>
      </c>
      <c r="B102" s="344" t="s">
        <v>419</v>
      </c>
      <c r="C102" s="344"/>
      <c r="D102" s="344"/>
      <c r="E102" s="345">
        <f>+E98</f>
        <v>0</v>
      </c>
      <c r="F102" s="189"/>
      <c r="G102" s="183"/>
      <c r="H102" s="183"/>
      <c r="I102" s="322"/>
    </row>
    <row r="103" s="184" customFormat="1" ht="21" customHeight="1" spans="1:9">
      <c r="A103" s="346"/>
      <c r="B103" s="347" t="s">
        <v>342</v>
      </c>
      <c r="C103" s="347"/>
      <c r="D103" s="347"/>
      <c r="E103" s="348">
        <f>SUM(E101:E102)</f>
        <v>65.69</v>
      </c>
      <c r="F103" s="189"/>
      <c r="G103" s="183"/>
      <c r="H103" s="183"/>
      <c r="I103" s="322"/>
    </row>
    <row r="104" s="184" customFormat="1" ht="25.5" customHeight="1" spans="1:12">
      <c r="A104" s="261" t="s">
        <v>424</v>
      </c>
      <c r="B104" s="261"/>
      <c r="C104" s="261"/>
      <c r="D104" s="261"/>
      <c r="E104" s="260">
        <f>SUM(E103:E103)</f>
        <v>65.69</v>
      </c>
      <c r="F104" s="189"/>
      <c r="G104" s="183"/>
      <c r="H104" s="183"/>
      <c r="I104" s="325"/>
      <c r="K104" s="323"/>
      <c r="L104" s="323"/>
    </row>
    <row r="105" s="183" customFormat="1" spans="1:9">
      <c r="A105" s="240" t="s">
        <v>425</v>
      </c>
      <c r="B105" s="240"/>
      <c r="C105" s="240"/>
      <c r="D105" s="240"/>
      <c r="E105" s="241"/>
      <c r="F105" s="189"/>
      <c r="I105" s="322"/>
    </row>
    <row r="106" s="183" customFormat="1" ht="21" customHeight="1" spans="1:9">
      <c r="A106" s="243">
        <v>5</v>
      </c>
      <c r="B106" s="244" t="s">
        <v>426</v>
      </c>
      <c r="C106" s="244"/>
      <c r="D106" s="266" t="s">
        <v>410</v>
      </c>
      <c r="E106" s="225" t="s">
        <v>301</v>
      </c>
      <c r="F106" s="189"/>
      <c r="I106" s="322"/>
    </row>
    <row r="107" s="183" customFormat="1" ht="25.5" customHeight="1" spans="1:15">
      <c r="A107" s="290" t="s">
        <v>271</v>
      </c>
      <c r="B107" s="257" t="s">
        <v>28</v>
      </c>
      <c r="C107" s="194" t="s">
        <v>427</v>
      </c>
      <c r="D107" s="194"/>
      <c r="E107" s="196" t="e">
        <f>'Unifomes Posto'!J26</f>
        <v>#VALUE!</v>
      </c>
      <c r="F107" s="189"/>
      <c r="G107" s="184"/>
      <c r="H107" s="184"/>
      <c r="I107" s="327" t="s">
        <v>428</v>
      </c>
      <c r="L107" s="320"/>
      <c r="O107" s="389"/>
    </row>
    <row r="108" s="183" customFormat="1" ht="21.75" customHeight="1" spans="1:15">
      <c r="A108" s="290" t="s">
        <v>274</v>
      </c>
      <c r="B108" s="257" t="s">
        <v>429</v>
      </c>
      <c r="C108" s="367" t="s">
        <v>430</v>
      </c>
      <c r="D108" s="367"/>
      <c r="E108" s="196" t="e">
        <f>'Materiais e ferramentas'!H83</f>
        <v>#VALUE!</v>
      </c>
      <c r="F108" s="189"/>
      <c r="G108" s="184"/>
      <c r="H108" s="184"/>
      <c r="I108" s="327" t="s">
        <v>428</v>
      </c>
      <c r="J108" s="390"/>
      <c r="O108" s="389"/>
    </row>
    <row r="109" s="183" customFormat="1" spans="1:16">
      <c r="A109" s="290" t="s">
        <v>278</v>
      </c>
      <c r="B109" s="257" t="s">
        <v>431</v>
      </c>
      <c r="C109" s="194" t="s">
        <v>432</v>
      </c>
      <c r="D109" s="194"/>
      <c r="E109" s="371" t="e">
        <f>Equipamentos!I23</f>
        <v>#VALUE!</v>
      </c>
      <c r="F109" s="189"/>
      <c r="I109" s="327" t="s">
        <v>428</v>
      </c>
      <c r="L109" s="315"/>
      <c r="N109" s="329"/>
      <c r="O109" s="389"/>
      <c r="P109" s="330"/>
    </row>
    <row r="110" s="183" customFormat="1" spans="1:16">
      <c r="A110" s="290" t="s">
        <v>281</v>
      </c>
      <c r="B110" s="257" t="s">
        <v>476</v>
      </c>
      <c r="C110" s="194"/>
      <c r="D110" s="194"/>
      <c r="E110" s="196">
        <f>Laudo!G9</f>
        <v>6.07211538461539</v>
      </c>
      <c r="F110" s="189"/>
      <c r="I110" s="327"/>
      <c r="L110" s="315"/>
      <c r="N110" s="329"/>
      <c r="O110" s="389"/>
      <c r="P110" s="330"/>
    </row>
    <row r="111" s="183" customFormat="1" ht="18.75" customHeight="1" spans="1:16">
      <c r="A111" s="290" t="s">
        <v>332</v>
      </c>
      <c r="B111" s="257" t="s">
        <v>477</v>
      </c>
      <c r="C111" s="367"/>
      <c r="D111" s="367"/>
      <c r="E111" s="371" t="e">
        <f>'EPI por posto'!I36</f>
        <v>#VALUE!</v>
      </c>
      <c r="F111" s="189"/>
      <c r="I111" s="327" t="s">
        <v>428</v>
      </c>
      <c r="L111" s="315"/>
      <c r="N111" s="329"/>
      <c r="O111" s="389"/>
      <c r="P111" s="330"/>
    </row>
    <row r="112" s="184" customFormat="1" ht="21" customHeight="1" spans="1:16">
      <c r="A112" s="261" t="s">
        <v>433</v>
      </c>
      <c r="B112" s="261"/>
      <c r="C112" s="261"/>
      <c r="D112" s="261"/>
      <c r="E112" s="304" t="e">
        <f>SUM(E107:E111)</f>
        <v>#VALUE!</v>
      </c>
      <c r="F112" s="189"/>
      <c r="G112" s="183"/>
      <c r="H112" s="183"/>
      <c r="I112" s="322"/>
      <c r="L112" s="315"/>
      <c r="N112" s="391"/>
      <c r="P112" s="330"/>
    </row>
    <row r="113" s="183" customFormat="1" ht="22.5" customHeight="1" spans="1:9">
      <c r="A113" s="279" t="s">
        <v>434</v>
      </c>
      <c r="B113" s="279"/>
      <c r="C113" s="279"/>
      <c r="D113" s="279" t="s">
        <v>356</v>
      </c>
      <c r="E113" s="283">
        <f>E35</f>
        <v>1941.82</v>
      </c>
      <c r="F113" s="189"/>
      <c r="I113" s="322"/>
    </row>
    <row r="114" s="183" customFormat="1" ht="22.5" customHeight="1" spans="1:9">
      <c r="A114" s="279"/>
      <c r="B114" s="279"/>
      <c r="C114" s="279"/>
      <c r="D114" s="279" t="s">
        <v>404</v>
      </c>
      <c r="E114" s="283">
        <f>E71</f>
        <v>1300.64</v>
      </c>
      <c r="F114" s="189"/>
      <c r="I114" s="322"/>
    </row>
    <row r="115" s="183" customFormat="1" ht="22.5" customHeight="1" spans="1:9">
      <c r="A115" s="279"/>
      <c r="B115" s="279"/>
      <c r="C115" s="279"/>
      <c r="D115" s="279" t="s">
        <v>405</v>
      </c>
      <c r="E115" s="283">
        <f>E80</f>
        <v>121</v>
      </c>
      <c r="F115" s="189"/>
      <c r="I115" s="322"/>
    </row>
    <row r="116" s="183" customFormat="1" ht="22.5" customHeight="1" spans="1:9">
      <c r="A116" s="279"/>
      <c r="B116" s="279"/>
      <c r="C116" s="279"/>
      <c r="D116" s="279" t="s">
        <v>435</v>
      </c>
      <c r="E116" s="283">
        <f>E104</f>
        <v>65.69</v>
      </c>
      <c r="F116" s="189"/>
      <c r="I116" s="322"/>
    </row>
    <row r="117" s="183" customFormat="1" ht="22.5" customHeight="1" spans="1:9">
      <c r="A117" s="279"/>
      <c r="B117" s="279"/>
      <c r="C117" s="279"/>
      <c r="D117" s="279" t="s">
        <v>436</v>
      </c>
      <c r="E117" s="283" t="e">
        <f>E112</f>
        <v>#VALUE!</v>
      </c>
      <c r="F117" s="189"/>
      <c r="I117" s="322"/>
    </row>
    <row r="118" s="183" customFormat="1" ht="22.5" customHeight="1" spans="1:9">
      <c r="A118" s="279"/>
      <c r="B118" s="279"/>
      <c r="C118" s="279"/>
      <c r="D118" s="278" t="s">
        <v>390</v>
      </c>
      <c r="E118" s="283" t="e">
        <f>SUM(E113:E117)</f>
        <v>#VALUE!</v>
      </c>
      <c r="F118" s="189"/>
      <c r="I118" s="322"/>
    </row>
    <row r="119" s="183" customFormat="1" spans="1:9">
      <c r="A119" s="240" t="s">
        <v>437</v>
      </c>
      <c r="B119" s="240"/>
      <c r="C119" s="240" t="s">
        <v>478</v>
      </c>
      <c r="D119" s="240" t="s">
        <v>479</v>
      </c>
      <c r="E119" s="241"/>
      <c r="F119" s="189"/>
      <c r="I119" s="322"/>
    </row>
    <row r="120" s="183" customFormat="1" ht="21" customHeight="1" spans="1:9">
      <c r="A120" s="243">
        <v>6</v>
      </c>
      <c r="B120" s="244" t="s">
        <v>438</v>
      </c>
      <c r="C120" s="244"/>
      <c r="D120" s="266" t="s">
        <v>319</v>
      </c>
      <c r="E120" s="225" t="s">
        <v>301</v>
      </c>
      <c r="F120" s="189"/>
      <c r="I120" s="322"/>
    </row>
    <row r="121" s="183" customFormat="1" spans="1:9">
      <c r="A121" s="243" t="s">
        <v>271</v>
      </c>
      <c r="B121" s="372" t="s">
        <v>439</v>
      </c>
      <c r="C121" s="373">
        <v>0.05</v>
      </c>
      <c r="D121" s="373"/>
      <c r="E121" s="260" t="e">
        <f>TRUNC(+E118*C121,2)</f>
        <v>#VALUE!</v>
      </c>
      <c r="F121" s="189"/>
      <c r="I121" s="322" t="s">
        <v>327</v>
      </c>
    </row>
    <row r="122" s="183" customFormat="1" spans="1:9">
      <c r="A122" s="243" t="s">
        <v>274</v>
      </c>
      <c r="B122" s="372" t="s">
        <v>440</v>
      </c>
      <c r="C122" s="373">
        <v>0.1</v>
      </c>
      <c r="D122" s="373"/>
      <c r="E122" s="249" t="e">
        <f>TRUNC(C122*(+E118+E121),2)</f>
        <v>#VALUE!</v>
      </c>
      <c r="F122" s="189"/>
      <c r="I122" s="322" t="s">
        <v>327</v>
      </c>
    </row>
    <row r="123" s="183" customFormat="1" ht="27" customHeight="1" spans="1:9">
      <c r="A123" s="374"/>
      <c r="B123" s="375" t="s">
        <v>441</v>
      </c>
      <c r="C123" s="376" t="s">
        <v>442</v>
      </c>
      <c r="D123" s="376"/>
      <c r="E123" s="377" t="e">
        <f>E118+E121+E122</f>
        <v>#VALUE!</v>
      </c>
      <c r="F123" s="189"/>
      <c r="G123" s="184"/>
      <c r="H123" s="184"/>
      <c r="I123" s="322"/>
    </row>
    <row r="124" s="183" customFormat="1" spans="1:9">
      <c r="A124" s="372" t="s">
        <v>278</v>
      </c>
      <c r="B124" s="310" t="s">
        <v>443</v>
      </c>
      <c r="C124" s="378">
        <f>(D131*100)</f>
        <v>6.65</v>
      </c>
      <c r="D124" s="379">
        <f>+(100-C124)/100</f>
        <v>0.9335</v>
      </c>
      <c r="E124" s="380" t="e">
        <f>TRUNC(E123/D124,2)</f>
        <v>#VALUE!</v>
      </c>
      <c r="F124" s="189"/>
      <c r="I124" s="322" t="s">
        <v>327</v>
      </c>
    </row>
    <row r="125" s="183" customFormat="1" spans="1:9">
      <c r="A125" s="372"/>
      <c r="B125" s="310" t="s">
        <v>444</v>
      </c>
      <c r="C125" s="310"/>
      <c r="D125" s="310"/>
      <c r="E125" s="249"/>
      <c r="F125" s="189"/>
      <c r="I125" s="322"/>
    </row>
    <row r="126" s="183" customFormat="1" spans="1:12">
      <c r="A126" s="372"/>
      <c r="B126" s="257" t="s">
        <v>445</v>
      </c>
      <c r="C126" s="381"/>
      <c r="D126" s="317">
        <v>0.0065</v>
      </c>
      <c r="E126" s="249" t="e">
        <f>TRUNC(+E124*D126,2)</f>
        <v>#VALUE!</v>
      </c>
      <c r="F126" s="189"/>
      <c r="I126" s="322"/>
      <c r="L126" s="326"/>
    </row>
    <row r="127" s="183" customFormat="1" spans="1:9">
      <c r="A127" s="372"/>
      <c r="B127" s="257" t="s">
        <v>446</v>
      </c>
      <c r="C127" s="381"/>
      <c r="D127" s="317">
        <v>0.03</v>
      </c>
      <c r="E127" s="249" t="e">
        <f>TRUNC(+E124*D127,2)</f>
        <v>#VALUE!</v>
      </c>
      <c r="F127" s="189"/>
      <c r="I127" s="322"/>
    </row>
    <row r="128" s="183" customFormat="1" spans="1:9">
      <c r="A128" s="372"/>
      <c r="B128" s="382" t="s">
        <v>447</v>
      </c>
      <c r="C128" s="383"/>
      <c r="D128" s="249"/>
      <c r="E128" s="249"/>
      <c r="F128" s="189"/>
      <c r="I128" s="322"/>
    </row>
    <row r="129" s="183" customFormat="1" spans="1:9">
      <c r="A129" s="372"/>
      <c r="B129" s="382" t="s">
        <v>448</v>
      </c>
      <c r="C129" s="383"/>
      <c r="D129" s="317">
        <v>0</v>
      </c>
      <c r="E129" s="249"/>
      <c r="F129" s="189"/>
      <c r="I129" s="322"/>
    </row>
    <row r="130" s="183" customFormat="1" spans="1:9">
      <c r="A130" s="372"/>
      <c r="B130" s="257" t="s">
        <v>449</v>
      </c>
      <c r="C130" s="381"/>
      <c r="D130" s="317">
        <v>0.03</v>
      </c>
      <c r="E130" s="249" t="e">
        <f>TRUNC(+E124*D130,2)</f>
        <v>#VALUE!</v>
      </c>
      <c r="F130" s="189"/>
      <c r="I130" s="322"/>
    </row>
    <row r="131" s="183" customFormat="1" spans="1:9">
      <c r="A131" s="257"/>
      <c r="B131" s="393" t="s">
        <v>450</v>
      </c>
      <c r="C131" s="393"/>
      <c r="D131" s="394">
        <f>SUM(D126:D130)</f>
        <v>0.0665</v>
      </c>
      <c r="E131" s="395" t="e">
        <f>SUM(E126:E130)</f>
        <v>#VALUE!</v>
      </c>
      <c r="F131" s="189"/>
      <c r="G131" s="184"/>
      <c r="H131" s="184"/>
      <c r="I131" s="322"/>
    </row>
    <row r="132" s="184" customFormat="1" ht="21" customHeight="1" spans="1:9">
      <c r="A132" s="302" t="s">
        <v>451</v>
      </c>
      <c r="B132" s="302"/>
      <c r="C132" s="302"/>
      <c r="D132" s="302"/>
      <c r="E132" s="304" t="e">
        <f>E121+E122+E131</f>
        <v>#VALUE!</v>
      </c>
      <c r="F132" s="189"/>
      <c r="I132" s="322"/>
    </row>
    <row r="133" s="184" customFormat="1" ht="25.5" customHeight="1" spans="1:12">
      <c r="A133" s="302" t="s">
        <v>452</v>
      </c>
      <c r="B133" s="302"/>
      <c r="C133" s="302"/>
      <c r="D133" s="302"/>
      <c r="E133" s="260" t="e">
        <f>SUM(E132:E132)</f>
        <v>#VALUE!</v>
      </c>
      <c r="F133" s="275"/>
      <c r="I133" s="325"/>
      <c r="K133" s="323"/>
      <c r="L133" s="323"/>
    </row>
    <row r="134" s="184" customFormat="1" ht="21" customHeight="1" spans="1:9">
      <c r="A134" s="396" t="s">
        <v>453</v>
      </c>
      <c r="B134" s="396"/>
      <c r="C134" s="396"/>
      <c r="D134" s="396"/>
      <c r="E134" s="396"/>
      <c r="F134" s="189"/>
      <c r="G134" s="193"/>
      <c r="H134" s="193"/>
      <c r="I134" s="322"/>
    </row>
    <row r="135" s="183" customFormat="1" ht="21" customHeight="1" spans="1:9">
      <c r="A135" s="396" t="s">
        <v>454</v>
      </c>
      <c r="B135" s="396"/>
      <c r="C135" s="396"/>
      <c r="D135" s="396"/>
      <c r="E135" s="397" t="s">
        <v>301</v>
      </c>
      <c r="F135" s="189"/>
      <c r="G135" s="193"/>
      <c r="H135" s="193"/>
      <c r="I135" s="322"/>
    </row>
    <row r="136" s="183" customFormat="1" ht="21" customHeight="1" spans="1:12">
      <c r="A136" s="243" t="s">
        <v>271</v>
      </c>
      <c r="B136" s="310" t="s">
        <v>455</v>
      </c>
      <c r="C136" s="310"/>
      <c r="D136" s="310"/>
      <c r="E136" s="249">
        <f>E35</f>
        <v>1941.82</v>
      </c>
      <c r="F136" s="189"/>
      <c r="G136" s="193"/>
      <c r="H136" s="193"/>
      <c r="I136" s="322"/>
      <c r="L136" s="405"/>
    </row>
    <row r="137" s="183" customFormat="1" ht="21" customHeight="1" spans="1:12">
      <c r="A137" s="243" t="s">
        <v>274</v>
      </c>
      <c r="B137" s="310" t="s">
        <v>456</v>
      </c>
      <c r="C137" s="310"/>
      <c r="D137" s="310"/>
      <c r="E137" s="249">
        <f>+E71</f>
        <v>1300.64</v>
      </c>
      <c r="F137" s="189"/>
      <c r="G137" s="193"/>
      <c r="H137" s="193"/>
      <c r="I137" s="322"/>
      <c r="L137" s="405"/>
    </row>
    <row r="138" s="183" customFormat="1" ht="21" customHeight="1" spans="1:12">
      <c r="A138" s="243" t="s">
        <v>278</v>
      </c>
      <c r="B138" s="310" t="s">
        <v>457</v>
      </c>
      <c r="C138" s="310"/>
      <c r="D138" s="310"/>
      <c r="E138" s="249">
        <f>+E80</f>
        <v>121</v>
      </c>
      <c r="F138" s="189"/>
      <c r="G138" s="193"/>
      <c r="H138" s="193"/>
      <c r="I138" s="322"/>
      <c r="L138" s="405"/>
    </row>
    <row r="139" s="183" customFormat="1" ht="21" customHeight="1" spans="1:9">
      <c r="A139" s="243" t="s">
        <v>281</v>
      </c>
      <c r="B139" s="310" t="s">
        <v>458</v>
      </c>
      <c r="C139" s="310"/>
      <c r="D139" s="310"/>
      <c r="E139" s="249">
        <f>+E104</f>
        <v>65.69</v>
      </c>
      <c r="F139" s="189"/>
      <c r="G139" s="193"/>
      <c r="H139" s="193"/>
      <c r="I139" s="322"/>
    </row>
    <row r="140" s="183" customFormat="1" ht="21" customHeight="1" spans="1:9">
      <c r="A140" s="243" t="s">
        <v>332</v>
      </c>
      <c r="B140" s="310" t="s">
        <v>459</v>
      </c>
      <c r="C140" s="310"/>
      <c r="D140" s="310"/>
      <c r="E140" s="249" t="e">
        <f>+E112</f>
        <v>#VALUE!</v>
      </c>
      <c r="F140" s="189"/>
      <c r="G140" s="193"/>
      <c r="H140" s="193"/>
      <c r="I140" s="322"/>
    </row>
    <row r="141" s="183" customFormat="1" ht="21" customHeight="1" spans="1:12">
      <c r="A141" s="302" t="s">
        <v>460</v>
      </c>
      <c r="B141" s="302"/>
      <c r="C141" s="302"/>
      <c r="D141" s="398"/>
      <c r="E141" s="304" t="e">
        <f>SUM(E136:E140)</f>
        <v>#VALUE!</v>
      </c>
      <c r="F141" s="189"/>
      <c r="G141" s="193"/>
      <c r="H141" s="193"/>
      <c r="I141" s="322"/>
      <c r="L141" s="339"/>
    </row>
    <row r="142" s="183" customFormat="1" ht="21" customHeight="1" spans="1:16">
      <c r="A142" s="243" t="s">
        <v>336</v>
      </c>
      <c r="B142" s="310" t="s">
        <v>461</v>
      </c>
      <c r="C142" s="310"/>
      <c r="D142" s="310"/>
      <c r="E142" s="249" t="e">
        <f>E133</f>
        <v>#VALUE!</v>
      </c>
      <c r="F142" s="189"/>
      <c r="G142" s="193"/>
      <c r="H142" s="193"/>
      <c r="I142" s="322"/>
      <c r="O142" s="406"/>
      <c r="P142" s="339"/>
    </row>
    <row r="143" s="184" customFormat="1" ht="23.25" customHeight="1" spans="1:16">
      <c r="A143" s="261" t="s">
        <v>462</v>
      </c>
      <c r="B143" s="261"/>
      <c r="C143" s="261"/>
      <c r="D143" s="261"/>
      <c r="E143" s="399" t="e">
        <f>+E141+E142</f>
        <v>#VALUE!</v>
      </c>
      <c r="F143" s="400">
        <f>SUM(F27:F142)</f>
        <v>2683.24908</v>
      </c>
      <c r="G143" s="193"/>
      <c r="H143" s="193"/>
      <c r="I143" s="322"/>
      <c r="J143" s="407"/>
      <c r="K143" s="407"/>
      <c r="O143" s="408"/>
      <c r="P143" s="409"/>
    </row>
    <row r="144" spans="1:8">
      <c r="A144" s="181"/>
      <c r="B144" s="401"/>
      <c r="C144" s="401"/>
      <c r="D144" s="328"/>
      <c r="E144" s="323"/>
      <c r="F144" s="183"/>
      <c r="G144" s="193"/>
      <c r="H144" s="193"/>
    </row>
    <row r="145" ht="15" customHeight="1" spans="1:8">
      <c r="A145" s="402" t="s">
        <v>463</v>
      </c>
      <c r="B145" s="402"/>
      <c r="C145" s="402"/>
      <c r="D145" s="402"/>
      <c r="E145" s="402"/>
      <c r="F145" s="183"/>
      <c r="G145" s="193"/>
      <c r="H145" s="193"/>
    </row>
    <row r="146" spans="1:8">
      <c r="A146" s="402"/>
      <c r="B146" s="402"/>
      <c r="C146" s="402"/>
      <c r="D146" s="402"/>
      <c r="E146" s="402"/>
      <c r="F146" s="183"/>
      <c r="G146" s="193"/>
      <c r="H146" s="193"/>
    </row>
    <row r="147" spans="1:8">
      <c r="A147" s="402"/>
      <c r="B147" s="402"/>
      <c r="C147" s="402"/>
      <c r="D147" s="402"/>
      <c r="E147" s="402"/>
      <c r="F147" s="183"/>
      <c r="G147" s="193"/>
      <c r="H147" s="193"/>
    </row>
    <row r="148" spans="1:8">
      <c r="A148" s="402"/>
      <c r="B148" s="402"/>
      <c r="C148" s="402"/>
      <c r="D148" s="402"/>
      <c r="E148" s="402"/>
      <c r="F148" s="183"/>
      <c r="G148" s="193"/>
      <c r="H148" s="193"/>
    </row>
    <row r="149" spans="1:8">
      <c r="A149" s="402"/>
      <c r="B149" s="402"/>
      <c r="C149" s="402"/>
      <c r="D149" s="402"/>
      <c r="E149" s="402"/>
      <c r="F149" s="183"/>
      <c r="G149" s="193"/>
      <c r="H149" s="193"/>
    </row>
    <row r="150" spans="1:8">
      <c r="A150" s="181"/>
      <c r="B150" s="401"/>
      <c r="C150" s="401"/>
      <c r="D150" s="328"/>
      <c r="E150" s="323"/>
      <c r="F150" s="183"/>
      <c r="G150" s="193"/>
      <c r="H150" s="193"/>
    </row>
    <row r="151" ht="15" customHeight="1" spans="1:8">
      <c r="A151" s="402" t="s">
        <v>464</v>
      </c>
      <c r="B151" s="402"/>
      <c r="C151" s="402"/>
      <c r="D151" s="402"/>
      <c r="E151" s="402"/>
      <c r="F151" s="183"/>
      <c r="G151" s="193"/>
      <c r="H151" s="193"/>
    </row>
    <row r="152" spans="1:8">
      <c r="A152" s="402"/>
      <c r="B152" s="402"/>
      <c r="C152" s="402"/>
      <c r="D152" s="402"/>
      <c r="E152" s="402"/>
      <c r="F152" s="183"/>
      <c r="G152" s="193"/>
      <c r="H152" s="193"/>
    </row>
    <row r="153" spans="1:8">
      <c r="A153" s="402"/>
      <c r="B153" s="402"/>
      <c r="C153" s="402"/>
      <c r="D153" s="402"/>
      <c r="E153" s="402"/>
      <c r="F153" s="183"/>
      <c r="G153" s="193"/>
      <c r="H153" s="193"/>
    </row>
    <row r="154" spans="1:8">
      <c r="A154" s="402"/>
      <c r="B154" s="402"/>
      <c r="C154" s="402"/>
      <c r="D154" s="402"/>
      <c r="E154" s="402"/>
      <c r="F154" s="183"/>
      <c r="G154" s="183"/>
      <c r="H154" s="183"/>
    </row>
    <row r="155" spans="1:8">
      <c r="A155" s="402"/>
      <c r="B155" s="402"/>
      <c r="C155" s="402"/>
      <c r="D155" s="402"/>
      <c r="E155" s="402"/>
      <c r="F155" s="183"/>
      <c r="G155" s="183"/>
      <c r="H155" s="183"/>
    </row>
    <row r="156" spans="1:8">
      <c r="A156" s="402"/>
      <c r="B156" s="402"/>
      <c r="C156" s="402"/>
      <c r="D156" s="402"/>
      <c r="E156" s="402"/>
      <c r="F156" s="183"/>
      <c r="G156" s="183"/>
      <c r="H156" s="183"/>
    </row>
    <row r="157" spans="1:8">
      <c r="A157" s="181"/>
      <c r="B157" s="401"/>
      <c r="C157" s="401"/>
      <c r="D157" s="328"/>
      <c r="E157" s="323"/>
      <c r="F157" s="183"/>
      <c r="G157" s="183"/>
      <c r="H157" s="183"/>
    </row>
    <row r="158" ht="15" customHeight="1" spans="1:8">
      <c r="A158" s="402" t="s">
        <v>465</v>
      </c>
      <c r="B158" s="402"/>
      <c r="C158" s="402"/>
      <c r="D158" s="402"/>
      <c r="E158" s="402"/>
      <c r="F158" s="183"/>
      <c r="G158" s="183"/>
      <c r="H158" s="183"/>
    </row>
    <row r="159" spans="1:8">
      <c r="A159" s="402"/>
      <c r="B159" s="402"/>
      <c r="C159" s="402"/>
      <c r="D159" s="402"/>
      <c r="E159" s="402"/>
      <c r="F159" s="183"/>
      <c r="G159" s="183"/>
      <c r="H159" s="183"/>
    </row>
    <row r="160" spans="1:8">
      <c r="A160" s="402"/>
      <c r="B160" s="402"/>
      <c r="C160" s="402"/>
      <c r="D160" s="402"/>
      <c r="E160" s="402"/>
      <c r="F160" s="183"/>
      <c r="G160" s="183"/>
      <c r="H160" s="183"/>
    </row>
    <row r="161" spans="1:8">
      <c r="A161" s="402"/>
      <c r="B161" s="402"/>
      <c r="C161" s="402"/>
      <c r="D161" s="402"/>
      <c r="E161" s="402"/>
      <c r="F161" s="183"/>
      <c r="G161" s="183"/>
      <c r="H161" s="183"/>
    </row>
    <row r="162" spans="1:8">
      <c r="A162" s="181"/>
      <c r="B162" s="401"/>
      <c r="C162" s="401"/>
      <c r="D162" s="328"/>
      <c r="E162" s="323"/>
      <c r="F162" s="183"/>
      <c r="G162" s="183"/>
      <c r="H162" s="183"/>
    </row>
    <row r="163" spans="1:8">
      <c r="A163" s="181"/>
      <c r="B163" s="401"/>
      <c r="C163" s="401"/>
      <c r="D163" s="328"/>
      <c r="E163" s="323"/>
      <c r="F163" s="183"/>
      <c r="G163" s="183"/>
      <c r="H163" s="183"/>
    </row>
    <row r="164" spans="1:8">
      <c r="A164" s="181"/>
      <c r="B164" s="401"/>
      <c r="C164" s="401"/>
      <c r="D164" s="328"/>
      <c r="E164" s="323"/>
      <c r="F164" s="183"/>
      <c r="G164" s="183"/>
      <c r="H164" s="183"/>
    </row>
    <row r="165" spans="1:8">
      <c r="A165" s="181"/>
      <c r="B165" s="401"/>
      <c r="C165" s="401"/>
      <c r="D165" s="328"/>
      <c r="E165" s="323"/>
      <c r="F165" s="183"/>
      <c r="G165" s="183"/>
      <c r="H165" s="183"/>
    </row>
    <row r="166" spans="1:8">
      <c r="A166" s="181"/>
      <c r="B166" s="401"/>
      <c r="C166" s="401"/>
      <c r="D166" s="328"/>
      <c r="E166" s="323"/>
      <c r="F166" s="183"/>
      <c r="G166" s="183"/>
      <c r="H166" s="183"/>
    </row>
    <row r="167" spans="1:8">
      <c r="A167" s="181"/>
      <c r="B167" s="401"/>
      <c r="C167" s="401"/>
      <c r="D167" s="328"/>
      <c r="E167" s="323"/>
      <c r="F167" s="183"/>
      <c r="G167" s="183"/>
      <c r="H167" s="183"/>
    </row>
    <row r="168" spans="1:8">
      <c r="A168" s="181"/>
      <c r="B168" s="401"/>
      <c r="C168" s="401"/>
      <c r="D168" s="328"/>
      <c r="E168" s="323"/>
      <c r="F168" s="183"/>
      <c r="G168" s="183"/>
      <c r="H168" s="183"/>
    </row>
    <row r="169" spans="1:8">
      <c r="A169" s="181"/>
      <c r="B169" s="401"/>
      <c r="C169" s="401"/>
      <c r="D169" s="328"/>
      <c r="E169" s="323"/>
      <c r="F169" s="183"/>
      <c r="G169" s="183"/>
      <c r="H169" s="183"/>
    </row>
    <row r="170" spans="1:8">
      <c r="A170" s="181"/>
      <c r="B170" s="401"/>
      <c r="C170" s="401"/>
      <c r="D170" s="328"/>
      <c r="E170" s="323"/>
      <c r="F170" s="183"/>
      <c r="G170" s="183"/>
      <c r="H170" s="183"/>
    </row>
    <row r="171" spans="1:8">
      <c r="A171" s="181"/>
      <c r="B171" s="401"/>
      <c r="C171" s="401"/>
      <c r="D171" s="328"/>
      <c r="E171" s="323"/>
      <c r="F171" s="183"/>
      <c r="G171" s="183"/>
      <c r="H171" s="183"/>
    </row>
    <row r="172" spans="1:8">
      <c r="A172" s="181"/>
      <c r="B172" s="401"/>
      <c r="C172" s="401"/>
      <c r="D172" s="328"/>
      <c r="E172" s="323"/>
      <c r="F172" s="183"/>
      <c r="G172" s="183"/>
      <c r="H172" s="183"/>
    </row>
    <row r="173" spans="1:8">
      <c r="A173" s="181"/>
      <c r="B173" s="401"/>
      <c r="C173" s="401"/>
      <c r="D173" s="328"/>
      <c r="E173" s="323"/>
      <c r="F173" s="183"/>
      <c r="G173" s="183"/>
      <c r="H173" s="183"/>
    </row>
    <row r="174" spans="1:8">
      <c r="A174" s="181"/>
      <c r="B174" s="401"/>
      <c r="C174" s="401"/>
      <c r="D174" s="328"/>
      <c r="E174" s="323"/>
      <c r="F174" s="183"/>
      <c r="G174" s="183"/>
      <c r="H174" s="183"/>
    </row>
    <row r="175" spans="1:8">
      <c r="A175" s="181"/>
      <c r="B175" s="401"/>
      <c r="C175" s="401"/>
      <c r="D175" s="328"/>
      <c r="E175" s="323"/>
      <c r="F175" s="183"/>
      <c r="G175" s="183"/>
      <c r="H175" s="183"/>
    </row>
    <row r="176" spans="1:8">
      <c r="A176" s="181"/>
      <c r="B176" s="401"/>
      <c r="C176" s="401"/>
      <c r="D176" s="328"/>
      <c r="E176" s="323"/>
      <c r="F176" s="183"/>
      <c r="G176" s="183"/>
      <c r="H176" s="183"/>
    </row>
    <row r="177" spans="1:8">
      <c r="A177" s="181"/>
      <c r="B177" s="401"/>
      <c r="C177" s="401"/>
      <c r="D177" s="328"/>
      <c r="E177" s="323"/>
      <c r="F177" s="183"/>
      <c r="G177" s="183"/>
      <c r="H177" s="183"/>
    </row>
    <row r="178" spans="1:8">
      <c r="A178" s="181"/>
      <c r="B178" s="401"/>
      <c r="C178" s="401"/>
      <c r="D178" s="328"/>
      <c r="E178" s="323"/>
      <c r="F178" s="183"/>
      <c r="G178" s="183"/>
      <c r="H178" s="183"/>
    </row>
    <row r="179" spans="1:8">
      <c r="A179" s="181"/>
      <c r="B179" s="401"/>
      <c r="C179" s="401"/>
      <c r="D179" s="328"/>
      <c r="E179" s="323"/>
      <c r="F179" s="183"/>
      <c r="G179" s="183"/>
      <c r="H179" s="183"/>
    </row>
    <row r="180" spans="1:8">
      <c r="A180" s="181"/>
      <c r="B180" s="401"/>
      <c r="C180" s="401"/>
      <c r="D180" s="328"/>
      <c r="E180" s="323"/>
      <c r="F180" s="183"/>
      <c r="G180" s="183"/>
      <c r="H180" s="183"/>
    </row>
    <row r="181" spans="1:8">
      <c r="A181" s="181"/>
      <c r="B181" s="401"/>
      <c r="C181" s="401"/>
      <c r="D181" s="328"/>
      <c r="E181" s="323"/>
      <c r="F181" s="183"/>
      <c r="G181" s="183"/>
      <c r="H181" s="183"/>
    </row>
    <row r="182" spans="1:8">
      <c r="A182" s="181"/>
      <c r="B182" s="401"/>
      <c r="C182" s="401"/>
      <c r="D182" s="328"/>
      <c r="E182" s="323"/>
      <c r="F182" s="183"/>
      <c r="G182" s="183"/>
      <c r="H182" s="183"/>
    </row>
    <row r="183" spans="1:8">
      <c r="A183" s="181"/>
      <c r="B183" s="401"/>
      <c r="C183" s="401"/>
      <c r="D183" s="328"/>
      <c r="E183" s="323"/>
      <c r="F183" s="183"/>
      <c r="G183" s="183"/>
      <c r="H183" s="183"/>
    </row>
    <row r="184" spans="1:8">
      <c r="A184" s="181"/>
      <c r="B184" s="401"/>
      <c r="C184" s="401"/>
      <c r="D184" s="328"/>
      <c r="E184" s="323"/>
      <c r="F184" s="183"/>
      <c r="G184" s="183"/>
      <c r="H184" s="183"/>
    </row>
    <row r="185" spans="1:8">
      <c r="A185" s="181"/>
      <c r="B185" s="401"/>
      <c r="C185" s="401"/>
      <c r="D185" s="328"/>
      <c r="E185" s="323"/>
      <c r="F185" s="183"/>
      <c r="G185" s="183"/>
      <c r="H185" s="183"/>
    </row>
    <row r="186" spans="1:8">
      <c r="A186" s="181"/>
      <c r="B186" s="401"/>
      <c r="C186" s="401"/>
      <c r="D186" s="328"/>
      <c r="E186" s="323"/>
      <c r="F186" s="183"/>
      <c r="G186" s="183"/>
      <c r="H186" s="183"/>
    </row>
    <row r="187" spans="1:8">
      <c r="A187" s="181"/>
      <c r="B187" s="401"/>
      <c r="C187" s="401"/>
      <c r="D187" s="328"/>
      <c r="E187" s="323"/>
      <c r="F187" s="183"/>
      <c r="G187" s="183"/>
      <c r="H187" s="183"/>
    </row>
    <row r="188" spans="1:8">
      <c r="A188" s="181"/>
      <c r="B188" s="401"/>
      <c r="C188" s="401"/>
      <c r="D188" s="328"/>
      <c r="E188" s="323"/>
      <c r="F188" s="183"/>
      <c r="G188" s="183"/>
      <c r="H188" s="183"/>
    </row>
    <row r="189" spans="1:8">
      <c r="A189" s="181"/>
      <c r="B189" s="401"/>
      <c r="C189" s="401"/>
      <c r="D189" s="328"/>
      <c r="E189" s="323"/>
      <c r="F189" s="183"/>
      <c r="G189" s="183"/>
      <c r="H189" s="183"/>
    </row>
    <row r="190" spans="1:8">
      <c r="A190" s="181"/>
      <c r="B190" s="401"/>
      <c r="C190" s="401"/>
      <c r="D190" s="328"/>
      <c r="E190" s="323"/>
      <c r="F190" s="183"/>
      <c r="G190" s="183"/>
      <c r="H190" s="183"/>
    </row>
    <row r="191" spans="1:8">
      <c r="A191" s="181"/>
      <c r="B191" s="401"/>
      <c r="C191" s="401"/>
      <c r="D191" s="328"/>
      <c r="E191" s="323"/>
      <c r="F191" s="183"/>
      <c r="G191" s="183"/>
      <c r="H191" s="183"/>
    </row>
    <row r="192" spans="1:8">
      <c r="A192" s="181"/>
      <c r="B192" s="401"/>
      <c r="C192" s="401"/>
      <c r="D192" s="328"/>
      <c r="E192" s="323"/>
      <c r="F192" s="183"/>
      <c r="G192" s="183"/>
      <c r="H192" s="183"/>
    </row>
    <row r="193" spans="1:8">
      <c r="A193" s="181"/>
      <c r="B193" s="401"/>
      <c r="C193" s="401"/>
      <c r="D193" s="328"/>
      <c r="E193" s="323"/>
      <c r="F193" s="183"/>
      <c r="G193" s="183"/>
      <c r="H193" s="183"/>
    </row>
    <row r="194" spans="1:8">
      <c r="A194" s="181"/>
      <c r="B194" s="401"/>
      <c r="C194" s="401"/>
      <c r="D194" s="328"/>
      <c r="E194" s="323"/>
      <c r="F194" s="183"/>
      <c r="G194" s="183"/>
      <c r="H194" s="183"/>
    </row>
    <row r="195" spans="1:8">
      <c r="A195" s="181"/>
      <c r="B195" s="401"/>
      <c r="C195" s="401"/>
      <c r="D195" s="328"/>
      <c r="E195" s="323"/>
      <c r="F195" s="183"/>
      <c r="G195" s="183"/>
      <c r="H195" s="183"/>
    </row>
    <row r="196" spans="1:8">
      <c r="A196" s="181"/>
      <c r="B196" s="401"/>
      <c r="C196" s="401"/>
      <c r="D196" s="328"/>
      <c r="E196" s="323"/>
      <c r="F196" s="183"/>
      <c r="G196" s="183"/>
      <c r="H196" s="183"/>
    </row>
    <row r="197" spans="1:8">
      <c r="A197" s="181"/>
      <c r="B197" s="401"/>
      <c r="C197" s="401"/>
      <c r="D197" s="328"/>
      <c r="E197" s="323"/>
      <c r="F197" s="183"/>
      <c r="G197" s="183"/>
      <c r="H197" s="183"/>
    </row>
    <row r="198" spans="1:8">
      <c r="A198" s="181"/>
      <c r="B198" s="401"/>
      <c r="C198" s="401"/>
      <c r="D198" s="328"/>
      <c r="E198" s="323"/>
      <c r="F198" s="183"/>
      <c r="G198" s="183"/>
      <c r="H198" s="183"/>
    </row>
    <row r="199" spans="1:8">
      <c r="A199" s="181"/>
      <c r="B199" s="401"/>
      <c r="C199" s="401"/>
      <c r="D199" s="328"/>
      <c r="E199" s="323"/>
      <c r="F199" s="183"/>
      <c r="G199" s="183"/>
      <c r="H199" s="183"/>
    </row>
    <row r="200" spans="1:8">
      <c r="A200" s="181"/>
      <c r="B200" s="401"/>
      <c r="C200" s="401"/>
      <c r="D200" s="328"/>
      <c r="E200" s="323"/>
      <c r="F200" s="183"/>
      <c r="G200" s="183"/>
      <c r="H200" s="183"/>
    </row>
    <row r="201" spans="1:8">
      <c r="A201" s="181"/>
      <c r="B201" s="401"/>
      <c r="C201" s="401"/>
      <c r="D201" s="328"/>
      <c r="E201" s="323"/>
      <c r="F201" s="183"/>
      <c r="G201" s="183"/>
      <c r="H201" s="183"/>
    </row>
    <row r="202" spans="1:8">
      <c r="A202" s="181"/>
      <c r="B202" s="401"/>
      <c r="C202" s="401"/>
      <c r="D202" s="328"/>
      <c r="E202" s="323"/>
      <c r="F202" s="183"/>
      <c r="G202" s="183"/>
      <c r="H202" s="183"/>
    </row>
    <row r="203" spans="1:8">
      <c r="A203" s="181"/>
      <c r="B203" s="401"/>
      <c r="C203" s="401"/>
      <c r="D203" s="328"/>
      <c r="E203" s="323"/>
      <c r="F203" s="183"/>
      <c r="G203" s="183"/>
      <c r="H203" s="183"/>
    </row>
    <row r="204" spans="1:8">
      <c r="A204" s="181"/>
      <c r="B204" s="401"/>
      <c r="C204" s="401"/>
      <c r="D204" s="328"/>
      <c r="E204" s="323"/>
      <c r="F204" s="183"/>
      <c r="G204" s="183"/>
      <c r="H204" s="183"/>
    </row>
    <row r="205" spans="1:8">
      <c r="A205" s="181"/>
      <c r="B205" s="401"/>
      <c r="C205" s="401"/>
      <c r="D205" s="328"/>
      <c r="E205" s="323"/>
      <c r="F205" s="183"/>
      <c r="G205" s="183"/>
      <c r="H205" s="183"/>
    </row>
    <row r="206" spans="1:8">
      <c r="A206" s="181"/>
      <c r="B206" s="401"/>
      <c r="C206" s="401"/>
      <c r="D206" s="328"/>
      <c r="E206" s="323"/>
      <c r="F206" s="183"/>
      <c r="G206" s="183"/>
      <c r="H206" s="183"/>
    </row>
    <row r="207" spans="1:8">
      <c r="A207" s="181"/>
      <c r="B207" s="401"/>
      <c r="C207" s="401"/>
      <c r="D207" s="328"/>
      <c r="E207" s="323"/>
      <c r="F207" s="183"/>
      <c r="G207" s="183"/>
      <c r="H207" s="183"/>
    </row>
    <row r="208" spans="1:8">
      <c r="A208" s="181"/>
      <c r="B208" s="401"/>
      <c r="C208" s="401"/>
      <c r="D208" s="328"/>
      <c r="E208" s="323"/>
      <c r="F208" s="183"/>
      <c r="G208" s="183"/>
      <c r="H208" s="183"/>
    </row>
    <row r="209" spans="1:8">
      <c r="A209" s="181"/>
      <c r="B209" s="401"/>
      <c r="C209" s="401"/>
      <c r="D209" s="328"/>
      <c r="E209" s="323"/>
      <c r="F209" s="183"/>
      <c r="G209" s="183"/>
      <c r="H209" s="183"/>
    </row>
    <row r="210" spans="1:8">
      <c r="A210" s="181"/>
      <c r="B210" s="401"/>
      <c r="C210" s="401"/>
      <c r="D210" s="328"/>
      <c r="E210" s="323"/>
      <c r="F210" s="183"/>
      <c r="G210" s="183"/>
      <c r="H210" s="183"/>
    </row>
    <row r="211" spans="1:8">
      <c r="A211" s="181"/>
      <c r="B211" s="401"/>
      <c r="C211" s="401"/>
      <c r="D211" s="328"/>
      <c r="E211" s="323"/>
      <c r="F211" s="183"/>
      <c r="G211" s="183"/>
      <c r="H211" s="183"/>
    </row>
    <row r="212" spans="1:8">
      <c r="A212" s="181"/>
      <c r="B212" s="401"/>
      <c r="C212" s="401"/>
      <c r="D212" s="328"/>
      <c r="E212" s="323"/>
      <c r="F212" s="183"/>
      <c r="G212" s="183"/>
      <c r="H212" s="183"/>
    </row>
    <row r="213" spans="1:8">
      <c r="A213" s="181"/>
      <c r="B213" s="401"/>
      <c r="C213" s="401"/>
      <c r="D213" s="328"/>
      <c r="E213" s="323"/>
      <c r="F213" s="183"/>
      <c r="G213" s="183"/>
      <c r="H213" s="183"/>
    </row>
    <row r="214" spans="1:8">
      <c r="A214" s="181"/>
      <c r="B214" s="401"/>
      <c r="C214" s="401"/>
      <c r="D214" s="328"/>
      <c r="E214" s="323"/>
      <c r="F214" s="183"/>
      <c r="G214" s="183"/>
      <c r="H214" s="183"/>
    </row>
    <row r="215" spans="1:8">
      <c r="A215" s="181"/>
      <c r="B215" s="401"/>
      <c r="C215" s="401"/>
      <c r="D215" s="328"/>
      <c r="E215" s="323"/>
      <c r="F215" s="183"/>
      <c r="G215" s="183"/>
      <c r="H215" s="183"/>
    </row>
    <row r="216" spans="1:8">
      <c r="A216" s="181"/>
      <c r="B216" s="401"/>
      <c r="C216" s="401"/>
      <c r="D216" s="328"/>
      <c r="E216" s="323"/>
      <c r="F216" s="183"/>
      <c r="G216" s="183"/>
      <c r="H216" s="183"/>
    </row>
    <row r="217" spans="1:8">
      <c r="A217" s="181"/>
      <c r="B217" s="401"/>
      <c r="C217" s="401"/>
      <c r="D217" s="328"/>
      <c r="E217" s="323"/>
      <c r="F217" s="183"/>
      <c r="G217" s="183"/>
      <c r="H217" s="183"/>
    </row>
    <row r="218" spans="1:8">
      <c r="A218" s="181"/>
      <c r="B218" s="401"/>
      <c r="C218" s="401"/>
      <c r="D218" s="328"/>
      <c r="E218" s="323"/>
      <c r="F218" s="183"/>
      <c r="G218" s="183"/>
      <c r="H218" s="183"/>
    </row>
    <row r="219" spans="1:8">
      <c r="A219" s="181"/>
      <c r="B219" s="401"/>
      <c r="C219" s="401"/>
      <c r="D219" s="328"/>
      <c r="E219" s="323"/>
      <c r="F219" s="183"/>
      <c r="G219" s="183"/>
      <c r="H219" s="183"/>
    </row>
    <row r="220" spans="1:8">
      <c r="A220" s="181"/>
      <c r="B220" s="401"/>
      <c r="C220" s="401"/>
      <c r="D220" s="328"/>
      <c r="E220" s="323"/>
      <c r="F220" s="183"/>
      <c r="G220" s="183"/>
      <c r="H220" s="183"/>
    </row>
    <row r="221" spans="1:8">
      <c r="A221" s="181"/>
      <c r="B221" s="401"/>
      <c r="C221" s="401"/>
      <c r="D221" s="328"/>
      <c r="E221" s="323"/>
      <c r="F221" s="183"/>
      <c r="G221" s="183"/>
      <c r="H221" s="183"/>
    </row>
    <row r="222" spans="1:8">
      <c r="A222" s="181"/>
      <c r="B222" s="401"/>
      <c r="C222" s="401"/>
      <c r="D222" s="328"/>
      <c r="E222" s="323"/>
      <c r="F222" s="183"/>
      <c r="G222" s="183"/>
      <c r="H222" s="183"/>
    </row>
    <row r="223" spans="1:8">
      <c r="A223" s="181"/>
      <c r="B223" s="401"/>
      <c r="C223" s="401"/>
      <c r="D223" s="328"/>
      <c r="E223" s="323"/>
      <c r="F223" s="183"/>
      <c r="G223" s="183"/>
      <c r="H223" s="183"/>
    </row>
    <row r="224" spans="1:8">
      <c r="A224" s="181"/>
      <c r="B224" s="401"/>
      <c r="C224" s="401"/>
      <c r="D224" s="328"/>
      <c r="E224" s="323"/>
      <c r="F224" s="183"/>
      <c r="G224" s="183"/>
      <c r="H224" s="183"/>
    </row>
    <row r="225" spans="1:8">
      <c r="A225" s="181"/>
      <c r="B225" s="401"/>
      <c r="C225" s="401"/>
      <c r="D225" s="328"/>
      <c r="E225" s="323"/>
      <c r="F225" s="183"/>
      <c r="G225" s="183"/>
      <c r="H225" s="183"/>
    </row>
    <row r="226" spans="1:8">
      <c r="A226" s="181"/>
      <c r="B226" s="401"/>
      <c r="C226" s="401"/>
      <c r="D226" s="328"/>
      <c r="E226" s="323"/>
      <c r="F226" s="183"/>
      <c r="G226" s="183"/>
      <c r="H226" s="183"/>
    </row>
    <row r="227" spans="1:8">
      <c r="A227" s="181"/>
      <c r="B227" s="401"/>
      <c r="C227" s="401"/>
      <c r="D227" s="328"/>
      <c r="E227" s="323"/>
      <c r="F227" s="183"/>
      <c r="G227" s="183"/>
      <c r="H227" s="183"/>
    </row>
    <row r="228" spans="1:8">
      <c r="A228" s="181"/>
      <c r="B228" s="401"/>
      <c r="C228" s="401"/>
      <c r="D228" s="328"/>
      <c r="E228" s="323"/>
      <c r="F228" s="183"/>
      <c r="G228" s="183"/>
      <c r="H228" s="183"/>
    </row>
    <row r="229" spans="1:8">
      <c r="A229" s="181"/>
      <c r="B229" s="401"/>
      <c r="C229" s="401"/>
      <c r="D229" s="328"/>
      <c r="E229" s="323"/>
      <c r="F229" s="183"/>
      <c r="G229" s="183"/>
      <c r="H229" s="183"/>
    </row>
    <row r="230" spans="1:8">
      <c r="A230" s="181"/>
      <c r="B230" s="401"/>
      <c r="C230" s="401"/>
      <c r="D230" s="328"/>
      <c r="E230" s="323"/>
      <c r="F230" s="183"/>
      <c r="G230" s="183"/>
      <c r="H230" s="183"/>
    </row>
    <row r="231" spans="1:8">
      <c r="A231" s="181"/>
      <c r="B231" s="401"/>
      <c r="C231" s="401"/>
      <c r="D231" s="328"/>
      <c r="E231" s="323"/>
      <c r="F231" s="183"/>
      <c r="G231" s="183"/>
      <c r="H231" s="183"/>
    </row>
    <row r="232" spans="1:8">
      <c r="A232" s="181"/>
      <c r="B232" s="401"/>
      <c r="C232" s="401"/>
      <c r="D232" s="328"/>
      <c r="E232" s="323"/>
      <c r="F232" s="183"/>
      <c r="G232" s="183"/>
      <c r="H232" s="183"/>
    </row>
    <row r="233" spans="1:8">
      <c r="A233" s="181"/>
      <c r="B233" s="401"/>
      <c r="C233" s="401"/>
      <c r="D233" s="328"/>
      <c r="E233" s="323"/>
      <c r="F233" s="183"/>
      <c r="G233" s="183"/>
      <c r="H233" s="183"/>
    </row>
    <row r="234" spans="1:8">
      <c r="A234" s="181"/>
      <c r="B234" s="401"/>
      <c r="C234" s="401"/>
      <c r="D234" s="328"/>
      <c r="E234" s="323"/>
      <c r="F234" s="183"/>
      <c r="G234" s="183"/>
      <c r="H234" s="183"/>
    </row>
    <row r="235" spans="1:8">
      <c r="A235" s="181"/>
      <c r="B235" s="401"/>
      <c r="C235" s="401"/>
      <c r="D235" s="328"/>
      <c r="E235" s="323"/>
      <c r="F235" s="183"/>
      <c r="G235" s="183"/>
      <c r="H235" s="183"/>
    </row>
    <row r="236" spans="1:8">
      <c r="A236" s="181"/>
      <c r="B236" s="401"/>
      <c r="C236" s="401"/>
      <c r="D236" s="328"/>
      <c r="E236" s="323"/>
      <c r="F236" s="183"/>
      <c r="G236" s="183"/>
      <c r="H236" s="183"/>
    </row>
    <row r="237" spans="1:8">
      <c r="A237" s="181"/>
      <c r="B237" s="401"/>
      <c r="C237" s="401"/>
      <c r="D237" s="328"/>
      <c r="E237" s="323"/>
      <c r="F237" s="183"/>
      <c r="G237" s="183"/>
      <c r="H237" s="183"/>
    </row>
    <row r="238" spans="1:8">
      <c r="A238" s="181"/>
      <c r="B238" s="401"/>
      <c r="C238" s="401"/>
      <c r="D238" s="328"/>
      <c r="E238" s="323"/>
      <c r="F238" s="183"/>
      <c r="G238" s="183"/>
      <c r="H238" s="183"/>
    </row>
    <row r="239" spans="1:8">
      <c r="A239" s="181"/>
      <c r="B239" s="401"/>
      <c r="C239" s="401"/>
      <c r="D239" s="328"/>
      <c r="E239" s="323"/>
      <c r="F239" s="183"/>
      <c r="G239" s="183"/>
      <c r="H239" s="183"/>
    </row>
    <row r="240" spans="1:8">
      <c r="A240" s="181"/>
      <c r="B240" s="401"/>
      <c r="C240" s="401"/>
      <c r="D240" s="328"/>
      <c r="E240" s="323"/>
      <c r="F240" s="183"/>
      <c r="G240" s="183"/>
      <c r="H240" s="183"/>
    </row>
    <row r="241" spans="1:8">
      <c r="A241" s="181"/>
      <c r="B241" s="401"/>
      <c r="C241" s="401"/>
      <c r="D241" s="328"/>
      <c r="E241" s="323"/>
      <c r="F241" s="183"/>
      <c r="G241" s="183"/>
      <c r="H241" s="183"/>
    </row>
    <row r="242" spans="1:8">
      <c r="A242" s="181"/>
      <c r="B242" s="401"/>
      <c r="C242" s="401"/>
      <c r="D242" s="328"/>
      <c r="E242" s="323"/>
      <c r="F242" s="183"/>
      <c r="G242" s="183"/>
      <c r="H242" s="183"/>
    </row>
    <row r="243" spans="1:8">
      <c r="A243" s="181"/>
      <c r="B243" s="401"/>
      <c r="C243" s="401"/>
      <c r="D243" s="328"/>
      <c r="E243" s="323"/>
      <c r="F243" s="183"/>
      <c r="G243" s="183"/>
      <c r="H243" s="183"/>
    </row>
    <row r="244" spans="1:8">
      <c r="A244" s="181"/>
      <c r="B244" s="401"/>
      <c r="C244" s="401"/>
      <c r="D244" s="328"/>
      <c r="E244" s="323"/>
      <c r="F244" s="183"/>
      <c r="G244" s="183"/>
      <c r="H244" s="183"/>
    </row>
    <row r="245" spans="1:8">
      <c r="A245" s="181"/>
      <c r="B245" s="401"/>
      <c r="C245" s="401"/>
      <c r="D245" s="328"/>
      <c r="E245" s="323"/>
      <c r="F245" s="183"/>
      <c r="G245" s="183"/>
      <c r="H245" s="183"/>
    </row>
    <row r="246" spans="1:8">
      <c r="A246" s="181"/>
      <c r="B246" s="401"/>
      <c r="C246" s="401"/>
      <c r="D246" s="328"/>
      <c r="E246" s="323"/>
      <c r="F246" s="183"/>
      <c r="G246" s="183"/>
      <c r="H246" s="183"/>
    </row>
    <row r="247" spans="1:8">
      <c r="A247" s="181"/>
      <c r="B247" s="401"/>
      <c r="C247" s="401"/>
      <c r="D247" s="328"/>
      <c r="E247" s="323"/>
      <c r="F247" s="183"/>
      <c r="G247" s="183"/>
      <c r="H247" s="183"/>
    </row>
    <row r="248" spans="1:8">
      <c r="A248" s="181"/>
      <c r="B248" s="401"/>
      <c r="C248" s="401"/>
      <c r="D248" s="328"/>
      <c r="E248" s="323"/>
      <c r="F248" s="183"/>
      <c r="G248" s="183"/>
      <c r="H248" s="183"/>
    </row>
    <row r="249" spans="1:8">
      <c r="A249" s="181"/>
      <c r="B249" s="401"/>
      <c r="C249" s="401"/>
      <c r="D249" s="328"/>
      <c r="E249" s="323"/>
      <c r="F249" s="183"/>
      <c r="G249" s="183"/>
      <c r="H249" s="183"/>
    </row>
    <row r="250" spans="1:8">
      <c r="A250" s="181"/>
      <c r="B250" s="401"/>
      <c r="C250" s="401"/>
      <c r="D250" s="328"/>
      <c r="E250" s="323"/>
      <c r="F250" s="183"/>
      <c r="G250" s="183"/>
      <c r="H250" s="183"/>
    </row>
    <row r="251" spans="1:8">
      <c r="A251" s="181"/>
      <c r="B251" s="401"/>
      <c r="C251" s="401"/>
      <c r="D251" s="328"/>
      <c r="E251" s="323"/>
      <c r="F251" s="183"/>
      <c r="G251" s="183"/>
      <c r="H251" s="183"/>
    </row>
    <row r="252" spans="1:8">
      <c r="A252" s="181"/>
      <c r="B252" s="401"/>
      <c r="C252" s="401"/>
      <c r="D252" s="328"/>
      <c r="E252" s="323"/>
      <c r="F252" s="183"/>
      <c r="G252" s="183"/>
      <c r="H252" s="183"/>
    </row>
    <row r="253" spans="1:8">
      <c r="A253" s="181"/>
      <c r="B253" s="401"/>
      <c r="C253" s="401"/>
      <c r="D253" s="328"/>
      <c r="E253" s="323"/>
      <c r="F253" s="183"/>
      <c r="G253" s="183"/>
      <c r="H253" s="183"/>
    </row>
    <row r="254" spans="1:8">
      <c r="A254" s="181"/>
      <c r="B254" s="401"/>
      <c r="C254" s="401"/>
      <c r="D254" s="328"/>
      <c r="E254" s="323"/>
      <c r="F254" s="183"/>
      <c r="G254" s="183"/>
      <c r="H254" s="183"/>
    </row>
    <row r="255" spans="1:8">
      <c r="A255" s="181"/>
      <c r="B255" s="401"/>
      <c r="C255" s="401"/>
      <c r="D255" s="328"/>
      <c r="E255" s="323"/>
      <c r="F255" s="183"/>
      <c r="G255" s="183"/>
      <c r="H255" s="183"/>
    </row>
    <row r="256" spans="1:8">
      <c r="A256" s="181"/>
      <c r="B256" s="401"/>
      <c r="C256" s="401"/>
      <c r="D256" s="328"/>
      <c r="E256" s="323"/>
      <c r="F256" s="183"/>
      <c r="G256" s="183"/>
      <c r="H256" s="183"/>
    </row>
    <row r="257" spans="1:8">
      <c r="A257" s="181"/>
      <c r="B257" s="401"/>
      <c r="C257" s="401"/>
      <c r="D257" s="328"/>
      <c r="E257" s="323"/>
      <c r="F257" s="183"/>
      <c r="G257" s="183"/>
      <c r="H257" s="183"/>
    </row>
    <row r="258" spans="1:8">
      <c r="A258" s="181"/>
      <c r="B258" s="401"/>
      <c r="C258" s="401"/>
      <c r="D258" s="328"/>
      <c r="E258" s="323"/>
      <c r="F258" s="183"/>
      <c r="G258" s="183"/>
      <c r="H258" s="183"/>
    </row>
    <row r="259" spans="1:8">
      <c r="A259" s="181"/>
      <c r="B259" s="401"/>
      <c r="C259" s="401"/>
      <c r="D259" s="328"/>
      <c r="E259" s="323"/>
      <c r="F259" s="183"/>
      <c r="G259" s="183"/>
      <c r="H259" s="183"/>
    </row>
    <row r="260" spans="1:8">
      <c r="A260" s="181"/>
      <c r="B260" s="401"/>
      <c r="C260" s="401"/>
      <c r="D260" s="328"/>
      <c r="E260" s="323"/>
      <c r="F260" s="183"/>
      <c r="G260" s="183"/>
      <c r="H260" s="183"/>
    </row>
    <row r="261" spans="1:8">
      <c r="A261" s="181"/>
      <c r="B261" s="401"/>
      <c r="C261" s="401"/>
      <c r="D261" s="328"/>
      <c r="E261" s="323"/>
      <c r="F261" s="183"/>
      <c r="G261" s="183"/>
      <c r="H261" s="183"/>
    </row>
    <row r="262" spans="1:8">
      <c r="A262" s="181"/>
      <c r="B262" s="401"/>
      <c r="C262" s="401"/>
      <c r="D262" s="328"/>
      <c r="E262" s="323"/>
      <c r="F262" s="183"/>
      <c r="G262" s="183"/>
      <c r="H262" s="183"/>
    </row>
    <row r="263" spans="1:8">
      <c r="A263" s="181"/>
      <c r="B263" s="401"/>
      <c r="C263" s="401"/>
      <c r="D263" s="328"/>
      <c r="E263" s="323"/>
      <c r="F263" s="183"/>
      <c r="G263" s="183"/>
      <c r="H263" s="183"/>
    </row>
    <row r="264" spans="1:8">
      <c r="A264" s="181"/>
      <c r="B264" s="401"/>
      <c r="C264" s="401"/>
      <c r="D264" s="328"/>
      <c r="E264" s="323"/>
      <c r="F264" s="183"/>
      <c r="G264" s="183"/>
      <c r="H264" s="183"/>
    </row>
    <row r="265" spans="1:8">
      <c r="A265" s="181"/>
      <c r="B265" s="401"/>
      <c r="C265" s="401"/>
      <c r="D265" s="328"/>
      <c r="E265" s="323"/>
      <c r="F265" s="183"/>
      <c r="G265" s="183"/>
      <c r="H265" s="183"/>
    </row>
    <row r="266" spans="1:8">
      <c r="A266" s="181"/>
      <c r="B266" s="401"/>
      <c r="C266" s="401"/>
      <c r="D266" s="328"/>
      <c r="E266" s="323"/>
      <c r="F266" s="183"/>
      <c r="G266" s="183"/>
      <c r="H266" s="183"/>
    </row>
    <row r="267" spans="1:8">
      <c r="A267" s="181"/>
      <c r="B267" s="401"/>
      <c r="C267" s="401"/>
      <c r="D267" s="328"/>
      <c r="E267" s="323"/>
      <c r="F267" s="183"/>
      <c r="G267" s="183"/>
      <c r="H267" s="183"/>
    </row>
    <row r="268" spans="1:8">
      <c r="A268" s="181"/>
      <c r="B268" s="401"/>
      <c r="C268" s="401"/>
      <c r="D268" s="328"/>
      <c r="E268" s="323"/>
      <c r="F268" s="183"/>
      <c r="G268" s="183"/>
      <c r="H268" s="183"/>
    </row>
    <row r="269" spans="1:8">
      <c r="A269" s="181"/>
      <c r="B269" s="401"/>
      <c r="C269" s="401"/>
      <c r="D269" s="328"/>
      <c r="E269" s="323"/>
      <c r="F269" s="183"/>
      <c r="G269" s="183"/>
      <c r="H269" s="183"/>
    </row>
    <row r="270" spans="1:8">
      <c r="A270" s="181"/>
      <c r="B270" s="401"/>
      <c r="C270" s="401"/>
      <c r="D270" s="328"/>
      <c r="E270" s="323"/>
      <c r="F270" s="183"/>
      <c r="G270" s="183"/>
      <c r="H270" s="183"/>
    </row>
    <row r="271" spans="1:8">
      <c r="A271" s="181"/>
      <c r="B271" s="401"/>
      <c r="C271" s="401"/>
      <c r="D271" s="328"/>
      <c r="E271" s="323"/>
      <c r="F271" s="183"/>
      <c r="G271" s="183"/>
      <c r="H271" s="183"/>
    </row>
    <row r="272" spans="1:8">
      <c r="A272" s="181"/>
      <c r="B272" s="401"/>
      <c r="C272" s="401"/>
      <c r="D272" s="328"/>
      <c r="E272" s="323"/>
      <c r="F272" s="183"/>
      <c r="G272" s="183"/>
      <c r="H272" s="183"/>
    </row>
    <row r="273" spans="1:8">
      <c r="A273" s="181"/>
      <c r="B273" s="401"/>
      <c r="C273" s="401"/>
      <c r="D273" s="328"/>
      <c r="E273" s="323"/>
      <c r="F273" s="183"/>
      <c r="G273" s="183"/>
      <c r="H273" s="183"/>
    </row>
    <row r="274" spans="1:8">
      <c r="A274" s="181"/>
      <c r="B274" s="401"/>
      <c r="C274" s="401"/>
      <c r="D274" s="328"/>
      <c r="E274" s="323"/>
      <c r="F274" s="183"/>
      <c r="G274" s="183"/>
      <c r="H274" s="183"/>
    </row>
    <row r="275" spans="1:8">
      <c r="A275" s="181"/>
      <c r="B275" s="401"/>
      <c r="C275" s="401"/>
      <c r="D275" s="328"/>
      <c r="E275" s="323"/>
      <c r="F275" s="183"/>
      <c r="G275" s="183"/>
      <c r="H275" s="183"/>
    </row>
    <row r="276" spans="1:8">
      <c r="A276" s="181"/>
      <c r="B276" s="401"/>
      <c r="C276" s="401"/>
      <c r="D276" s="328"/>
      <c r="E276" s="323"/>
      <c r="F276" s="183"/>
      <c r="G276" s="183"/>
      <c r="H276" s="183"/>
    </row>
    <row r="277" spans="1:8">
      <c r="A277" s="181"/>
      <c r="B277" s="401"/>
      <c r="C277" s="401"/>
      <c r="D277" s="328"/>
      <c r="E277" s="323"/>
      <c r="F277" s="183"/>
      <c r="G277" s="183"/>
      <c r="H277" s="183"/>
    </row>
    <row r="278" spans="1:8">
      <c r="A278" s="181"/>
      <c r="B278" s="401"/>
      <c r="C278" s="401"/>
      <c r="D278" s="328"/>
      <c r="E278" s="323"/>
      <c r="F278" s="183"/>
      <c r="G278" s="183"/>
      <c r="H278" s="183"/>
    </row>
    <row r="279" spans="1:8">
      <c r="A279" s="181"/>
      <c r="B279" s="401"/>
      <c r="C279" s="401"/>
      <c r="D279" s="328"/>
      <c r="E279" s="323"/>
      <c r="F279" s="183"/>
      <c r="G279" s="183"/>
      <c r="H279" s="183"/>
    </row>
    <row r="280" spans="1:8">
      <c r="A280" s="181"/>
      <c r="B280" s="401"/>
      <c r="C280" s="401"/>
      <c r="D280" s="328"/>
      <c r="E280" s="323"/>
      <c r="F280" s="183"/>
      <c r="G280" s="183"/>
      <c r="H280" s="183"/>
    </row>
    <row r="281" spans="1:8">
      <c r="A281" s="181"/>
      <c r="B281" s="401"/>
      <c r="C281" s="401"/>
      <c r="D281" s="328"/>
      <c r="E281" s="323"/>
      <c r="F281" s="183"/>
      <c r="G281" s="183"/>
      <c r="H281" s="183"/>
    </row>
    <row r="282" spans="1:8">
      <c r="A282" s="181"/>
      <c r="B282" s="401"/>
      <c r="C282" s="401"/>
      <c r="D282" s="328"/>
      <c r="E282" s="323"/>
      <c r="F282" s="183"/>
      <c r="G282" s="183"/>
      <c r="H282" s="183"/>
    </row>
    <row r="283" spans="1:8">
      <c r="A283" s="181"/>
      <c r="B283" s="401"/>
      <c r="C283" s="401"/>
      <c r="D283" s="328"/>
      <c r="E283" s="323"/>
      <c r="F283" s="183"/>
      <c r="G283" s="183"/>
      <c r="H283" s="183"/>
    </row>
    <row r="284" spans="1:8">
      <c r="A284" s="181"/>
      <c r="B284" s="401"/>
      <c r="C284" s="401"/>
      <c r="D284" s="328"/>
      <c r="E284" s="323"/>
      <c r="F284" s="183"/>
      <c r="G284" s="183"/>
      <c r="H284" s="183"/>
    </row>
    <row r="285" spans="1:8">
      <c r="A285" s="181"/>
      <c r="B285" s="401"/>
      <c r="C285" s="401"/>
      <c r="D285" s="328"/>
      <c r="E285" s="323"/>
      <c r="F285" s="183"/>
      <c r="G285" s="183"/>
      <c r="H285" s="183"/>
    </row>
    <row r="286" spans="1:8">
      <c r="A286" s="181"/>
      <c r="B286" s="401"/>
      <c r="C286" s="401"/>
      <c r="D286" s="328"/>
      <c r="E286" s="323"/>
      <c r="F286" s="183"/>
      <c r="G286" s="183"/>
      <c r="H286" s="183"/>
    </row>
    <row r="287" spans="1:8">
      <c r="A287" s="181"/>
      <c r="B287" s="401"/>
      <c r="C287" s="401"/>
      <c r="D287" s="328"/>
      <c r="E287" s="323"/>
      <c r="F287" s="183"/>
      <c r="G287" s="183"/>
      <c r="H287" s="183"/>
    </row>
    <row r="288" spans="1:8">
      <c r="A288" s="181"/>
      <c r="B288" s="401"/>
      <c r="C288" s="401"/>
      <c r="D288" s="328"/>
      <c r="E288" s="323"/>
      <c r="F288" s="183"/>
      <c r="G288" s="183"/>
      <c r="H288" s="183"/>
    </row>
    <row r="289" spans="1:8">
      <c r="A289" s="181"/>
      <c r="B289" s="401"/>
      <c r="C289" s="401"/>
      <c r="D289" s="328"/>
      <c r="E289" s="323"/>
      <c r="F289" s="183"/>
      <c r="G289" s="183"/>
      <c r="H289" s="183"/>
    </row>
    <row r="290" spans="1:8">
      <c r="A290" s="181"/>
      <c r="B290" s="401"/>
      <c r="C290" s="401"/>
      <c r="D290" s="328"/>
      <c r="E290" s="323"/>
      <c r="F290" s="183"/>
      <c r="G290" s="183"/>
      <c r="H290" s="183"/>
    </row>
    <row r="291" spans="1:8">
      <c r="A291" s="181"/>
      <c r="B291" s="401"/>
      <c r="C291" s="401"/>
      <c r="D291" s="328"/>
      <c r="E291" s="323"/>
      <c r="F291" s="183"/>
      <c r="G291" s="183"/>
      <c r="H291" s="183"/>
    </row>
    <row r="292" spans="1:8">
      <c r="A292" s="181"/>
      <c r="B292" s="401"/>
      <c r="C292" s="401"/>
      <c r="D292" s="328"/>
      <c r="E292" s="323"/>
      <c r="F292" s="183"/>
      <c r="G292" s="183"/>
      <c r="H292" s="183"/>
    </row>
    <row r="293" spans="1:8">
      <c r="A293" s="181"/>
      <c r="B293" s="401"/>
      <c r="C293" s="401"/>
      <c r="D293" s="328"/>
      <c r="E293" s="323"/>
      <c r="F293" s="183"/>
      <c r="G293" s="183"/>
      <c r="H293" s="183"/>
    </row>
    <row r="294" spans="1:8">
      <c r="A294" s="181"/>
      <c r="B294" s="401"/>
      <c r="C294" s="401"/>
      <c r="D294" s="328"/>
      <c r="E294" s="323"/>
      <c r="F294" s="183"/>
      <c r="G294" s="183"/>
      <c r="H294" s="183"/>
    </row>
    <row r="295" spans="1:8">
      <c r="A295" s="181"/>
      <c r="B295" s="401"/>
      <c r="C295" s="401"/>
      <c r="D295" s="328"/>
      <c r="E295" s="323"/>
      <c r="F295" s="183"/>
      <c r="G295" s="183"/>
      <c r="H295" s="183"/>
    </row>
    <row r="296" spans="1:8">
      <c r="A296" s="181"/>
      <c r="B296" s="401"/>
      <c r="C296" s="401"/>
      <c r="D296" s="328"/>
      <c r="E296" s="323"/>
      <c r="F296" s="183"/>
      <c r="G296" s="183"/>
      <c r="H296" s="183"/>
    </row>
    <row r="297" spans="1:8">
      <c r="A297" s="181"/>
      <c r="B297" s="401"/>
      <c r="C297" s="401"/>
      <c r="D297" s="328"/>
      <c r="E297" s="323"/>
      <c r="F297" s="183"/>
      <c r="G297" s="183"/>
      <c r="H297" s="183"/>
    </row>
    <row r="298" spans="1:8">
      <c r="A298" s="181"/>
      <c r="B298" s="401"/>
      <c r="C298" s="401"/>
      <c r="D298" s="328"/>
      <c r="E298" s="323"/>
      <c r="F298" s="183"/>
      <c r="G298" s="183"/>
      <c r="H298" s="183"/>
    </row>
    <row r="299" spans="1:8">
      <c r="A299" s="181"/>
      <c r="B299" s="401"/>
      <c r="C299" s="401"/>
      <c r="D299" s="328"/>
      <c r="E299" s="323"/>
      <c r="F299" s="183"/>
      <c r="G299" s="183"/>
      <c r="H299" s="183"/>
    </row>
    <row r="300" spans="1:8">
      <c r="A300" s="181"/>
      <c r="B300" s="401"/>
      <c r="C300" s="401"/>
      <c r="D300" s="328"/>
      <c r="E300" s="323"/>
      <c r="F300" s="183"/>
      <c r="G300" s="183"/>
      <c r="H300" s="183"/>
    </row>
    <row r="301" spans="1:8">
      <c r="A301" s="181"/>
      <c r="B301" s="401"/>
      <c r="C301" s="401"/>
      <c r="D301" s="328"/>
      <c r="E301" s="323"/>
      <c r="F301" s="183"/>
      <c r="G301" s="183"/>
      <c r="H301" s="183"/>
    </row>
    <row r="302" spans="1:8">
      <c r="A302" s="181"/>
      <c r="B302" s="401"/>
      <c r="C302" s="401"/>
      <c r="D302" s="328"/>
      <c r="E302" s="323"/>
      <c r="F302" s="183"/>
      <c r="G302" s="183"/>
      <c r="H302" s="183"/>
    </row>
    <row r="303" spans="1:8">
      <c r="A303" s="181"/>
      <c r="B303" s="401"/>
      <c r="C303" s="401"/>
      <c r="D303" s="328"/>
      <c r="E303" s="323"/>
      <c r="F303" s="183"/>
      <c r="G303" s="183"/>
      <c r="H303" s="183"/>
    </row>
    <row r="304" spans="1:8">
      <c r="A304" s="181"/>
      <c r="B304" s="401"/>
      <c r="C304" s="401"/>
      <c r="D304" s="328"/>
      <c r="E304" s="323"/>
      <c r="F304" s="183"/>
      <c r="G304" s="183"/>
      <c r="H304" s="183"/>
    </row>
    <row r="305" spans="1:8">
      <c r="A305" s="181"/>
      <c r="B305" s="401"/>
      <c r="C305" s="401"/>
      <c r="D305" s="328"/>
      <c r="E305" s="323"/>
      <c r="F305" s="183"/>
      <c r="G305" s="183"/>
      <c r="H305" s="183"/>
    </row>
    <row r="306" spans="1:8">
      <c r="A306" s="181"/>
      <c r="B306" s="401"/>
      <c r="C306" s="401"/>
      <c r="D306" s="328"/>
      <c r="E306" s="323"/>
      <c r="F306" s="183"/>
      <c r="G306" s="183"/>
      <c r="H306" s="183"/>
    </row>
    <row r="307" spans="1:8">
      <c r="A307" s="181"/>
      <c r="B307" s="401"/>
      <c r="C307" s="401"/>
      <c r="D307" s="328"/>
      <c r="E307" s="323"/>
      <c r="F307" s="183"/>
      <c r="G307" s="183"/>
      <c r="H307" s="183"/>
    </row>
    <row r="308" spans="1:8">
      <c r="A308" s="181"/>
      <c r="B308" s="401"/>
      <c r="C308" s="401"/>
      <c r="D308" s="328"/>
      <c r="E308" s="323"/>
      <c r="F308" s="183"/>
      <c r="G308" s="183"/>
      <c r="H308" s="183"/>
    </row>
    <row r="309" spans="1:8">
      <c r="A309" s="181"/>
      <c r="B309" s="401"/>
      <c r="C309" s="401"/>
      <c r="D309" s="328"/>
      <c r="E309" s="323"/>
      <c r="F309" s="183"/>
      <c r="G309" s="183"/>
      <c r="H309" s="183"/>
    </row>
    <row r="310" spans="1:8">
      <c r="A310" s="181"/>
      <c r="B310" s="401"/>
      <c r="C310" s="401"/>
      <c r="D310" s="328"/>
      <c r="E310" s="323"/>
      <c r="F310" s="183"/>
      <c r="G310" s="183"/>
      <c r="H310" s="183"/>
    </row>
    <row r="311" spans="1:8">
      <c r="A311" s="181"/>
      <c r="B311" s="401"/>
      <c r="C311" s="401"/>
      <c r="D311" s="328"/>
      <c r="E311" s="323"/>
      <c r="F311" s="183"/>
      <c r="G311" s="183"/>
      <c r="H311" s="183"/>
    </row>
    <row r="312" spans="1:8">
      <c r="A312" s="181"/>
      <c r="B312" s="401"/>
      <c r="C312" s="401"/>
      <c r="D312" s="328"/>
      <c r="E312" s="323"/>
      <c r="F312" s="183"/>
      <c r="G312" s="183"/>
      <c r="H312" s="183"/>
    </row>
    <row r="313" spans="1:8">
      <c r="A313" s="181"/>
      <c r="B313" s="401"/>
      <c r="C313" s="401"/>
      <c r="D313" s="328"/>
      <c r="E313" s="323"/>
      <c r="F313" s="183"/>
      <c r="G313" s="183"/>
      <c r="H313" s="183"/>
    </row>
    <row r="314" spans="1:8">
      <c r="A314" s="181"/>
      <c r="B314" s="401"/>
      <c r="C314" s="401"/>
      <c r="D314" s="328"/>
      <c r="E314" s="323"/>
      <c r="F314" s="183"/>
      <c r="G314" s="183"/>
      <c r="H314" s="183"/>
    </row>
    <row r="315" spans="1:8">
      <c r="A315" s="181"/>
      <c r="B315" s="401"/>
      <c r="C315" s="401"/>
      <c r="D315" s="328"/>
      <c r="E315" s="323"/>
      <c r="F315" s="183"/>
      <c r="G315" s="183"/>
      <c r="H315" s="183"/>
    </row>
    <row r="316" spans="1:8">
      <c r="A316" s="181"/>
      <c r="B316" s="401"/>
      <c r="C316" s="401"/>
      <c r="D316" s="328"/>
      <c r="E316" s="323"/>
      <c r="F316" s="183"/>
      <c r="G316" s="183"/>
      <c r="H316" s="183"/>
    </row>
    <row r="317" spans="1:8">
      <c r="A317" s="181"/>
      <c r="B317" s="401"/>
      <c r="C317" s="401"/>
      <c r="D317" s="328"/>
      <c r="E317" s="323"/>
      <c r="F317" s="183"/>
      <c r="G317" s="183"/>
      <c r="H317" s="183"/>
    </row>
    <row r="318" spans="1:8">
      <c r="A318" s="181"/>
      <c r="B318" s="401"/>
      <c r="C318" s="401"/>
      <c r="D318" s="328"/>
      <c r="E318" s="323"/>
      <c r="F318" s="183"/>
      <c r="G318" s="183"/>
      <c r="H318" s="183"/>
    </row>
    <row r="319" spans="1:8">
      <c r="A319" s="181"/>
      <c r="B319" s="401"/>
      <c r="C319" s="401"/>
      <c r="D319" s="328"/>
      <c r="E319" s="323"/>
      <c r="F319" s="183"/>
      <c r="G319" s="183"/>
      <c r="H319" s="183"/>
    </row>
    <row r="320" spans="1:8">
      <c r="A320" s="181"/>
      <c r="B320" s="401"/>
      <c r="C320" s="401"/>
      <c r="D320" s="328"/>
      <c r="E320" s="323"/>
      <c r="F320" s="183"/>
      <c r="G320" s="183"/>
      <c r="H320" s="183"/>
    </row>
    <row r="321" spans="1:8">
      <c r="A321" s="181"/>
      <c r="B321" s="401"/>
      <c r="C321" s="401"/>
      <c r="D321" s="328"/>
      <c r="E321" s="323"/>
      <c r="F321" s="183"/>
      <c r="G321" s="183"/>
      <c r="H321" s="183"/>
    </row>
    <row r="322" spans="1:8">
      <c r="A322" s="181"/>
      <c r="B322" s="401"/>
      <c r="C322" s="401"/>
      <c r="D322" s="328"/>
      <c r="E322" s="323"/>
      <c r="F322" s="183"/>
      <c r="G322" s="183"/>
      <c r="H322" s="183"/>
    </row>
    <row r="323" spans="1:8">
      <c r="A323" s="181"/>
      <c r="B323" s="401"/>
      <c r="C323" s="401"/>
      <c r="D323" s="328"/>
      <c r="E323" s="323"/>
      <c r="F323" s="183"/>
      <c r="G323" s="183"/>
      <c r="H323" s="183"/>
    </row>
    <row r="324" spans="1:8">
      <c r="A324" s="181"/>
      <c r="B324" s="401"/>
      <c r="C324" s="401"/>
      <c r="D324" s="328"/>
      <c r="E324" s="323"/>
      <c r="F324" s="183"/>
      <c r="G324" s="183"/>
      <c r="H324" s="183"/>
    </row>
    <row r="325" spans="1:8">
      <c r="A325" s="181"/>
      <c r="B325" s="401"/>
      <c r="C325" s="401"/>
      <c r="D325" s="328"/>
      <c r="E325" s="323"/>
      <c r="F325" s="183"/>
      <c r="G325" s="183"/>
      <c r="H325" s="183"/>
    </row>
    <row r="326" spans="1:8">
      <c r="A326" s="181"/>
      <c r="B326" s="401"/>
      <c r="C326" s="401"/>
      <c r="D326" s="328"/>
      <c r="E326" s="323"/>
      <c r="F326" s="183"/>
      <c r="G326" s="183"/>
      <c r="H326" s="183"/>
    </row>
    <row r="327" spans="1:8">
      <c r="A327" s="181"/>
      <c r="B327" s="401"/>
      <c r="C327" s="401"/>
      <c r="D327" s="328"/>
      <c r="E327" s="323"/>
      <c r="F327" s="183"/>
      <c r="G327" s="183"/>
      <c r="H327" s="183"/>
    </row>
    <row r="328" spans="1:8">
      <c r="A328" s="181"/>
      <c r="B328" s="401"/>
      <c r="C328" s="401"/>
      <c r="D328" s="328"/>
      <c r="E328" s="323"/>
      <c r="F328" s="183"/>
      <c r="G328" s="183"/>
      <c r="H328" s="183"/>
    </row>
    <row r="329" spans="1:8">
      <c r="A329" s="181"/>
      <c r="B329" s="401"/>
      <c r="C329" s="401"/>
      <c r="D329" s="328"/>
      <c r="E329" s="323"/>
      <c r="F329" s="183"/>
      <c r="G329" s="183"/>
      <c r="H329" s="183"/>
    </row>
    <row r="330" spans="1:8">
      <c r="A330" s="181"/>
      <c r="B330" s="401"/>
      <c r="C330" s="401"/>
      <c r="D330" s="328"/>
      <c r="E330" s="323"/>
      <c r="F330" s="183"/>
      <c r="G330" s="183"/>
      <c r="H330" s="183"/>
    </row>
    <row r="331" spans="1:8">
      <c r="A331" s="181"/>
      <c r="B331" s="401"/>
      <c r="C331" s="401"/>
      <c r="D331" s="328"/>
      <c r="E331" s="323"/>
      <c r="F331" s="183"/>
      <c r="G331" s="183"/>
      <c r="H331" s="183"/>
    </row>
    <row r="332" spans="1:8">
      <c r="A332" s="181"/>
      <c r="B332" s="401"/>
      <c r="C332" s="401"/>
      <c r="D332" s="328"/>
      <c r="E332" s="323"/>
      <c r="F332" s="183"/>
      <c r="G332" s="183"/>
      <c r="H332" s="183"/>
    </row>
    <row r="333" spans="1:8">
      <c r="A333" s="181"/>
      <c r="B333" s="401"/>
      <c r="C333" s="401"/>
      <c r="D333" s="328"/>
      <c r="E333" s="323"/>
      <c r="F333" s="183"/>
      <c r="G333" s="183"/>
      <c r="H333" s="183"/>
    </row>
    <row r="334" spans="1:8">
      <c r="A334" s="181"/>
      <c r="B334" s="401"/>
      <c r="C334" s="401"/>
      <c r="D334" s="328"/>
      <c r="E334" s="323"/>
      <c r="F334" s="183"/>
      <c r="G334" s="183"/>
      <c r="H334" s="183"/>
    </row>
    <row r="335" spans="1:8">
      <c r="A335" s="181"/>
      <c r="B335" s="401"/>
      <c r="C335" s="401"/>
      <c r="D335" s="328"/>
      <c r="E335" s="323"/>
      <c r="F335" s="183"/>
      <c r="G335" s="183"/>
      <c r="H335" s="183"/>
    </row>
    <row r="336" spans="1:8">
      <c r="A336" s="181"/>
      <c r="B336" s="401"/>
      <c r="C336" s="401"/>
      <c r="D336" s="328"/>
      <c r="E336" s="323"/>
      <c r="F336" s="183"/>
      <c r="G336" s="183"/>
      <c r="H336" s="183"/>
    </row>
    <row r="337" spans="1:8">
      <c r="A337" s="181"/>
      <c r="B337" s="401"/>
      <c r="C337" s="401"/>
      <c r="D337" s="328"/>
      <c r="E337" s="323"/>
      <c r="F337" s="183"/>
      <c r="G337" s="183"/>
      <c r="H337" s="183"/>
    </row>
    <row r="338" spans="1:8">
      <c r="A338" s="181"/>
      <c r="B338" s="401"/>
      <c r="C338" s="401"/>
      <c r="D338" s="328"/>
      <c r="E338" s="323"/>
      <c r="F338" s="183"/>
      <c r="G338" s="183"/>
      <c r="H338" s="183"/>
    </row>
    <row r="339" spans="1:8">
      <c r="A339" s="181"/>
      <c r="B339" s="401"/>
      <c r="C339" s="401"/>
      <c r="D339" s="328"/>
      <c r="E339" s="323"/>
      <c r="F339" s="183"/>
      <c r="G339" s="183"/>
      <c r="H339" s="183"/>
    </row>
    <row r="340" spans="1:8">
      <c r="A340" s="181"/>
      <c r="B340" s="401"/>
      <c r="C340" s="401"/>
      <c r="D340" s="328"/>
      <c r="E340" s="323"/>
      <c r="F340" s="183"/>
      <c r="G340" s="183"/>
      <c r="H340" s="183"/>
    </row>
    <row r="341" spans="1:8">
      <c r="A341" s="181"/>
      <c r="B341" s="401"/>
      <c r="C341" s="401"/>
      <c r="D341" s="328"/>
      <c r="E341" s="323"/>
      <c r="F341" s="183"/>
      <c r="G341" s="183"/>
      <c r="H341" s="183"/>
    </row>
    <row r="342" spans="1:8">
      <c r="A342" s="181"/>
      <c r="B342" s="401"/>
      <c r="C342" s="401"/>
      <c r="D342" s="328"/>
      <c r="E342" s="323"/>
      <c r="F342" s="183"/>
      <c r="G342" s="183"/>
      <c r="H342" s="183"/>
    </row>
    <row r="343" spans="1:8">
      <c r="A343" s="181"/>
      <c r="B343" s="401"/>
      <c r="C343" s="401"/>
      <c r="D343" s="328"/>
      <c r="E343" s="323"/>
      <c r="F343" s="183"/>
      <c r="G343" s="183"/>
      <c r="H343" s="183"/>
    </row>
    <row r="344" spans="1:8">
      <c r="A344" s="181"/>
      <c r="B344" s="401"/>
      <c r="C344" s="401"/>
      <c r="D344" s="328"/>
      <c r="E344" s="323"/>
      <c r="F344" s="183"/>
      <c r="G344" s="183"/>
      <c r="H344" s="183"/>
    </row>
    <row r="345" spans="1:8">
      <c r="A345" s="181"/>
      <c r="B345" s="401"/>
      <c r="C345" s="401"/>
      <c r="D345" s="328"/>
      <c r="E345" s="323"/>
      <c r="F345" s="183"/>
      <c r="G345" s="183"/>
      <c r="H345" s="183"/>
    </row>
    <row r="346" spans="1:8">
      <c r="A346" s="181"/>
      <c r="B346" s="401"/>
      <c r="C346" s="401"/>
      <c r="D346" s="328"/>
      <c r="E346" s="323"/>
      <c r="F346" s="183"/>
      <c r="G346" s="183"/>
      <c r="H346" s="183"/>
    </row>
    <row r="347" spans="1:8">
      <c r="A347" s="181"/>
      <c r="B347" s="401"/>
      <c r="C347" s="401"/>
      <c r="D347" s="328"/>
      <c r="E347" s="323"/>
      <c r="F347" s="183"/>
      <c r="G347" s="183"/>
      <c r="H347" s="183"/>
    </row>
    <row r="348" spans="1:8">
      <c r="A348" s="181"/>
      <c r="B348" s="401"/>
      <c r="C348" s="401"/>
      <c r="D348" s="328"/>
      <c r="E348" s="323"/>
      <c r="F348" s="183"/>
      <c r="G348" s="183"/>
      <c r="H348" s="183"/>
    </row>
    <row r="349" spans="1:8">
      <c r="A349" s="181"/>
      <c r="B349" s="401"/>
      <c r="C349" s="401"/>
      <c r="D349" s="328"/>
      <c r="E349" s="323"/>
      <c r="F349" s="183"/>
      <c r="G349" s="183"/>
      <c r="H349" s="183"/>
    </row>
    <row r="350" spans="1:8">
      <c r="A350" s="181"/>
      <c r="B350" s="401"/>
      <c r="C350" s="401"/>
      <c r="D350" s="328"/>
      <c r="E350" s="323"/>
      <c r="F350" s="183"/>
      <c r="G350" s="183"/>
      <c r="H350" s="183"/>
    </row>
    <row r="351" spans="1:8">
      <c r="A351" s="181"/>
      <c r="B351" s="401"/>
      <c r="C351" s="401"/>
      <c r="D351" s="328"/>
      <c r="E351" s="323"/>
      <c r="F351" s="183"/>
      <c r="G351" s="183"/>
      <c r="H351" s="183"/>
    </row>
    <row r="352" spans="1:8">
      <c r="A352" s="181"/>
      <c r="B352" s="401"/>
      <c r="C352" s="401"/>
      <c r="D352" s="328"/>
      <c r="E352" s="323"/>
      <c r="F352" s="183"/>
      <c r="G352" s="183"/>
      <c r="H352" s="183"/>
    </row>
    <row r="353" spans="1:8">
      <c r="A353" s="181"/>
      <c r="B353" s="401"/>
      <c r="C353" s="401"/>
      <c r="D353" s="328"/>
      <c r="E353" s="323"/>
      <c r="F353" s="183"/>
      <c r="G353" s="183"/>
      <c r="H353" s="183"/>
    </row>
    <row r="354" spans="1:8">
      <c r="A354" s="181"/>
      <c r="B354" s="401"/>
      <c r="C354" s="401"/>
      <c r="D354" s="328"/>
      <c r="E354" s="323"/>
      <c r="F354" s="183"/>
      <c r="G354" s="183"/>
      <c r="H354" s="183"/>
    </row>
    <row r="355" spans="1:8">
      <c r="A355" s="181"/>
      <c r="B355" s="401"/>
      <c r="C355" s="401"/>
      <c r="D355" s="328"/>
      <c r="E355" s="323"/>
      <c r="F355" s="183"/>
      <c r="G355" s="183"/>
      <c r="H355" s="183"/>
    </row>
    <row r="356" spans="1:8">
      <c r="A356" s="181"/>
      <c r="B356" s="401"/>
      <c r="C356" s="401"/>
      <c r="D356" s="328"/>
      <c r="E356" s="323"/>
      <c r="F356" s="183"/>
      <c r="G356" s="183"/>
      <c r="H356" s="183"/>
    </row>
    <row r="357" spans="1:8">
      <c r="A357" s="181"/>
      <c r="B357" s="401"/>
      <c r="C357" s="401"/>
      <c r="D357" s="328"/>
      <c r="E357" s="323"/>
      <c r="F357" s="183"/>
      <c r="G357" s="183"/>
      <c r="H357" s="183"/>
    </row>
    <row r="358" spans="1:8">
      <c r="A358" s="181"/>
      <c r="B358" s="401"/>
      <c r="C358" s="401"/>
      <c r="D358" s="328"/>
      <c r="E358" s="323"/>
      <c r="F358" s="183"/>
      <c r="G358" s="183"/>
      <c r="H358" s="183"/>
    </row>
    <row r="359" spans="1:8">
      <c r="A359" s="181"/>
      <c r="B359" s="401"/>
      <c r="C359" s="401"/>
      <c r="D359" s="328"/>
      <c r="E359" s="323"/>
      <c r="F359" s="183"/>
      <c r="G359" s="183"/>
      <c r="H359" s="183"/>
    </row>
    <row r="360" spans="1:8">
      <c r="A360" s="181"/>
      <c r="B360" s="401"/>
      <c r="C360" s="401"/>
      <c r="D360" s="328"/>
      <c r="E360" s="323"/>
      <c r="F360" s="183"/>
      <c r="G360" s="183"/>
      <c r="H360" s="183"/>
    </row>
    <row r="361" spans="1:8">
      <c r="A361" s="181"/>
      <c r="B361" s="401"/>
      <c r="C361" s="401"/>
      <c r="D361" s="328"/>
      <c r="E361" s="323"/>
      <c r="F361" s="183"/>
      <c r="G361" s="183"/>
      <c r="H361" s="183"/>
    </row>
    <row r="362" spans="1:8">
      <c r="A362" s="181"/>
      <c r="B362" s="401"/>
      <c r="C362" s="401"/>
      <c r="D362" s="328"/>
      <c r="E362" s="323"/>
      <c r="F362" s="183"/>
      <c r="G362" s="183"/>
      <c r="H362" s="183"/>
    </row>
    <row r="363" spans="1:8">
      <c r="A363" s="181"/>
      <c r="B363" s="401"/>
      <c r="C363" s="401"/>
      <c r="D363" s="328"/>
      <c r="E363" s="323"/>
      <c r="F363" s="183"/>
      <c r="G363" s="183"/>
      <c r="H363" s="183"/>
    </row>
    <row r="364" spans="1:8">
      <c r="A364" s="181"/>
      <c r="B364" s="401"/>
      <c r="C364" s="401"/>
      <c r="D364" s="328"/>
      <c r="E364" s="323"/>
      <c r="F364" s="183"/>
      <c r="G364" s="183"/>
      <c r="H364" s="183"/>
    </row>
    <row r="365" spans="1:8">
      <c r="A365" s="181"/>
      <c r="B365" s="401"/>
      <c r="C365" s="401"/>
      <c r="D365" s="328"/>
      <c r="E365" s="323"/>
      <c r="F365" s="183"/>
      <c r="G365" s="183"/>
      <c r="H365" s="183"/>
    </row>
    <row r="366" spans="1:8">
      <c r="A366" s="181"/>
      <c r="B366" s="401"/>
      <c r="C366" s="401"/>
      <c r="D366" s="328"/>
      <c r="E366" s="323"/>
      <c r="F366" s="183"/>
      <c r="G366" s="183"/>
      <c r="H366" s="183"/>
    </row>
    <row r="367" spans="1:8">
      <c r="A367" s="181"/>
      <c r="B367" s="401"/>
      <c r="C367" s="401"/>
      <c r="D367" s="328"/>
      <c r="E367" s="323"/>
      <c r="F367" s="183"/>
      <c r="G367" s="183"/>
      <c r="H367" s="183"/>
    </row>
    <row r="368" spans="1:8">
      <c r="A368" s="181"/>
      <c r="B368" s="401"/>
      <c r="C368" s="401"/>
      <c r="D368" s="328"/>
      <c r="E368" s="323"/>
      <c r="F368" s="183"/>
      <c r="G368" s="183"/>
      <c r="H368" s="183"/>
    </row>
    <row r="369" spans="1:8">
      <c r="A369" s="181"/>
      <c r="B369" s="401"/>
      <c r="C369" s="401"/>
      <c r="D369" s="328"/>
      <c r="E369" s="323"/>
      <c r="F369" s="183"/>
      <c r="G369" s="183"/>
      <c r="H369" s="183"/>
    </row>
    <row r="370" spans="1:8">
      <c r="A370" s="181"/>
      <c r="B370" s="401"/>
      <c r="C370" s="401"/>
      <c r="D370" s="328"/>
      <c r="E370" s="323"/>
      <c r="F370" s="183"/>
      <c r="G370" s="183"/>
      <c r="H370" s="183"/>
    </row>
    <row r="371" spans="1:8">
      <c r="A371" s="181"/>
      <c r="B371" s="401"/>
      <c r="C371" s="401"/>
      <c r="D371" s="328"/>
      <c r="E371" s="323"/>
      <c r="F371" s="183"/>
      <c r="G371" s="183"/>
      <c r="H371" s="183"/>
    </row>
    <row r="372" spans="1:8">
      <c r="A372" s="181"/>
      <c r="B372" s="401"/>
      <c r="C372" s="401"/>
      <c r="D372" s="328"/>
      <c r="E372" s="323"/>
      <c r="F372" s="183"/>
      <c r="G372" s="183"/>
      <c r="H372" s="183"/>
    </row>
    <row r="373" spans="1:8">
      <c r="A373" s="181"/>
      <c r="B373" s="401"/>
      <c r="C373" s="401"/>
      <c r="D373" s="328"/>
      <c r="E373" s="323"/>
      <c r="F373" s="183"/>
      <c r="G373" s="183"/>
      <c r="H373" s="183"/>
    </row>
    <row r="374" spans="1:8">
      <c r="A374" s="181"/>
      <c r="B374" s="401"/>
      <c r="C374" s="401"/>
      <c r="D374" s="328"/>
      <c r="E374" s="323"/>
      <c r="F374" s="183"/>
      <c r="G374" s="183"/>
      <c r="H374" s="183"/>
    </row>
    <row r="375" spans="1:8">
      <c r="A375" s="181"/>
      <c r="B375" s="401"/>
      <c r="C375" s="401"/>
      <c r="D375" s="328"/>
      <c r="E375" s="323"/>
      <c r="F375" s="183"/>
      <c r="G375" s="183"/>
      <c r="H375" s="183"/>
    </row>
    <row r="376" spans="1:8">
      <c r="A376" s="181"/>
      <c r="B376" s="401"/>
      <c r="C376" s="401"/>
      <c r="D376" s="328"/>
      <c r="E376" s="323"/>
      <c r="F376" s="183"/>
      <c r="G376" s="183"/>
      <c r="H376" s="183"/>
    </row>
    <row r="377" spans="1:8">
      <c r="A377" s="181"/>
      <c r="B377" s="401"/>
      <c r="C377" s="401"/>
      <c r="D377" s="328"/>
      <c r="E377" s="323"/>
      <c r="F377" s="183"/>
      <c r="G377" s="183"/>
      <c r="H377" s="183"/>
    </row>
    <row r="378" spans="1:8">
      <c r="A378" s="181"/>
      <c r="B378" s="401"/>
      <c r="C378" s="401"/>
      <c r="D378" s="328"/>
      <c r="E378" s="323"/>
      <c r="F378" s="183"/>
      <c r="G378" s="183"/>
      <c r="H378" s="183"/>
    </row>
    <row r="379" spans="1:8">
      <c r="A379" s="181"/>
      <c r="B379" s="401"/>
      <c r="C379" s="401"/>
      <c r="D379" s="328"/>
      <c r="E379" s="323"/>
      <c r="F379" s="183"/>
      <c r="G379" s="183"/>
      <c r="H379" s="183"/>
    </row>
    <row r="380" spans="1:8">
      <c r="A380" s="181"/>
      <c r="B380" s="401"/>
      <c r="C380" s="401"/>
      <c r="D380" s="328"/>
      <c r="E380" s="323"/>
      <c r="F380" s="183"/>
      <c r="G380" s="183"/>
      <c r="H380" s="183"/>
    </row>
    <row r="381" spans="1:8">
      <c r="A381" s="181"/>
      <c r="B381" s="401"/>
      <c r="C381" s="401"/>
      <c r="D381" s="328"/>
      <c r="E381" s="323"/>
      <c r="F381" s="183"/>
      <c r="G381" s="183"/>
      <c r="H381" s="183"/>
    </row>
    <row r="382" spans="1:8">
      <c r="A382" s="181"/>
      <c r="B382" s="401"/>
      <c r="C382" s="401"/>
      <c r="D382" s="328"/>
      <c r="E382" s="323"/>
      <c r="F382" s="183"/>
      <c r="G382" s="183"/>
      <c r="H382" s="183"/>
    </row>
    <row r="383" spans="1:8">
      <c r="A383" s="181"/>
      <c r="B383" s="401"/>
      <c r="C383" s="401"/>
      <c r="D383" s="328"/>
      <c r="E383" s="323"/>
      <c r="F383" s="183"/>
      <c r="G383" s="183"/>
      <c r="H383" s="183"/>
    </row>
    <row r="384" spans="1:8">
      <c r="A384" s="181"/>
      <c r="B384" s="401"/>
      <c r="C384" s="401"/>
      <c r="D384" s="328"/>
      <c r="E384" s="323"/>
      <c r="F384" s="183"/>
      <c r="G384" s="183"/>
      <c r="H384" s="183"/>
    </row>
    <row r="385" spans="1:8">
      <c r="A385" s="181"/>
      <c r="B385" s="401"/>
      <c r="C385" s="401"/>
      <c r="D385" s="328"/>
      <c r="E385" s="323"/>
      <c r="F385" s="183"/>
      <c r="G385" s="183"/>
      <c r="H385" s="183"/>
    </row>
    <row r="386" spans="1:8">
      <c r="A386" s="181"/>
      <c r="B386" s="401"/>
      <c r="C386" s="401"/>
      <c r="D386" s="328"/>
      <c r="E386" s="323"/>
      <c r="F386" s="183"/>
      <c r="G386" s="183"/>
      <c r="H386" s="183"/>
    </row>
    <row r="387" spans="1:8">
      <c r="A387" s="181"/>
      <c r="B387" s="401"/>
      <c r="C387" s="401"/>
      <c r="D387" s="328"/>
      <c r="E387" s="323"/>
      <c r="F387" s="183"/>
      <c r="G387" s="183"/>
      <c r="H387" s="183"/>
    </row>
    <row r="388" spans="1:8">
      <c r="A388" s="181"/>
      <c r="B388" s="401"/>
      <c r="C388" s="401"/>
      <c r="D388" s="328"/>
      <c r="E388" s="323"/>
      <c r="F388" s="183"/>
      <c r="G388" s="183"/>
      <c r="H388" s="183"/>
    </row>
    <row r="389" spans="1:8">
      <c r="A389" s="181"/>
      <c r="B389" s="401"/>
      <c r="C389" s="401"/>
      <c r="D389" s="328"/>
      <c r="E389" s="323"/>
      <c r="F389" s="183"/>
      <c r="G389" s="183"/>
      <c r="H389" s="183"/>
    </row>
    <row r="390" spans="1:8">
      <c r="A390" s="181"/>
      <c r="B390" s="401"/>
      <c r="C390" s="401"/>
      <c r="D390" s="328"/>
      <c r="E390" s="323"/>
      <c r="F390" s="183"/>
      <c r="G390" s="183"/>
      <c r="H390" s="183"/>
    </row>
    <row r="391" spans="1:8">
      <c r="A391" s="181"/>
      <c r="B391" s="401"/>
      <c r="C391" s="401"/>
      <c r="D391" s="328"/>
      <c r="E391" s="323"/>
      <c r="F391" s="183"/>
      <c r="G391" s="183"/>
      <c r="H391" s="183"/>
    </row>
    <row r="392" spans="1:8">
      <c r="A392" s="181"/>
      <c r="B392" s="401"/>
      <c r="C392" s="401"/>
      <c r="D392" s="328"/>
      <c r="E392" s="323"/>
      <c r="F392" s="183"/>
      <c r="G392" s="183"/>
      <c r="H392" s="183"/>
    </row>
    <row r="393" spans="1:8">
      <c r="A393" s="181"/>
      <c r="B393" s="401"/>
      <c r="C393" s="401"/>
      <c r="D393" s="328"/>
      <c r="E393" s="323"/>
      <c r="F393" s="183"/>
      <c r="G393" s="183"/>
      <c r="H393" s="183"/>
    </row>
    <row r="394" spans="1:8">
      <c r="A394" s="181"/>
      <c r="B394" s="401"/>
      <c r="C394" s="401"/>
      <c r="D394" s="328"/>
      <c r="E394" s="323"/>
      <c r="F394" s="183"/>
      <c r="G394" s="183"/>
      <c r="H394" s="183"/>
    </row>
    <row r="395" spans="1:8">
      <c r="A395" s="181"/>
      <c r="B395" s="401"/>
      <c r="C395" s="401"/>
      <c r="D395" s="328"/>
      <c r="E395" s="323"/>
      <c r="F395" s="183"/>
      <c r="G395" s="183"/>
      <c r="H395" s="183"/>
    </row>
    <row r="396" spans="1:8">
      <c r="A396" s="181"/>
      <c r="B396" s="401"/>
      <c r="C396" s="401"/>
      <c r="D396" s="328"/>
      <c r="E396" s="323"/>
      <c r="F396" s="183"/>
      <c r="G396" s="183"/>
      <c r="H396" s="183"/>
    </row>
    <row r="397" spans="1:8">
      <c r="A397" s="181"/>
      <c r="B397" s="401"/>
      <c r="C397" s="401"/>
      <c r="D397" s="328"/>
      <c r="E397" s="323"/>
      <c r="F397" s="183"/>
      <c r="G397" s="183"/>
      <c r="H397" s="183"/>
    </row>
    <row r="398" spans="1:8">
      <c r="A398" s="181"/>
      <c r="B398" s="401"/>
      <c r="C398" s="401"/>
      <c r="D398" s="328"/>
      <c r="E398" s="323"/>
      <c r="F398" s="183"/>
      <c r="G398" s="183"/>
      <c r="H398" s="183"/>
    </row>
    <row r="399" spans="1:8">
      <c r="A399" s="181"/>
      <c r="B399" s="401"/>
      <c r="C399" s="401"/>
      <c r="D399" s="328"/>
      <c r="E399" s="323"/>
      <c r="F399" s="183"/>
      <c r="G399" s="183"/>
      <c r="H399" s="183"/>
    </row>
    <row r="400" spans="1:8">
      <c r="A400" s="181"/>
      <c r="B400" s="401"/>
      <c r="C400" s="401"/>
      <c r="D400" s="328"/>
      <c r="E400" s="323"/>
      <c r="F400" s="183"/>
      <c r="G400" s="183"/>
      <c r="H400" s="183"/>
    </row>
    <row r="401" spans="1:8">
      <c r="A401" s="181"/>
      <c r="B401" s="401"/>
      <c r="C401" s="401"/>
      <c r="D401" s="328"/>
      <c r="E401" s="323"/>
      <c r="F401" s="183"/>
      <c r="G401" s="183"/>
      <c r="H401" s="183"/>
    </row>
    <row r="402" spans="1:8">
      <c r="A402" s="181"/>
      <c r="B402" s="401"/>
      <c r="C402" s="401"/>
      <c r="D402" s="328"/>
      <c r="E402" s="323"/>
      <c r="F402" s="183"/>
      <c r="G402" s="183"/>
      <c r="H402" s="183"/>
    </row>
    <row r="403" spans="1:8">
      <c r="A403" s="181"/>
      <c r="B403" s="401"/>
      <c r="C403" s="401"/>
      <c r="D403" s="328"/>
      <c r="E403" s="323"/>
      <c r="F403" s="183"/>
      <c r="G403" s="183"/>
      <c r="H403" s="183"/>
    </row>
    <row r="404" spans="1:8">
      <c r="A404" s="181"/>
      <c r="B404" s="401"/>
      <c r="C404" s="401"/>
      <c r="D404" s="328"/>
      <c r="E404" s="323"/>
      <c r="F404" s="183"/>
      <c r="G404" s="183"/>
      <c r="H404" s="183"/>
    </row>
    <row r="405" spans="1:8">
      <c r="A405" s="181"/>
      <c r="B405" s="401"/>
      <c r="C405" s="401"/>
      <c r="D405" s="328"/>
      <c r="E405" s="323"/>
      <c r="F405" s="183"/>
      <c r="G405" s="183"/>
      <c r="H405" s="183"/>
    </row>
    <row r="406" spans="1:8">
      <c r="A406" s="181"/>
      <c r="B406" s="401"/>
      <c r="C406" s="401"/>
      <c r="D406" s="328"/>
      <c r="E406" s="323"/>
      <c r="F406" s="183"/>
      <c r="G406" s="183"/>
      <c r="H406" s="183"/>
    </row>
    <row r="407" spans="1:8">
      <c r="A407" s="181"/>
      <c r="B407" s="401"/>
      <c r="C407" s="401"/>
      <c r="D407" s="328"/>
      <c r="E407" s="323"/>
      <c r="F407" s="183"/>
      <c r="G407" s="183"/>
      <c r="H407" s="183"/>
    </row>
    <row r="408" spans="1:8">
      <c r="A408" s="181"/>
      <c r="B408" s="401"/>
      <c r="C408" s="401"/>
      <c r="D408" s="328"/>
      <c r="E408" s="323"/>
      <c r="F408" s="183"/>
      <c r="G408" s="183"/>
      <c r="H408" s="183"/>
    </row>
    <row r="409" spans="1:8">
      <c r="A409" s="181"/>
      <c r="B409" s="401"/>
      <c r="C409" s="401"/>
      <c r="D409" s="328"/>
      <c r="E409" s="323"/>
      <c r="F409" s="183"/>
      <c r="G409" s="183"/>
      <c r="H409" s="183"/>
    </row>
    <row r="410" spans="1:8">
      <c r="A410" s="181"/>
      <c r="B410" s="401"/>
      <c r="C410" s="401"/>
      <c r="D410" s="328"/>
      <c r="E410" s="323"/>
      <c r="F410" s="183"/>
      <c r="G410" s="183"/>
      <c r="H410" s="183"/>
    </row>
    <row r="411" spans="1:8">
      <c r="A411" s="181"/>
      <c r="B411" s="401"/>
      <c r="C411" s="401"/>
      <c r="D411" s="328"/>
      <c r="E411" s="323"/>
      <c r="F411" s="183"/>
      <c r="G411" s="183"/>
      <c r="H411" s="183"/>
    </row>
    <row r="412" spans="1:8">
      <c r="A412" s="181"/>
      <c r="B412" s="401"/>
      <c r="C412" s="401"/>
      <c r="D412" s="328"/>
      <c r="E412" s="323"/>
      <c r="F412" s="183"/>
      <c r="G412" s="183"/>
      <c r="H412" s="183"/>
    </row>
    <row r="413" spans="1:8">
      <c r="A413" s="181"/>
      <c r="B413" s="401"/>
      <c r="C413" s="401"/>
      <c r="D413" s="328"/>
      <c r="E413" s="323"/>
      <c r="F413" s="183"/>
      <c r="G413" s="183"/>
      <c r="H413" s="183"/>
    </row>
    <row r="414" spans="1:8">
      <c r="A414" s="181"/>
      <c r="B414" s="401"/>
      <c r="C414" s="401"/>
      <c r="D414" s="328"/>
      <c r="E414" s="323"/>
      <c r="F414" s="183"/>
      <c r="G414" s="183"/>
      <c r="H414" s="183"/>
    </row>
    <row r="415" spans="1:8">
      <c r="A415" s="181"/>
      <c r="B415" s="401"/>
      <c r="C415" s="401"/>
      <c r="D415" s="328"/>
      <c r="E415" s="323"/>
      <c r="F415" s="183"/>
      <c r="G415" s="183"/>
      <c r="H415" s="183"/>
    </row>
    <row r="416" spans="1:8">
      <c r="A416" s="181"/>
      <c r="B416" s="401"/>
      <c r="C416" s="401"/>
      <c r="D416" s="328"/>
      <c r="E416" s="323"/>
      <c r="F416" s="183"/>
      <c r="G416" s="183"/>
      <c r="H416" s="183"/>
    </row>
    <row r="417" spans="1:8">
      <c r="A417" s="181"/>
      <c r="B417" s="401"/>
      <c r="C417" s="401"/>
      <c r="D417" s="328"/>
      <c r="E417" s="323"/>
      <c r="F417" s="183"/>
      <c r="G417" s="183"/>
      <c r="H417" s="183"/>
    </row>
    <row r="418" spans="1:8">
      <c r="A418" s="181"/>
      <c r="B418" s="401"/>
      <c r="C418" s="401"/>
      <c r="D418" s="328"/>
      <c r="E418" s="323"/>
      <c r="F418" s="183"/>
      <c r="G418" s="183"/>
      <c r="H418" s="183"/>
    </row>
    <row r="419" spans="1:8">
      <c r="A419" s="181"/>
      <c r="B419" s="401"/>
      <c r="C419" s="401"/>
      <c r="D419" s="328"/>
      <c r="E419" s="323"/>
      <c r="F419" s="183"/>
      <c r="G419" s="183"/>
      <c r="H419" s="183"/>
    </row>
    <row r="420" spans="1:8">
      <c r="A420" s="181"/>
      <c r="B420" s="401"/>
      <c r="C420" s="401"/>
      <c r="D420" s="328"/>
      <c r="E420" s="323"/>
      <c r="F420" s="183"/>
      <c r="G420" s="183"/>
      <c r="H420" s="183"/>
    </row>
    <row r="421" spans="1:8">
      <c r="A421" s="181"/>
      <c r="B421" s="401"/>
      <c r="C421" s="401"/>
      <c r="D421" s="328"/>
      <c r="E421" s="323"/>
      <c r="F421" s="183"/>
      <c r="G421" s="183"/>
      <c r="H421" s="183"/>
    </row>
    <row r="422" spans="1:8">
      <c r="A422" s="181"/>
      <c r="B422" s="401"/>
      <c r="C422" s="401"/>
      <c r="D422" s="328"/>
      <c r="E422" s="323"/>
      <c r="F422" s="183"/>
      <c r="G422" s="183"/>
      <c r="H422" s="183"/>
    </row>
    <row r="423" spans="1:8">
      <c r="A423" s="181"/>
      <c r="B423" s="401"/>
      <c r="C423" s="401"/>
      <c r="D423" s="328"/>
      <c r="E423" s="323"/>
      <c r="F423" s="183"/>
      <c r="G423" s="183"/>
      <c r="H423" s="183"/>
    </row>
    <row r="424" spans="1:8">
      <c r="A424" s="181"/>
      <c r="B424" s="401"/>
      <c r="C424" s="401"/>
      <c r="D424" s="328"/>
      <c r="E424" s="323"/>
      <c r="F424" s="183"/>
      <c r="G424" s="183"/>
      <c r="H424" s="183"/>
    </row>
    <row r="425" spans="1:8">
      <c r="A425" s="181"/>
      <c r="B425" s="401"/>
      <c r="C425" s="401"/>
      <c r="D425" s="328"/>
      <c r="E425" s="323"/>
      <c r="F425" s="183"/>
      <c r="G425" s="183"/>
      <c r="H425" s="183"/>
    </row>
    <row r="426" spans="1:8">
      <c r="A426" s="181"/>
      <c r="B426" s="401"/>
      <c r="C426" s="401"/>
      <c r="D426" s="328"/>
      <c r="E426" s="323"/>
      <c r="F426" s="183"/>
      <c r="G426" s="183"/>
      <c r="H426" s="183"/>
    </row>
    <row r="427" spans="1:8">
      <c r="A427" s="181"/>
      <c r="B427" s="401"/>
      <c r="C427" s="401"/>
      <c r="D427" s="328"/>
      <c r="E427" s="323"/>
      <c r="F427" s="183"/>
      <c r="G427" s="183"/>
      <c r="H427" s="183"/>
    </row>
    <row r="428" spans="1:8">
      <c r="A428" s="181"/>
      <c r="B428" s="401"/>
      <c r="C428" s="401"/>
      <c r="D428" s="328"/>
      <c r="E428" s="323"/>
      <c r="F428" s="183"/>
      <c r="G428" s="183"/>
      <c r="H428" s="183"/>
    </row>
    <row r="429" spans="1:8">
      <c r="A429" s="181"/>
      <c r="B429" s="401"/>
      <c r="C429" s="401"/>
      <c r="D429" s="328"/>
      <c r="E429" s="323"/>
      <c r="F429" s="183"/>
      <c r="G429" s="183"/>
      <c r="H429" s="183"/>
    </row>
    <row r="430" spans="1:8">
      <c r="A430" s="181"/>
      <c r="B430" s="401"/>
      <c r="C430" s="401"/>
      <c r="D430" s="328"/>
      <c r="E430" s="323"/>
      <c r="F430" s="183"/>
      <c r="G430" s="183"/>
      <c r="H430" s="183"/>
    </row>
    <row r="431" spans="1:8">
      <c r="A431" s="181"/>
      <c r="B431" s="401"/>
      <c r="C431" s="401"/>
      <c r="D431" s="328"/>
      <c r="E431" s="323"/>
      <c r="F431" s="183"/>
      <c r="G431" s="183"/>
      <c r="H431" s="183"/>
    </row>
    <row r="432" spans="1:8">
      <c r="A432" s="181"/>
      <c r="B432" s="401"/>
      <c r="C432" s="401"/>
      <c r="D432" s="328"/>
      <c r="E432" s="323"/>
      <c r="F432" s="183"/>
      <c r="G432" s="183"/>
      <c r="H432" s="183"/>
    </row>
    <row r="433" spans="1:8">
      <c r="A433" s="181"/>
      <c r="B433" s="401"/>
      <c r="C433" s="401"/>
      <c r="D433" s="328"/>
      <c r="E433" s="323"/>
      <c r="F433" s="183"/>
      <c r="G433" s="183"/>
      <c r="H433" s="183"/>
    </row>
    <row r="434" spans="1:8">
      <c r="A434" s="181"/>
      <c r="B434" s="401"/>
      <c r="C434" s="401"/>
      <c r="D434" s="328"/>
      <c r="E434" s="323"/>
      <c r="F434" s="183"/>
      <c r="G434" s="183"/>
      <c r="H434" s="183"/>
    </row>
    <row r="435" spans="1:8">
      <c r="A435" s="181"/>
      <c r="B435" s="401"/>
      <c r="C435" s="401"/>
      <c r="D435" s="328"/>
      <c r="E435" s="323"/>
      <c r="F435" s="183"/>
      <c r="G435" s="183"/>
      <c r="H435" s="183"/>
    </row>
    <row r="436" spans="1:8">
      <c r="A436" s="181"/>
      <c r="B436" s="401"/>
      <c r="C436" s="401"/>
      <c r="D436" s="328"/>
      <c r="E436" s="323"/>
      <c r="F436" s="183"/>
      <c r="G436" s="183"/>
      <c r="H436" s="183"/>
    </row>
    <row r="437" spans="1:8">
      <c r="A437" s="181"/>
      <c r="B437" s="401"/>
      <c r="C437" s="401"/>
      <c r="D437" s="328"/>
      <c r="E437" s="323"/>
      <c r="F437" s="183"/>
      <c r="G437" s="183"/>
      <c r="H437" s="183"/>
    </row>
    <row r="438" spans="1:8">
      <c r="A438" s="181"/>
      <c r="B438" s="401"/>
      <c r="C438" s="401"/>
      <c r="D438" s="328"/>
      <c r="E438" s="323"/>
      <c r="F438" s="183"/>
      <c r="G438" s="183"/>
      <c r="H438" s="183"/>
    </row>
    <row r="439" spans="1:8">
      <c r="A439" s="181"/>
      <c r="B439" s="401"/>
      <c r="C439" s="401"/>
      <c r="D439" s="328"/>
      <c r="E439" s="323"/>
      <c r="F439" s="183"/>
      <c r="G439" s="183"/>
      <c r="H439" s="183"/>
    </row>
    <row r="440" spans="1:8">
      <c r="A440" s="181"/>
      <c r="B440" s="401"/>
      <c r="C440" s="401"/>
      <c r="D440" s="328"/>
      <c r="E440" s="323"/>
      <c r="F440" s="183"/>
      <c r="G440" s="183"/>
      <c r="H440" s="183"/>
    </row>
    <row r="441" spans="1:8">
      <c r="A441" s="181"/>
      <c r="B441" s="401"/>
      <c r="C441" s="401"/>
      <c r="D441" s="328"/>
      <c r="E441" s="323"/>
      <c r="F441" s="183"/>
      <c r="G441" s="183"/>
      <c r="H441" s="183"/>
    </row>
    <row r="442" spans="1:8">
      <c r="A442" s="181"/>
      <c r="B442" s="401"/>
      <c r="C442" s="401"/>
      <c r="D442" s="328"/>
      <c r="E442" s="323"/>
      <c r="F442" s="183"/>
      <c r="G442" s="183"/>
      <c r="H442" s="183"/>
    </row>
    <row r="443" spans="1:8">
      <c r="A443" s="181"/>
      <c r="B443" s="401"/>
      <c r="C443" s="401"/>
      <c r="D443" s="328"/>
      <c r="E443" s="323"/>
      <c r="F443" s="183"/>
      <c r="G443" s="183"/>
      <c r="H443" s="183"/>
    </row>
    <row r="444" spans="1:8">
      <c r="A444" s="181"/>
      <c r="B444" s="401"/>
      <c r="C444" s="401"/>
      <c r="D444" s="328"/>
      <c r="E444" s="323"/>
      <c r="F444" s="183"/>
      <c r="G444" s="183"/>
      <c r="H444" s="183"/>
    </row>
    <row r="445" spans="1:8">
      <c r="A445" s="181"/>
      <c r="B445" s="401"/>
      <c r="C445" s="401"/>
      <c r="D445" s="328"/>
      <c r="E445" s="323"/>
      <c r="F445" s="183"/>
      <c r="G445" s="183"/>
      <c r="H445" s="183"/>
    </row>
    <row r="446" spans="1:8">
      <c r="A446" s="181"/>
      <c r="B446" s="401"/>
      <c r="C446" s="401"/>
      <c r="D446" s="328"/>
      <c r="E446" s="323"/>
      <c r="F446" s="183"/>
      <c r="G446" s="183"/>
      <c r="H446" s="183"/>
    </row>
    <row r="447" spans="1:8">
      <c r="A447" s="181"/>
      <c r="B447" s="401"/>
      <c r="C447" s="401"/>
      <c r="D447" s="328"/>
      <c r="E447" s="323"/>
      <c r="F447" s="183"/>
      <c r="G447" s="183"/>
      <c r="H447" s="183"/>
    </row>
    <row r="448" spans="1:8">
      <c r="A448" s="181"/>
      <c r="B448" s="401"/>
      <c r="C448" s="401"/>
      <c r="D448" s="328"/>
      <c r="E448" s="323"/>
      <c r="F448" s="183"/>
      <c r="G448" s="183"/>
      <c r="H448" s="183"/>
    </row>
    <row r="449" spans="1:8">
      <c r="A449" s="181"/>
      <c r="B449" s="401"/>
      <c r="C449" s="401"/>
      <c r="D449" s="328"/>
      <c r="E449" s="323"/>
      <c r="F449" s="183"/>
      <c r="G449" s="183"/>
      <c r="H449" s="183"/>
    </row>
    <row r="450" spans="1:8">
      <c r="A450" s="181"/>
      <c r="B450" s="401"/>
      <c r="C450" s="401"/>
      <c r="D450" s="328"/>
      <c r="E450" s="323"/>
      <c r="F450" s="183"/>
      <c r="G450" s="183"/>
      <c r="H450" s="183"/>
    </row>
    <row r="451" spans="1:8">
      <c r="A451" s="181"/>
      <c r="B451" s="401"/>
      <c r="C451" s="401"/>
      <c r="D451" s="328"/>
      <c r="E451" s="323"/>
      <c r="F451" s="183"/>
      <c r="G451" s="183"/>
      <c r="H451" s="183"/>
    </row>
    <row r="452" spans="1:8">
      <c r="A452" s="181"/>
      <c r="B452" s="401"/>
      <c r="C452" s="401"/>
      <c r="D452" s="328"/>
      <c r="E452" s="323"/>
      <c r="F452" s="183"/>
      <c r="G452" s="183"/>
      <c r="H452" s="183"/>
    </row>
    <row r="453" spans="1:8">
      <c r="A453" s="181"/>
      <c r="B453" s="401"/>
      <c r="C453" s="401"/>
      <c r="D453" s="328"/>
      <c r="E453" s="323"/>
      <c r="F453" s="183"/>
      <c r="G453" s="183"/>
      <c r="H453" s="183"/>
    </row>
    <row r="454" spans="1:8">
      <c r="A454" s="181"/>
      <c r="B454" s="401"/>
      <c r="C454" s="401"/>
      <c r="D454" s="328"/>
      <c r="E454" s="323"/>
      <c r="F454" s="183"/>
      <c r="G454" s="183"/>
      <c r="H454" s="183"/>
    </row>
    <row r="455" spans="1:8">
      <c r="A455" s="181"/>
      <c r="B455" s="401"/>
      <c r="C455" s="401"/>
      <c r="D455" s="328"/>
      <c r="E455" s="323"/>
      <c r="F455" s="183"/>
      <c r="G455" s="183"/>
      <c r="H455" s="183"/>
    </row>
    <row r="456" spans="1:8">
      <c r="A456" s="181"/>
      <c r="B456" s="401"/>
      <c r="C456" s="401"/>
      <c r="D456" s="328"/>
      <c r="E456" s="323"/>
      <c r="F456" s="183"/>
      <c r="G456" s="183"/>
      <c r="H456" s="183"/>
    </row>
    <row r="457" spans="1:8">
      <c r="A457" s="181"/>
      <c r="B457" s="401"/>
      <c r="C457" s="401"/>
      <c r="D457" s="328"/>
      <c r="E457" s="323"/>
      <c r="F457" s="183"/>
      <c r="G457" s="183"/>
      <c r="H457" s="183"/>
    </row>
    <row r="458" spans="1:8">
      <c r="A458" s="181"/>
      <c r="B458" s="401"/>
      <c r="C458" s="401"/>
      <c r="D458" s="328"/>
      <c r="E458" s="323"/>
      <c r="F458" s="183"/>
      <c r="G458" s="183"/>
      <c r="H458" s="183"/>
    </row>
    <row r="459" spans="1:8">
      <c r="A459" s="181"/>
      <c r="B459" s="401"/>
      <c r="C459" s="401"/>
      <c r="D459" s="328"/>
      <c r="E459" s="323"/>
      <c r="F459" s="183"/>
      <c r="G459" s="183"/>
      <c r="H459" s="183"/>
    </row>
    <row r="460" spans="1:8">
      <c r="A460" s="181"/>
      <c r="B460" s="401"/>
      <c r="C460" s="401"/>
      <c r="D460" s="328"/>
      <c r="E460" s="323"/>
      <c r="F460" s="183"/>
      <c r="G460" s="183"/>
      <c r="H460" s="183"/>
    </row>
    <row r="461" spans="1:8">
      <c r="A461" s="181"/>
      <c r="B461" s="401"/>
      <c r="C461" s="401"/>
      <c r="D461" s="328"/>
      <c r="E461" s="323"/>
      <c r="F461" s="183"/>
      <c r="G461" s="183"/>
      <c r="H461" s="183"/>
    </row>
    <row r="462" spans="1:8">
      <c r="A462" s="181"/>
      <c r="B462" s="401"/>
      <c r="C462" s="401"/>
      <c r="D462" s="328"/>
      <c r="E462" s="323"/>
      <c r="F462" s="183"/>
      <c r="G462" s="183"/>
      <c r="H462" s="183"/>
    </row>
    <row r="463" spans="1:8">
      <c r="A463" s="181"/>
      <c r="B463" s="401"/>
      <c r="C463" s="401"/>
      <c r="D463" s="328"/>
      <c r="E463" s="323"/>
      <c r="F463" s="183"/>
      <c r="G463" s="183"/>
      <c r="H463" s="183"/>
    </row>
    <row r="464" spans="1:8">
      <c r="A464" s="181"/>
      <c r="B464" s="401"/>
      <c r="C464" s="401"/>
      <c r="D464" s="328"/>
      <c r="E464" s="323"/>
      <c r="F464" s="183"/>
      <c r="G464" s="183"/>
      <c r="H464" s="183"/>
    </row>
    <row r="465" spans="1:8">
      <c r="A465" s="181"/>
      <c r="B465" s="401"/>
      <c r="C465" s="401"/>
      <c r="D465" s="328"/>
      <c r="E465" s="323"/>
      <c r="F465" s="183"/>
      <c r="G465" s="183"/>
      <c r="H465" s="183"/>
    </row>
    <row r="466" spans="1:8">
      <c r="A466" s="181"/>
      <c r="B466" s="401"/>
      <c r="C466" s="401"/>
      <c r="D466" s="328"/>
      <c r="E466" s="323"/>
      <c r="F466" s="183"/>
      <c r="G466" s="183"/>
      <c r="H466" s="183"/>
    </row>
    <row r="467" spans="1:8">
      <c r="A467" s="181"/>
      <c r="B467" s="401"/>
      <c r="C467" s="401"/>
      <c r="D467" s="328"/>
      <c r="E467" s="323"/>
      <c r="F467" s="183"/>
      <c r="G467" s="183"/>
      <c r="H467" s="183"/>
    </row>
    <row r="468" spans="1:8">
      <c r="A468" s="181"/>
      <c r="B468" s="401"/>
      <c r="C468" s="401"/>
      <c r="D468" s="328"/>
      <c r="E468" s="323"/>
      <c r="F468" s="183"/>
      <c r="G468" s="183"/>
      <c r="H468" s="183"/>
    </row>
    <row r="469" spans="1:8">
      <c r="A469" s="181"/>
      <c r="B469" s="401"/>
      <c r="C469" s="401"/>
      <c r="D469" s="328"/>
      <c r="E469" s="323"/>
      <c r="F469" s="183"/>
      <c r="G469" s="183"/>
      <c r="H469" s="183"/>
    </row>
    <row r="470" spans="1:8">
      <c r="A470" s="181"/>
      <c r="B470" s="401"/>
      <c r="C470" s="401"/>
      <c r="D470" s="328"/>
      <c r="E470" s="323"/>
      <c r="F470" s="183"/>
      <c r="G470" s="183"/>
      <c r="H470" s="183"/>
    </row>
    <row r="471" spans="1:8">
      <c r="A471" s="181"/>
      <c r="B471" s="401"/>
      <c r="C471" s="401"/>
      <c r="D471" s="328"/>
      <c r="E471" s="323"/>
      <c r="F471" s="183"/>
      <c r="G471" s="183"/>
      <c r="H471" s="183"/>
    </row>
    <row r="472" spans="1:8">
      <c r="A472" s="181"/>
      <c r="B472" s="401"/>
      <c r="C472" s="401"/>
      <c r="D472" s="328"/>
      <c r="E472" s="323"/>
      <c r="F472" s="183"/>
      <c r="G472" s="183"/>
      <c r="H472" s="183"/>
    </row>
    <row r="473" spans="1:8">
      <c r="A473" s="181"/>
      <c r="B473" s="401"/>
      <c r="C473" s="401"/>
      <c r="D473" s="328"/>
      <c r="E473" s="323"/>
      <c r="F473" s="183"/>
      <c r="G473" s="183"/>
      <c r="H473" s="183"/>
    </row>
    <row r="474" spans="1:8">
      <c r="A474" s="181"/>
      <c r="B474" s="401"/>
      <c r="C474" s="401"/>
      <c r="D474" s="328"/>
      <c r="E474" s="323"/>
      <c r="F474" s="183"/>
      <c r="G474" s="183"/>
      <c r="H474" s="183"/>
    </row>
    <row r="475" spans="1:8">
      <c r="A475" s="181"/>
      <c r="B475" s="401"/>
      <c r="C475" s="401"/>
      <c r="D475" s="328"/>
      <c r="E475" s="323"/>
      <c r="F475" s="183"/>
      <c r="G475" s="183"/>
      <c r="H475" s="183"/>
    </row>
    <row r="476" spans="1:8">
      <c r="A476" s="181"/>
      <c r="B476" s="401"/>
      <c r="C476" s="401"/>
      <c r="D476" s="328"/>
      <c r="E476" s="323"/>
      <c r="F476" s="183"/>
      <c r="G476" s="183"/>
      <c r="H476" s="183"/>
    </row>
    <row r="477" spans="1:8">
      <c r="A477" s="181"/>
      <c r="B477" s="401"/>
      <c r="C477" s="401"/>
      <c r="D477" s="328"/>
      <c r="E477" s="323"/>
      <c r="F477" s="183"/>
      <c r="G477" s="183"/>
      <c r="H477" s="183"/>
    </row>
    <row r="478" spans="1:8">
      <c r="A478" s="181"/>
      <c r="B478" s="401"/>
      <c r="C478" s="401"/>
      <c r="D478" s="328"/>
      <c r="E478" s="323"/>
      <c r="F478" s="183"/>
      <c r="G478" s="183"/>
      <c r="H478" s="183"/>
    </row>
    <row r="479" spans="1:8">
      <c r="A479" s="181"/>
      <c r="B479" s="401"/>
      <c r="C479" s="401"/>
      <c r="D479" s="328"/>
      <c r="E479" s="323"/>
      <c r="F479" s="183"/>
      <c r="G479" s="183"/>
      <c r="H479" s="183"/>
    </row>
    <row r="480" spans="1:8">
      <c r="A480" s="181"/>
      <c r="B480" s="401"/>
      <c r="C480" s="401"/>
      <c r="D480" s="328"/>
      <c r="E480" s="323"/>
      <c r="F480" s="183"/>
      <c r="G480" s="183"/>
      <c r="H480" s="183"/>
    </row>
    <row r="481" spans="1:8">
      <c r="A481" s="181"/>
      <c r="B481" s="401"/>
      <c r="C481" s="401"/>
      <c r="D481" s="328"/>
      <c r="E481" s="323"/>
      <c r="F481" s="183"/>
      <c r="G481" s="183"/>
      <c r="H481" s="183"/>
    </row>
    <row r="482" spans="1:8">
      <c r="A482" s="181"/>
      <c r="B482" s="401"/>
      <c r="C482" s="401"/>
      <c r="D482" s="328"/>
      <c r="E482" s="323"/>
      <c r="F482" s="183"/>
      <c r="G482" s="183"/>
      <c r="H482" s="183"/>
    </row>
    <row r="483" spans="1:8">
      <c r="A483" s="181"/>
      <c r="B483" s="401"/>
      <c r="C483" s="401"/>
      <c r="D483" s="328"/>
      <c r="E483" s="323"/>
      <c r="F483" s="183"/>
      <c r="G483" s="183"/>
      <c r="H483" s="183"/>
    </row>
    <row r="484" spans="1:8">
      <c r="A484" s="181"/>
      <c r="B484" s="401"/>
      <c r="C484" s="401"/>
      <c r="D484" s="328"/>
      <c r="E484" s="323"/>
      <c r="F484" s="183"/>
      <c r="G484" s="183"/>
      <c r="H484" s="183"/>
    </row>
    <row r="485" spans="1:8">
      <c r="A485" s="181"/>
      <c r="B485" s="401"/>
      <c r="C485" s="401"/>
      <c r="D485" s="328"/>
      <c r="E485" s="323"/>
      <c r="F485" s="183"/>
      <c r="G485" s="183"/>
      <c r="H485" s="183"/>
    </row>
    <row r="486" spans="1:8">
      <c r="A486" s="181"/>
      <c r="B486" s="401"/>
      <c r="C486" s="401"/>
      <c r="D486" s="328"/>
      <c r="E486" s="323"/>
      <c r="F486" s="183"/>
      <c r="G486" s="183"/>
      <c r="H486" s="183"/>
    </row>
    <row r="487" spans="1:8">
      <c r="A487" s="181"/>
      <c r="B487" s="401"/>
      <c r="C487" s="401"/>
      <c r="D487" s="328"/>
      <c r="E487" s="323"/>
      <c r="F487" s="183"/>
      <c r="G487" s="183"/>
      <c r="H487" s="183"/>
    </row>
    <row r="488" spans="1:8">
      <c r="A488" s="181"/>
      <c r="B488" s="401"/>
      <c r="C488" s="401"/>
      <c r="D488" s="328"/>
      <c r="E488" s="323"/>
      <c r="F488" s="183"/>
      <c r="G488" s="183"/>
      <c r="H488" s="183"/>
    </row>
    <row r="489" spans="1:8">
      <c r="A489" s="181"/>
      <c r="B489" s="401"/>
      <c r="C489" s="401"/>
      <c r="D489" s="328"/>
      <c r="E489" s="323"/>
      <c r="F489" s="183"/>
      <c r="G489" s="183"/>
      <c r="H489" s="183"/>
    </row>
    <row r="490" spans="1:8">
      <c r="A490" s="181"/>
      <c r="B490" s="401"/>
      <c r="C490" s="401"/>
      <c r="D490" s="328"/>
      <c r="E490" s="323"/>
      <c r="F490" s="183"/>
      <c r="G490" s="183"/>
      <c r="H490" s="183"/>
    </row>
    <row r="491" spans="1:8">
      <c r="A491" s="181"/>
      <c r="B491" s="401"/>
      <c r="C491" s="401"/>
      <c r="D491" s="328"/>
      <c r="E491" s="323"/>
      <c r="F491" s="183"/>
      <c r="G491" s="183"/>
      <c r="H491" s="183"/>
    </row>
    <row r="492" spans="1:8">
      <c r="A492" s="181"/>
      <c r="B492" s="401"/>
      <c r="C492" s="401"/>
      <c r="D492" s="328"/>
      <c r="E492" s="323"/>
      <c r="F492" s="183"/>
      <c r="G492" s="183"/>
      <c r="H492" s="183"/>
    </row>
    <row r="493" spans="1:8">
      <c r="A493" s="181"/>
      <c r="B493" s="401"/>
      <c r="C493" s="401"/>
      <c r="D493" s="328"/>
      <c r="E493" s="323"/>
      <c r="F493" s="183"/>
      <c r="G493" s="183"/>
      <c r="H493" s="183"/>
    </row>
    <row r="494" spans="1:8">
      <c r="A494" s="181"/>
      <c r="B494" s="401"/>
      <c r="C494" s="401"/>
      <c r="D494" s="328"/>
      <c r="E494" s="323"/>
      <c r="F494" s="183"/>
      <c r="G494" s="183"/>
      <c r="H494" s="183"/>
    </row>
    <row r="495" spans="1:8">
      <c r="A495" s="181"/>
      <c r="B495" s="401"/>
      <c r="C495" s="401"/>
      <c r="D495" s="328"/>
      <c r="E495" s="323"/>
      <c r="F495" s="183"/>
      <c r="G495" s="183"/>
      <c r="H495" s="183"/>
    </row>
    <row r="496" spans="1:8">
      <c r="A496" s="181"/>
      <c r="B496" s="401"/>
      <c r="C496" s="401"/>
      <c r="D496" s="328"/>
      <c r="E496" s="323"/>
      <c r="F496" s="183"/>
      <c r="G496" s="183"/>
      <c r="H496" s="183"/>
    </row>
    <row r="497" spans="1:8">
      <c r="A497" s="181"/>
      <c r="B497" s="401"/>
      <c r="C497" s="401"/>
      <c r="D497" s="328"/>
      <c r="E497" s="323"/>
      <c r="F497" s="183"/>
      <c r="G497" s="183"/>
      <c r="H497" s="183"/>
    </row>
    <row r="498" spans="1:8">
      <c r="A498" s="181"/>
      <c r="B498" s="401"/>
      <c r="C498" s="401"/>
      <c r="D498" s="328"/>
      <c r="E498" s="323"/>
      <c r="F498" s="183"/>
      <c r="G498" s="183"/>
      <c r="H498" s="183"/>
    </row>
    <row r="499" spans="1:8">
      <c r="A499" s="181"/>
      <c r="B499" s="401"/>
      <c r="C499" s="401"/>
      <c r="D499" s="328"/>
      <c r="E499" s="323"/>
      <c r="F499" s="183"/>
      <c r="G499" s="183"/>
      <c r="H499" s="183"/>
    </row>
    <row r="500" spans="1:8">
      <c r="A500" s="181"/>
      <c r="B500" s="401"/>
      <c r="C500" s="401"/>
      <c r="D500" s="328"/>
      <c r="E500" s="323"/>
      <c r="F500" s="183"/>
      <c r="G500" s="183"/>
      <c r="H500" s="183"/>
    </row>
    <row r="501" spans="1:8">
      <c r="A501" s="181"/>
      <c r="B501" s="401"/>
      <c r="C501" s="401"/>
      <c r="D501" s="328"/>
      <c r="E501" s="323"/>
      <c r="F501" s="183"/>
      <c r="G501" s="183"/>
      <c r="H501" s="183"/>
    </row>
    <row r="502" spans="1:8">
      <c r="A502" s="181"/>
      <c r="B502" s="401"/>
      <c r="C502" s="401"/>
      <c r="D502" s="328"/>
      <c r="E502" s="323"/>
      <c r="F502" s="183"/>
      <c r="G502" s="183"/>
      <c r="H502" s="183"/>
    </row>
    <row r="503" spans="1:8">
      <c r="A503" s="181"/>
      <c r="B503" s="401"/>
      <c r="C503" s="401"/>
      <c r="D503" s="328"/>
      <c r="E503" s="323"/>
      <c r="F503" s="183"/>
      <c r="G503" s="183"/>
      <c r="H503" s="183"/>
    </row>
    <row r="504" spans="1:8">
      <c r="A504" s="181"/>
      <c r="B504" s="401"/>
      <c r="C504" s="401"/>
      <c r="D504" s="328"/>
      <c r="E504" s="323"/>
      <c r="F504" s="183"/>
      <c r="G504" s="183"/>
      <c r="H504" s="183"/>
    </row>
    <row r="505" spans="1:8">
      <c r="A505" s="181"/>
      <c r="B505" s="401"/>
      <c r="C505" s="401"/>
      <c r="D505" s="328"/>
      <c r="E505" s="323"/>
      <c r="F505" s="183"/>
      <c r="G505" s="183"/>
      <c r="H505" s="183"/>
    </row>
    <row r="506" spans="1:8">
      <c r="A506" s="181"/>
      <c r="B506" s="401"/>
      <c r="C506" s="401"/>
      <c r="D506" s="328"/>
      <c r="E506" s="323"/>
      <c r="F506" s="183"/>
      <c r="G506" s="183"/>
      <c r="H506" s="183"/>
    </row>
    <row r="507" spans="1:8">
      <c r="A507" s="181"/>
      <c r="B507" s="401"/>
      <c r="C507" s="401"/>
      <c r="D507" s="328"/>
      <c r="E507" s="323"/>
      <c r="F507" s="183"/>
      <c r="G507" s="183"/>
      <c r="H507" s="183"/>
    </row>
    <row r="508" spans="1:8">
      <c r="A508" s="181"/>
      <c r="B508" s="401"/>
      <c r="C508" s="401"/>
      <c r="D508" s="328"/>
      <c r="E508" s="323"/>
      <c r="F508" s="183"/>
      <c r="G508" s="183"/>
      <c r="H508" s="183"/>
    </row>
    <row r="509" spans="1:8">
      <c r="A509" s="181"/>
      <c r="B509" s="401"/>
      <c r="C509" s="401"/>
      <c r="D509" s="328"/>
      <c r="E509" s="323"/>
      <c r="F509" s="183"/>
      <c r="G509" s="183"/>
      <c r="H509" s="183"/>
    </row>
    <row r="510" spans="1:8">
      <c r="A510" s="181"/>
      <c r="B510" s="401"/>
      <c r="C510" s="401"/>
      <c r="D510" s="328"/>
      <c r="E510" s="323"/>
      <c r="F510" s="183"/>
      <c r="G510" s="183"/>
      <c r="H510" s="183"/>
    </row>
    <row r="511" spans="1:8">
      <c r="A511" s="181"/>
      <c r="B511" s="401"/>
      <c r="C511" s="401"/>
      <c r="D511" s="328"/>
      <c r="E511" s="323"/>
      <c r="F511" s="183"/>
      <c r="G511" s="183"/>
      <c r="H511" s="183"/>
    </row>
    <row r="512" spans="1:8">
      <c r="A512" s="181"/>
      <c r="B512" s="401"/>
      <c r="C512" s="401"/>
      <c r="D512" s="328"/>
      <c r="E512" s="323"/>
      <c r="F512" s="183"/>
      <c r="G512" s="183"/>
      <c r="H512" s="183"/>
    </row>
    <row r="513" spans="1:8">
      <c r="A513" s="181"/>
      <c r="B513" s="401"/>
      <c r="C513" s="401"/>
      <c r="D513" s="328"/>
      <c r="E513" s="323"/>
      <c r="F513" s="183"/>
      <c r="G513" s="183"/>
      <c r="H513" s="183"/>
    </row>
    <row r="514" spans="1:8">
      <c r="A514" s="181"/>
      <c r="B514" s="401"/>
      <c r="C514" s="401"/>
      <c r="D514" s="328"/>
      <c r="E514" s="323"/>
      <c r="F514" s="183"/>
      <c r="G514" s="183"/>
      <c r="H514" s="183"/>
    </row>
    <row r="515" spans="1:8">
      <c r="A515" s="181"/>
      <c r="B515" s="401"/>
      <c r="C515" s="401"/>
      <c r="D515" s="328"/>
      <c r="E515" s="323"/>
      <c r="F515" s="183"/>
      <c r="G515" s="183"/>
      <c r="H515" s="183"/>
    </row>
    <row r="516" spans="1:8">
      <c r="A516" s="181"/>
      <c r="B516" s="401"/>
      <c r="C516" s="401"/>
      <c r="D516" s="328"/>
      <c r="E516" s="323"/>
      <c r="F516" s="183"/>
      <c r="G516" s="183"/>
      <c r="H516" s="183"/>
    </row>
    <row r="517" spans="1:8">
      <c r="A517" s="181"/>
      <c r="B517" s="401"/>
      <c r="C517" s="401"/>
      <c r="D517" s="328"/>
      <c r="E517" s="323"/>
      <c r="F517" s="183"/>
      <c r="G517" s="183"/>
      <c r="H517" s="183"/>
    </row>
    <row r="518" spans="1:8">
      <c r="A518" s="181"/>
      <c r="B518" s="401"/>
      <c r="C518" s="401"/>
      <c r="D518" s="328"/>
      <c r="E518" s="323"/>
      <c r="F518" s="183"/>
      <c r="G518" s="183"/>
      <c r="H518" s="183"/>
    </row>
    <row r="519" spans="1:8">
      <c r="A519" s="181"/>
      <c r="B519" s="401"/>
      <c r="C519" s="401"/>
      <c r="D519" s="328"/>
      <c r="E519" s="323"/>
      <c r="F519" s="183"/>
      <c r="G519" s="183"/>
      <c r="H519" s="183"/>
    </row>
    <row r="520" spans="1:8">
      <c r="A520" s="181"/>
      <c r="B520" s="401"/>
      <c r="C520" s="401"/>
      <c r="D520" s="328"/>
      <c r="E520" s="323"/>
      <c r="F520" s="183"/>
      <c r="G520" s="183"/>
      <c r="H520" s="183"/>
    </row>
    <row r="521" spans="1:8">
      <c r="A521" s="181"/>
      <c r="B521" s="401"/>
      <c r="C521" s="401"/>
      <c r="D521" s="328"/>
      <c r="E521" s="323"/>
      <c r="F521" s="183"/>
      <c r="G521" s="183"/>
      <c r="H521" s="183"/>
    </row>
    <row r="522" spans="1:8">
      <c r="A522" s="181"/>
      <c r="B522" s="401"/>
      <c r="C522" s="401"/>
      <c r="D522" s="328"/>
      <c r="E522" s="323"/>
      <c r="F522" s="183"/>
      <c r="G522" s="183"/>
      <c r="H522" s="183"/>
    </row>
    <row r="523" spans="1:8">
      <c r="A523" s="181"/>
      <c r="B523" s="401"/>
      <c r="C523" s="401"/>
      <c r="D523" s="328"/>
      <c r="E523" s="323"/>
      <c r="F523" s="183"/>
      <c r="G523" s="183"/>
      <c r="H523" s="183"/>
    </row>
    <row r="524" spans="1:8">
      <c r="A524" s="181"/>
      <c r="B524" s="401"/>
      <c r="C524" s="401"/>
      <c r="D524" s="328"/>
      <c r="E524" s="323"/>
      <c r="F524" s="183"/>
      <c r="G524" s="183"/>
      <c r="H524" s="183"/>
    </row>
    <row r="525" spans="1:8">
      <c r="A525" s="181"/>
      <c r="B525" s="401"/>
      <c r="C525" s="401"/>
      <c r="D525" s="328"/>
      <c r="E525" s="323"/>
      <c r="F525" s="183"/>
      <c r="G525" s="183"/>
      <c r="H525" s="183"/>
    </row>
    <row r="526" spans="1:8">
      <c r="A526" s="181"/>
      <c r="B526" s="401"/>
      <c r="C526" s="401"/>
      <c r="D526" s="328"/>
      <c r="E526" s="323"/>
      <c r="F526" s="183"/>
      <c r="G526" s="183"/>
      <c r="H526" s="183"/>
    </row>
    <row r="527" spans="1:8">
      <c r="A527" s="181"/>
      <c r="B527" s="401"/>
      <c r="C527" s="401"/>
      <c r="D527" s="328"/>
      <c r="E527" s="323"/>
      <c r="F527" s="183"/>
      <c r="G527" s="183"/>
      <c r="H527" s="183"/>
    </row>
    <row r="528" spans="1:8">
      <c r="A528" s="181"/>
      <c r="B528" s="401"/>
      <c r="C528" s="401"/>
      <c r="D528" s="328"/>
      <c r="E528" s="323"/>
      <c r="F528" s="183"/>
      <c r="G528" s="183"/>
      <c r="H528" s="183"/>
    </row>
    <row r="529" spans="1:8">
      <c r="A529" s="181"/>
      <c r="B529" s="401"/>
      <c r="C529" s="401"/>
      <c r="D529" s="328"/>
      <c r="E529" s="323"/>
      <c r="F529" s="183"/>
      <c r="G529" s="183"/>
      <c r="H529" s="183"/>
    </row>
    <row r="530" spans="1:8">
      <c r="A530" s="181"/>
      <c r="B530" s="401"/>
      <c r="C530" s="401"/>
      <c r="D530" s="328"/>
      <c r="E530" s="323"/>
      <c r="F530" s="183"/>
      <c r="G530" s="183"/>
      <c r="H530" s="183"/>
    </row>
    <row r="531" spans="1:8">
      <c r="A531" s="181"/>
      <c r="B531" s="401"/>
      <c r="C531" s="401"/>
      <c r="D531" s="328"/>
      <c r="E531" s="323"/>
      <c r="F531" s="183"/>
      <c r="G531" s="183"/>
      <c r="H531" s="183"/>
    </row>
    <row r="532" spans="1:8">
      <c r="A532" s="181"/>
      <c r="B532" s="401"/>
      <c r="C532" s="401"/>
      <c r="D532" s="328"/>
      <c r="E532" s="323"/>
      <c r="F532" s="183"/>
      <c r="G532" s="183"/>
      <c r="H532" s="183"/>
    </row>
    <row r="533" spans="1:8">
      <c r="A533" s="181"/>
      <c r="B533" s="401"/>
      <c r="C533" s="401"/>
      <c r="D533" s="328"/>
      <c r="E533" s="323"/>
      <c r="F533" s="183"/>
      <c r="G533" s="183"/>
      <c r="H533" s="183"/>
    </row>
    <row r="534" spans="1:8">
      <c r="A534" s="181"/>
      <c r="B534" s="401"/>
      <c r="C534" s="401"/>
      <c r="D534" s="328"/>
      <c r="E534" s="323"/>
      <c r="F534" s="183"/>
      <c r="G534" s="183"/>
      <c r="H534" s="183"/>
    </row>
    <row r="535" spans="1:8">
      <c r="A535" s="181"/>
      <c r="B535" s="401"/>
      <c r="C535" s="401"/>
      <c r="D535" s="328"/>
      <c r="E535" s="323"/>
      <c r="F535" s="183"/>
      <c r="G535" s="183"/>
      <c r="H535" s="183"/>
    </row>
    <row r="536" spans="1:8">
      <c r="A536" s="181"/>
      <c r="B536" s="401"/>
      <c r="C536" s="401"/>
      <c r="D536" s="328"/>
      <c r="E536" s="323"/>
      <c r="F536" s="183"/>
      <c r="G536" s="183"/>
      <c r="H536" s="183"/>
    </row>
    <row r="537" spans="1:8">
      <c r="A537" s="181"/>
      <c r="B537" s="401"/>
      <c r="C537" s="401"/>
      <c r="D537" s="328"/>
      <c r="E537" s="323"/>
      <c r="F537" s="183"/>
      <c r="G537" s="183"/>
      <c r="H537" s="183"/>
    </row>
    <row r="538" spans="1:8">
      <c r="A538" s="181"/>
      <c r="B538" s="401"/>
      <c r="C538" s="401"/>
      <c r="D538" s="328"/>
      <c r="E538" s="323"/>
      <c r="F538" s="183"/>
      <c r="G538" s="183"/>
      <c r="H538" s="183"/>
    </row>
    <row r="539" spans="1:8">
      <c r="A539" s="181"/>
      <c r="B539" s="401"/>
      <c r="C539" s="401"/>
      <c r="D539" s="328"/>
      <c r="E539" s="323"/>
      <c r="F539" s="183"/>
      <c r="G539" s="183"/>
      <c r="H539" s="183"/>
    </row>
    <row r="540" spans="1:8">
      <c r="A540" s="181"/>
      <c r="B540" s="401"/>
      <c r="C540" s="401"/>
      <c r="D540" s="328"/>
      <c r="E540" s="323"/>
      <c r="F540" s="183"/>
      <c r="G540" s="183"/>
      <c r="H540" s="183"/>
    </row>
    <row r="541" spans="1:8">
      <c r="A541" s="181"/>
      <c r="B541" s="401"/>
      <c r="C541" s="401"/>
      <c r="D541" s="328"/>
      <c r="E541" s="323"/>
      <c r="F541" s="183"/>
      <c r="G541" s="183"/>
      <c r="H541" s="183"/>
    </row>
    <row r="542" spans="1:8">
      <c r="A542" s="181"/>
      <c r="B542" s="401"/>
      <c r="C542" s="401"/>
      <c r="D542" s="328"/>
      <c r="E542" s="323"/>
      <c r="F542" s="183"/>
      <c r="G542" s="183"/>
      <c r="H542" s="183"/>
    </row>
    <row r="543" spans="1:8">
      <c r="A543" s="181"/>
      <c r="B543" s="401"/>
      <c r="C543" s="401"/>
      <c r="D543" s="328"/>
      <c r="E543" s="323"/>
      <c r="F543" s="183"/>
      <c r="G543" s="183"/>
      <c r="H543" s="183"/>
    </row>
    <row r="544" spans="1:8">
      <c r="A544" s="181"/>
      <c r="B544" s="401"/>
      <c r="C544" s="401"/>
      <c r="D544" s="328"/>
      <c r="E544" s="323"/>
      <c r="F544" s="183"/>
      <c r="G544" s="183"/>
      <c r="H544" s="183"/>
    </row>
    <row r="545" spans="1:8">
      <c r="A545" s="181"/>
      <c r="B545" s="401"/>
      <c r="C545" s="401"/>
      <c r="D545" s="328"/>
      <c r="E545" s="323"/>
      <c r="F545" s="183"/>
      <c r="G545" s="183"/>
      <c r="H545" s="183"/>
    </row>
    <row r="546" spans="1:8">
      <c r="A546" s="181"/>
      <c r="B546" s="401"/>
      <c r="C546" s="401"/>
      <c r="D546" s="328"/>
      <c r="E546" s="323"/>
      <c r="F546" s="183"/>
      <c r="G546" s="183"/>
      <c r="H546" s="183"/>
    </row>
    <row r="547" spans="1:8">
      <c r="A547" s="181"/>
      <c r="B547" s="401"/>
      <c r="C547" s="401"/>
      <c r="D547" s="328"/>
      <c r="E547" s="323"/>
      <c r="F547" s="183"/>
      <c r="G547" s="183"/>
      <c r="H547" s="183"/>
    </row>
    <row r="548" spans="1:8">
      <c r="A548" s="181"/>
      <c r="B548" s="401"/>
      <c r="C548" s="401"/>
      <c r="D548" s="328"/>
      <c r="E548" s="323"/>
      <c r="F548" s="183"/>
      <c r="G548" s="183"/>
      <c r="H548" s="183"/>
    </row>
    <row r="549" spans="1:8">
      <c r="A549" s="181"/>
      <c r="B549" s="401"/>
      <c r="C549" s="401"/>
      <c r="D549" s="328"/>
      <c r="E549" s="323"/>
      <c r="F549" s="183"/>
      <c r="G549" s="183"/>
      <c r="H549" s="183"/>
    </row>
    <row r="550" spans="1:8">
      <c r="A550" s="181"/>
      <c r="B550" s="401"/>
      <c r="C550" s="401"/>
      <c r="D550" s="328"/>
      <c r="E550" s="323"/>
      <c r="F550" s="183"/>
      <c r="G550" s="183"/>
      <c r="H550" s="183"/>
    </row>
    <row r="551" spans="1:8">
      <c r="A551" s="181"/>
      <c r="B551" s="401"/>
      <c r="C551" s="401"/>
      <c r="D551" s="328"/>
      <c r="E551" s="323"/>
      <c r="F551" s="183"/>
      <c r="G551" s="183"/>
      <c r="H551" s="183"/>
    </row>
    <row r="552" spans="1:8">
      <c r="A552" s="181"/>
      <c r="B552" s="401"/>
      <c r="C552" s="401"/>
      <c r="D552" s="328"/>
      <c r="E552" s="323"/>
      <c r="F552" s="183"/>
      <c r="G552" s="183"/>
      <c r="H552" s="183"/>
    </row>
    <row r="553" spans="1:8">
      <c r="A553" s="181"/>
      <c r="B553" s="401"/>
      <c r="C553" s="401"/>
      <c r="D553" s="328"/>
      <c r="E553" s="323"/>
      <c r="F553" s="183"/>
      <c r="G553" s="183"/>
      <c r="H553" s="183"/>
    </row>
    <row r="554" spans="1:8">
      <c r="A554" s="181"/>
      <c r="B554" s="401"/>
      <c r="C554" s="401"/>
      <c r="D554" s="328"/>
      <c r="E554" s="323"/>
      <c r="F554" s="183"/>
      <c r="G554" s="183"/>
      <c r="H554" s="183"/>
    </row>
    <row r="555" spans="1:8">
      <c r="A555" s="181"/>
      <c r="B555" s="401"/>
      <c r="C555" s="401"/>
      <c r="D555" s="328"/>
      <c r="E555" s="323"/>
      <c r="F555" s="183"/>
      <c r="G555" s="183"/>
      <c r="H555" s="183"/>
    </row>
    <row r="556" spans="1:8">
      <c r="A556" s="181"/>
      <c r="B556" s="401"/>
      <c r="C556" s="401"/>
      <c r="D556" s="328"/>
      <c r="E556" s="323"/>
      <c r="F556" s="183"/>
      <c r="G556" s="183"/>
      <c r="H556" s="183"/>
    </row>
    <row r="557" spans="1:8">
      <c r="A557" s="181"/>
      <c r="B557" s="401"/>
      <c r="C557" s="401"/>
      <c r="D557" s="328"/>
      <c r="E557" s="323"/>
      <c r="F557" s="183"/>
      <c r="G557" s="183"/>
      <c r="H557" s="183"/>
    </row>
    <row r="558" spans="1:8">
      <c r="A558" s="181"/>
      <c r="B558" s="401"/>
      <c r="C558" s="401"/>
      <c r="D558" s="328"/>
      <c r="E558" s="323"/>
      <c r="F558" s="183"/>
      <c r="G558" s="183"/>
      <c r="H558" s="183"/>
    </row>
    <row r="559" spans="1:8">
      <c r="A559" s="181"/>
      <c r="B559" s="401"/>
      <c r="C559" s="401"/>
      <c r="D559" s="328"/>
      <c r="E559" s="323"/>
      <c r="F559" s="183"/>
      <c r="G559" s="183"/>
      <c r="H559" s="183"/>
    </row>
    <row r="560" spans="1:8">
      <c r="A560" s="181"/>
      <c r="B560" s="401"/>
      <c r="C560" s="401"/>
      <c r="D560" s="328"/>
      <c r="E560" s="323"/>
      <c r="F560" s="183"/>
      <c r="G560" s="183"/>
      <c r="H560" s="183"/>
    </row>
    <row r="561" spans="1:8">
      <c r="A561" s="181"/>
      <c r="B561" s="401"/>
      <c r="C561" s="401"/>
      <c r="D561" s="328"/>
      <c r="E561" s="323"/>
      <c r="F561" s="183"/>
      <c r="G561" s="183"/>
      <c r="H561" s="183"/>
    </row>
    <row r="562" spans="1:8">
      <c r="A562" s="181"/>
      <c r="B562" s="401"/>
      <c r="C562" s="401"/>
      <c r="D562" s="328"/>
      <c r="E562" s="323"/>
      <c r="F562" s="183"/>
      <c r="G562" s="183"/>
      <c r="H562" s="183"/>
    </row>
    <row r="563" spans="1:8">
      <c r="A563" s="181"/>
      <c r="B563" s="401"/>
      <c r="C563" s="401"/>
      <c r="D563" s="328"/>
      <c r="E563" s="323"/>
      <c r="F563" s="183"/>
      <c r="G563" s="183"/>
      <c r="H563" s="183"/>
    </row>
    <row r="564" spans="1:8">
      <c r="A564" s="181"/>
      <c r="B564" s="401"/>
      <c r="C564" s="401"/>
      <c r="D564" s="328"/>
      <c r="E564" s="323"/>
      <c r="F564" s="183"/>
      <c r="G564" s="183"/>
      <c r="H564" s="183"/>
    </row>
    <row r="565" spans="1:8">
      <c r="A565" s="181"/>
      <c r="B565" s="401"/>
      <c r="C565" s="401"/>
      <c r="D565" s="328"/>
      <c r="E565" s="323"/>
      <c r="F565" s="183"/>
      <c r="G565" s="183"/>
      <c r="H565" s="183"/>
    </row>
    <row r="566" spans="1:8">
      <c r="A566" s="181"/>
      <c r="B566" s="401"/>
      <c r="C566" s="401"/>
      <c r="D566" s="328"/>
      <c r="E566" s="323"/>
      <c r="F566" s="183"/>
      <c r="G566" s="183"/>
      <c r="H566" s="183"/>
    </row>
    <row r="567" spans="1:8">
      <c r="A567" s="181"/>
      <c r="B567" s="401"/>
      <c r="C567" s="401"/>
      <c r="D567" s="328"/>
      <c r="E567" s="323"/>
      <c r="F567" s="183"/>
      <c r="G567" s="183"/>
      <c r="H567" s="183"/>
    </row>
    <row r="568" spans="1:8">
      <c r="A568" s="181"/>
      <c r="B568" s="401"/>
      <c r="C568" s="401"/>
      <c r="D568" s="328"/>
      <c r="E568" s="323"/>
      <c r="F568" s="183"/>
      <c r="G568" s="183"/>
      <c r="H568" s="183"/>
    </row>
    <row r="569" spans="1:8">
      <c r="A569" s="181"/>
      <c r="B569" s="401"/>
      <c r="C569" s="401"/>
      <c r="D569" s="328"/>
      <c r="E569" s="323"/>
      <c r="F569" s="183"/>
      <c r="G569" s="183"/>
      <c r="H569" s="183"/>
    </row>
    <row r="570" spans="1:8">
      <c r="A570" s="181"/>
      <c r="B570" s="401"/>
      <c r="C570" s="401"/>
      <c r="D570" s="328"/>
      <c r="E570" s="323"/>
      <c r="F570" s="183"/>
      <c r="G570" s="183"/>
      <c r="H570" s="183"/>
    </row>
    <row r="571" spans="1:8">
      <c r="A571" s="181"/>
      <c r="B571" s="401"/>
      <c r="C571" s="401"/>
      <c r="D571" s="328"/>
      <c r="E571" s="323"/>
      <c r="F571" s="183"/>
      <c r="G571" s="183"/>
      <c r="H571" s="183"/>
    </row>
    <row r="572" spans="1:8">
      <c r="A572" s="181"/>
      <c r="B572" s="401"/>
      <c r="C572" s="401"/>
      <c r="D572" s="328"/>
      <c r="E572" s="323"/>
      <c r="F572" s="183"/>
      <c r="G572" s="183"/>
      <c r="H572" s="183"/>
    </row>
    <row r="573" spans="1:8">
      <c r="A573" s="181"/>
      <c r="B573" s="401"/>
      <c r="C573" s="401"/>
      <c r="D573" s="328"/>
      <c r="E573" s="323"/>
      <c r="F573" s="183"/>
      <c r="G573" s="183"/>
      <c r="H573" s="183"/>
    </row>
    <row r="574" spans="1:8">
      <c r="A574" s="181"/>
      <c r="B574" s="401"/>
      <c r="C574" s="401"/>
      <c r="D574" s="328"/>
      <c r="E574" s="323"/>
      <c r="F574" s="183"/>
      <c r="G574" s="183"/>
      <c r="H574" s="183"/>
    </row>
    <row r="575" spans="1:8">
      <c r="A575" s="181"/>
      <c r="B575" s="401"/>
      <c r="C575" s="401"/>
      <c r="D575" s="328"/>
      <c r="E575" s="323"/>
      <c r="F575" s="183"/>
      <c r="G575" s="183"/>
      <c r="H575" s="183"/>
    </row>
    <row r="576" spans="1:8">
      <c r="A576" s="181"/>
      <c r="B576" s="401"/>
      <c r="C576" s="401"/>
      <c r="D576" s="328"/>
      <c r="E576" s="323"/>
      <c r="F576" s="183"/>
      <c r="G576" s="183"/>
      <c r="H576" s="183"/>
    </row>
    <row r="577" spans="1:8">
      <c r="A577" s="181"/>
      <c r="B577" s="401"/>
      <c r="C577" s="401"/>
      <c r="D577" s="328"/>
      <c r="E577" s="323"/>
      <c r="F577" s="183"/>
      <c r="G577" s="183"/>
      <c r="H577" s="183"/>
    </row>
    <row r="578" spans="1:8">
      <c r="A578" s="181"/>
      <c r="B578" s="401"/>
      <c r="C578" s="401"/>
      <c r="D578" s="328"/>
      <c r="E578" s="323"/>
      <c r="F578" s="183"/>
      <c r="G578" s="183"/>
      <c r="H578" s="183"/>
    </row>
    <row r="579" spans="1:8">
      <c r="A579" s="181"/>
      <c r="B579" s="401"/>
      <c r="C579" s="401"/>
      <c r="D579" s="328"/>
      <c r="E579" s="323"/>
      <c r="F579" s="183"/>
      <c r="G579" s="183"/>
      <c r="H579" s="183"/>
    </row>
    <row r="580" spans="1:8">
      <c r="A580" s="181"/>
      <c r="B580" s="401"/>
      <c r="C580" s="401"/>
      <c r="D580" s="328"/>
      <c r="E580" s="323"/>
      <c r="F580" s="183"/>
      <c r="G580" s="183"/>
      <c r="H580" s="183"/>
    </row>
    <row r="581" spans="1:8">
      <c r="A581" s="181"/>
      <c r="B581" s="401"/>
      <c r="C581" s="401"/>
      <c r="D581" s="328"/>
      <c r="E581" s="323"/>
      <c r="F581" s="183"/>
      <c r="G581" s="183"/>
      <c r="H581" s="183"/>
    </row>
    <row r="582" spans="1:8">
      <c r="A582" s="181"/>
      <c r="B582" s="401"/>
      <c r="C582" s="401"/>
      <c r="D582" s="328"/>
      <c r="E582" s="323"/>
      <c r="F582" s="183"/>
      <c r="G582" s="183"/>
      <c r="H582" s="183"/>
    </row>
    <row r="583" spans="1:8">
      <c r="A583" s="181"/>
      <c r="B583" s="401"/>
      <c r="C583" s="401"/>
      <c r="D583" s="328"/>
      <c r="E583" s="323"/>
      <c r="F583" s="183"/>
      <c r="G583" s="183"/>
      <c r="H583" s="183"/>
    </row>
    <row r="584" spans="1:8">
      <c r="A584" s="181"/>
      <c r="B584" s="401"/>
      <c r="C584" s="401"/>
      <c r="D584" s="328"/>
      <c r="E584" s="323"/>
      <c r="F584" s="183"/>
      <c r="G584" s="183"/>
      <c r="H584" s="183"/>
    </row>
    <row r="585" spans="1:8">
      <c r="A585" s="181"/>
      <c r="B585" s="401"/>
      <c r="C585" s="401"/>
      <c r="D585" s="328"/>
      <c r="E585" s="323"/>
      <c r="F585" s="183"/>
      <c r="G585" s="183"/>
      <c r="H585" s="183"/>
    </row>
    <row r="586" spans="1:8">
      <c r="A586" s="181"/>
      <c r="B586" s="401"/>
      <c r="C586" s="401"/>
      <c r="D586" s="328"/>
      <c r="E586" s="323"/>
      <c r="F586" s="183"/>
      <c r="G586" s="183"/>
      <c r="H586" s="183"/>
    </row>
    <row r="587" spans="1:8">
      <c r="A587" s="181"/>
      <c r="B587" s="401"/>
      <c r="C587" s="401"/>
      <c r="D587" s="328"/>
      <c r="E587" s="323"/>
      <c r="F587" s="183"/>
      <c r="G587" s="183"/>
      <c r="H587" s="183"/>
    </row>
    <row r="588" spans="1:8">
      <c r="A588" s="181"/>
      <c r="B588" s="401"/>
      <c r="C588" s="401"/>
      <c r="D588" s="328"/>
      <c r="E588" s="323"/>
      <c r="F588" s="183"/>
      <c r="G588" s="183"/>
      <c r="H588" s="183"/>
    </row>
    <row r="589" spans="1:8">
      <c r="A589" s="181"/>
      <c r="B589" s="401"/>
      <c r="C589" s="401"/>
      <c r="D589" s="328"/>
      <c r="E589" s="323"/>
      <c r="F589" s="183"/>
      <c r="G589" s="183"/>
      <c r="H589" s="183"/>
    </row>
    <row r="590" spans="1:8">
      <c r="A590" s="181"/>
      <c r="B590" s="401"/>
      <c r="C590" s="401"/>
      <c r="D590" s="328"/>
      <c r="E590" s="323"/>
      <c r="F590" s="183"/>
      <c r="G590" s="183"/>
      <c r="H590" s="183"/>
    </row>
    <row r="591" spans="1:8">
      <c r="A591" s="181"/>
      <c r="B591" s="401"/>
      <c r="C591" s="401"/>
      <c r="D591" s="328"/>
      <c r="E591" s="323"/>
      <c r="F591" s="183"/>
      <c r="G591" s="183"/>
      <c r="H591" s="183"/>
    </row>
    <row r="592" spans="1:8">
      <c r="A592" s="181"/>
      <c r="B592" s="401"/>
      <c r="C592" s="401"/>
      <c r="D592" s="328"/>
      <c r="E592" s="323"/>
      <c r="F592" s="183"/>
      <c r="G592" s="183"/>
      <c r="H592" s="183"/>
    </row>
    <row r="593" spans="1:8">
      <c r="A593" s="181"/>
      <c r="B593" s="401"/>
      <c r="C593" s="401"/>
      <c r="D593" s="328"/>
      <c r="E593" s="323"/>
      <c r="F593" s="183"/>
      <c r="G593" s="183"/>
      <c r="H593" s="183"/>
    </row>
    <row r="594" spans="1:8">
      <c r="A594" s="181"/>
      <c r="B594" s="401"/>
      <c r="C594" s="401"/>
      <c r="D594" s="328"/>
      <c r="E594" s="323"/>
      <c r="F594" s="183"/>
      <c r="G594" s="183"/>
      <c r="H594" s="183"/>
    </row>
    <row r="595" spans="1:8">
      <c r="A595" s="181"/>
      <c r="B595" s="401"/>
      <c r="C595" s="401"/>
      <c r="D595" s="328"/>
      <c r="E595" s="323"/>
      <c r="F595" s="183"/>
      <c r="G595" s="183"/>
      <c r="H595" s="183"/>
    </row>
    <row r="596" spans="1:8">
      <c r="A596" s="181"/>
      <c r="B596" s="401"/>
      <c r="C596" s="401"/>
      <c r="D596" s="328"/>
      <c r="E596" s="323"/>
      <c r="F596" s="183"/>
      <c r="G596" s="183"/>
      <c r="H596" s="183"/>
    </row>
    <row r="597" spans="1:8">
      <c r="A597" s="181"/>
      <c r="B597" s="401"/>
      <c r="C597" s="401"/>
      <c r="D597" s="328"/>
      <c r="E597" s="323"/>
      <c r="F597" s="183"/>
      <c r="G597" s="183"/>
      <c r="H597" s="183"/>
    </row>
    <row r="598" spans="1:8">
      <c r="A598" s="181"/>
      <c r="B598" s="401"/>
      <c r="C598" s="401"/>
      <c r="D598" s="328"/>
      <c r="E598" s="323"/>
      <c r="F598" s="183"/>
      <c r="G598" s="183"/>
      <c r="H598" s="183"/>
    </row>
    <row r="599" spans="1:8">
      <c r="A599" s="181"/>
      <c r="B599" s="401"/>
      <c r="C599" s="401"/>
      <c r="D599" s="328"/>
      <c r="E599" s="323"/>
      <c r="F599" s="183"/>
      <c r="G599" s="183"/>
      <c r="H599" s="183"/>
    </row>
    <row r="600" spans="1:8">
      <c r="A600" s="181"/>
      <c r="B600" s="401"/>
      <c r="C600" s="401"/>
      <c r="D600" s="328"/>
      <c r="E600" s="323"/>
      <c r="F600" s="183"/>
      <c r="G600" s="183"/>
      <c r="H600" s="183"/>
    </row>
    <row r="601" spans="1:8">
      <c r="A601" s="181"/>
      <c r="B601" s="401"/>
      <c r="C601" s="401"/>
      <c r="D601" s="328"/>
      <c r="E601" s="323"/>
      <c r="F601" s="183"/>
      <c r="G601" s="183"/>
      <c r="H601" s="183"/>
    </row>
    <row r="602" spans="1:8">
      <c r="A602" s="181"/>
      <c r="B602" s="401"/>
      <c r="C602" s="401"/>
      <c r="D602" s="328"/>
      <c r="E602" s="323"/>
      <c r="F602" s="183"/>
      <c r="G602" s="183"/>
      <c r="H602" s="183"/>
    </row>
    <row r="603" spans="1:8">
      <c r="A603" s="181"/>
      <c r="B603" s="401"/>
      <c r="C603" s="401"/>
      <c r="D603" s="328"/>
      <c r="E603" s="323"/>
      <c r="F603" s="183"/>
      <c r="G603" s="183"/>
      <c r="H603" s="183"/>
    </row>
    <row r="604" spans="1:8">
      <c r="A604" s="181"/>
      <c r="B604" s="401"/>
      <c r="C604" s="401"/>
      <c r="D604" s="328"/>
      <c r="E604" s="323"/>
      <c r="F604" s="183"/>
      <c r="G604" s="183"/>
      <c r="H604" s="183"/>
    </row>
    <row r="605" spans="1:8">
      <c r="A605" s="181"/>
      <c r="B605" s="401"/>
      <c r="C605" s="401"/>
      <c r="D605" s="328"/>
      <c r="E605" s="323"/>
      <c r="F605" s="183"/>
      <c r="G605" s="183"/>
      <c r="H605" s="183"/>
    </row>
    <row r="606" spans="1:8">
      <c r="A606" s="181"/>
      <c r="B606" s="401"/>
      <c r="C606" s="401"/>
      <c r="D606" s="328"/>
      <c r="E606" s="323"/>
      <c r="F606" s="183"/>
      <c r="G606" s="183"/>
      <c r="H606" s="183"/>
    </row>
    <row r="607" spans="1:8">
      <c r="A607" s="181"/>
      <c r="B607" s="401"/>
      <c r="C607" s="401"/>
      <c r="D607" s="328"/>
      <c r="E607" s="323"/>
      <c r="F607" s="183"/>
      <c r="G607" s="183"/>
      <c r="H607" s="183"/>
    </row>
    <row r="608" spans="1:8">
      <c r="A608" s="181"/>
      <c r="B608" s="401"/>
      <c r="C608" s="401"/>
      <c r="D608" s="328"/>
      <c r="E608" s="323"/>
      <c r="F608" s="183"/>
      <c r="G608" s="183"/>
      <c r="H608" s="183"/>
    </row>
    <row r="609" spans="1:8">
      <c r="A609" s="181"/>
      <c r="B609" s="401"/>
      <c r="C609" s="401"/>
      <c r="D609" s="328"/>
      <c r="E609" s="323"/>
      <c r="F609" s="183"/>
      <c r="G609" s="183"/>
      <c r="H609" s="183"/>
    </row>
    <row r="610" spans="1:8">
      <c r="A610" s="181"/>
      <c r="B610" s="401"/>
      <c r="C610" s="401"/>
      <c r="D610" s="328"/>
      <c r="E610" s="323"/>
      <c r="F610" s="183"/>
      <c r="G610" s="183"/>
      <c r="H610" s="183"/>
    </row>
    <row r="611" spans="1:8">
      <c r="A611" s="181"/>
      <c r="B611" s="401"/>
      <c r="C611" s="401"/>
      <c r="D611" s="328"/>
      <c r="E611" s="323"/>
      <c r="F611" s="183"/>
      <c r="G611" s="183"/>
      <c r="H611" s="183"/>
    </row>
    <row r="612" spans="1:8">
      <c r="A612" s="181"/>
      <c r="B612" s="401"/>
      <c r="C612" s="401"/>
      <c r="D612" s="328"/>
      <c r="E612" s="323"/>
      <c r="F612" s="183"/>
      <c r="G612" s="183"/>
      <c r="H612" s="183"/>
    </row>
    <row r="613" spans="1:8">
      <c r="A613" s="181"/>
      <c r="B613" s="401"/>
      <c r="C613" s="401"/>
      <c r="D613" s="328"/>
      <c r="E613" s="323"/>
      <c r="F613" s="183"/>
      <c r="G613" s="183"/>
      <c r="H613" s="183"/>
    </row>
    <row r="614" spans="1:8">
      <c r="A614" s="181"/>
      <c r="B614" s="401"/>
      <c r="C614" s="401"/>
      <c r="D614" s="328"/>
      <c r="E614" s="323"/>
      <c r="F614" s="183"/>
      <c r="G614" s="183"/>
      <c r="H614" s="183"/>
    </row>
    <row r="615" spans="1:8">
      <c r="A615" s="181"/>
      <c r="B615" s="401"/>
      <c r="C615" s="401"/>
      <c r="D615" s="328"/>
      <c r="E615" s="323"/>
      <c r="F615" s="183"/>
      <c r="G615" s="183"/>
      <c r="H615" s="183"/>
    </row>
    <row r="616" spans="1:8">
      <c r="A616" s="181"/>
      <c r="B616" s="401"/>
      <c r="C616" s="401"/>
      <c r="D616" s="328"/>
      <c r="E616" s="323"/>
      <c r="F616" s="183"/>
      <c r="G616" s="183"/>
      <c r="H616" s="183"/>
    </row>
    <row r="617" spans="1:8">
      <c r="A617" s="181"/>
      <c r="B617" s="401"/>
      <c r="C617" s="401"/>
      <c r="D617" s="328"/>
      <c r="E617" s="323"/>
      <c r="F617" s="183"/>
      <c r="G617" s="183"/>
      <c r="H617" s="183"/>
    </row>
    <row r="618" spans="1:8">
      <c r="A618" s="181"/>
      <c r="B618" s="401"/>
      <c r="C618" s="401"/>
      <c r="D618" s="328"/>
      <c r="E618" s="323"/>
      <c r="F618" s="183"/>
      <c r="G618" s="183"/>
      <c r="H618" s="183"/>
    </row>
    <row r="619" spans="1:8">
      <c r="A619" s="181"/>
      <c r="B619" s="401"/>
      <c r="C619" s="401"/>
      <c r="D619" s="328"/>
      <c r="E619" s="323"/>
      <c r="F619" s="183"/>
      <c r="G619" s="183"/>
      <c r="H619" s="183"/>
    </row>
    <row r="620" spans="1:8">
      <c r="A620" s="181"/>
      <c r="B620" s="401"/>
      <c r="C620" s="401"/>
      <c r="D620" s="328"/>
      <c r="E620" s="323"/>
      <c r="F620" s="183"/>
      <c r="G620" s="183"/>
      <c r="H620" s="183"/>
    </row>
    <row r="621" spans="1:8">
      <c r="A621" s="181"/>
      <c r="B621" s="401"/>
      <c r="C621" s="401"/>
      <c r="D621" s="328"/>
      <c r="E621" s="323"/>
      <c r="F621" s="183"/>
      <c r="G621" s="183"/>
      <c r="H621" s="183"/>
    </row>
    <row r="622" spans="1:8">
      <c r="A622" s="181"/>
      <c r="B622" s="401"/>
      <c r="C622" s="401"/>
      <c r="D622" s="328"/>
      <c r="E622" s="323"/>
      <c r="F622" s="183"/>
      <c r="G622" s="183"/>
      <c r="H622" s="183"/>
    </row>
    <row r="623" spans="1:8">
      <c r="A623" s="181"/>
      <c r="B623" s="401"/>
      <c r="C623" s="401"/>
      <c r="D623" s="328"/>
      <c r="E623" s="323"/>
      <c r="F623" s="183"/>
      <c r="G623" s="183"/>
      <c r="H623" s="183"/>
    </row>
    <row r="624" spans="1:8">
      <c r="A624" s="181"/>
      <c r="B624" s="401"/>
      <c r="C624" s="401"/>
      <c r="D624" s="328"/>
      <c r="E624" s="323"/>
      <c r="F624" s="183"/>
      <c r="G624" s="183"/>
      <c r="H624" s="183"/>
    </row>
    <row r="625" spans="1:8">
      <c r="A625" s="181"/>
      <c r="B625" s="401"/>
      <c r="C625" s="401"/>
      <c r="D625" s="328"/>
      <c r="E625" s="323"/>
      <c r="F625" s="183"/>
      <c r="G625" s="183"/>
      <c r="H625" s="183"/>
    </row>
    <row r="626" spans="1:8">
      <c r="A626" s="181"/>
      <c r="B626" s="401"/>
      <c r="C626" s="401"/>
      <c r="D626" s="328"/>
      <c r="E626" s="323"/>
      <c r="F626" s="183"/>
      <c r="G626" s="183"/>
      <c r="H626" s="183"/>
    </row>
    <row r="627" spans="1:8">
      <c r="A627" s="181"/>
      <c r="B627" s="401"/>
      <c r="C627" s="401"/>
      <c r="D627" s="328"/>
      <c r="E627" s="323"/>
      <c r="F627" s="183"/>
      <c r="G627" s="183"/>
      <c r="H627" s="183"/>
    </row>
    <row r="628" spans="1:8">
      <c r="A628" s="181"/>
      <c r="B628" s="401"/>
      <c r="C628" s="401"/>
      <c r="D628" s="328"/>
      <c r="E628" s="323"/>
      <c r="F628" s="183"/>
      <c r="G628" s="183"/>
      <c r="H628" s="183"/>
    </row>
    <row r="629" spans="1:8">
      <c r="A629" s="181"/>
      <c r="B629" s="401"/>
      <c r="C629" s="401"/>
      <c r="D629" s="328"/>
      <c r="E629" s="323"/>
      <c r="F629" s="183"/>
      <c r="G629" s="183"/>
      <c r="H629" s="183"/>
    </row>
    <row r="630" spans="1:8">
      <c r="A630" s="181"/>
      <c r="B630" s="401"/>
      <c r="C630" s="401"/>
      <c r="D630" s="328"/>
      <c r="E630" s="323"/>
      <c r="F630" s="183"/>
      <c r="G630" s="183"/>
      <c r="H630" s="183"/>
    </row>
    <row r="631" spans="1:8">
      <c r="A631" s="181"/>
      <c r="B631" s="401"/>
      <c r="C631" s="401"/>
      <c r="D631" s="328"/>
      <c r="E631" s="323"/>
      <c r="F631" s="183"/>
      <c r="G631" s="183"/>
      <c r="H631" s="183"/>
    </row>
    <row r="632" spans="1:8">
      <c r="A632" s="181"/>
      <c r="B632" s="401"/>
      <c r="C632" s="401"/>
      <c r="D632" s="328"/>
      <c r="E632" s="323"/>
      <c r="F632" s="183"/>
      <c r="G632" s="183"/>
      <c r="H632" s="183"/>
    </row>
    <row r="633" spans="1:8">
      <c r="A633" s="181"/>
      <c r="B633" s="401"/>
      <c r="C633" s="401"/>
      <c r="D633" s="328"/>
      <c r="E633" s="323"/>
      <c r="F633" s="183"/>
      <c r="G633" s="183"/>
      <c r="H633" s="183"/>
    </row>
    <row r="634" spans="1:8">
      <c r="A634" s="181"/>
      <c r="B634" s="401"/>
      <c r="C634" s="401"/>
      <c r="D634" s="328"/>
      <c r="E634" s="323"/>
      <c r="F634" s="183"/>
      <c r="G634" s="183"/>
      <c r="H634" s="183"/>
    </row>
    <row r="635" spans="1:8">
      <c r="A635" s="181"/>
      <c r="B635" s="401"/>
      <c r="C635" s="401"/>
      <c r="D635" s="328"/>
      <c r="E635" s="323"/>
      <c r="F635" s="183"/>
      <c r="G635" s="183"/>
      <c r="H635" s="183"/>
    </row>
    <row r="636" spans="1:8">
      <c r="A636" s="181"/>
      <c r="B636" s="401"/>
      <c r="C636" s="401"/>
      <c r="D636" s="328"/>
      <c r="E636" s="323"/>
      <c r="F636" s="183"/>
      <c r="G636" s="183"/>
      <c r="H636" s="183"/>
    </row>
    <row r="637" spans="1:8">
      <c r="A637" s="181"/>
      <c r="B637" s="401"/>
      <c r="C637" s="401"/>
      <c r="D637" s="328"/>
      <c r="E637" s="323"/>
      <c r="F637" s="183"/>
      <c r="G637" s="183"/>
      <c r="H637" s="183"/>
    </row>
    <row r="638" spans="1:8">
      <c r="A638" s="181"/>
      <c r="B638" s="401"/>
      <c r="C638" s="401"/>
      <c r="D638" s="328"/>
      <c r="E638" s="323"/>
      <c r="F638" s="183"/>
      <c r="G638" s="183"/>
      <c r="H638" s="183"/>
    </row>
    <row r="639" spans="1:8">
      <c r="A639" s="181"/>
      <c r="B639" s="401"/>
      <c r="C639" s="401"/>
      <c r="D639" s="328"/>
      <c r="E639" s="323"/>
      <c r="F639" s="183"/>
      <c r="G639" s="183"/>
      <c r="H639" s="183"/>
    </row>
    <row r="640" spans="1:8">
      <c r="A640" s="181"/>
      <c r="B640" s="401"/>
      <c r="C640" s="401"/>
      <c r="D640" s="328"/>
      <c r="E640" s="323"/>
      <c r="F640" s="183"/>
      <c r="G640" s="183"/>
      <c r="H640" s="183"/>
    </row>
    <row r="641" spans="1:8">
      <c r="A641" s="181"/>
      <c r="B641" s="401"/>
      <c r="C641" s="401"/>
      <c r="D641" s="328"/>
      <c r="E641" s="323"/>
      <c r="F641" s="183"/>
      <c r="G641" s="183"/>
      <c r="H641" s="183"/>
    </row>
    <row r="642" spans="1:8">
      <c r="A642" s="181"/>
      <c r="B642" s="401"/>
      <c r="C642" s="401"/>
      <c r="D642" s="328"/>
      <c r="E642" s="323"/>
      <c r="F642" s="183"/>
      <c r="G642" s="183"/>
      <c r="H642" s="183"/>
    </row>
    <row r="643" spans="1:8">
      <c r="A643" s="181"/>
      <c r="B643" s="401"/>
      <c r="C643" s="401"/>
      <c r="D643" s="328"/>
      <c r="E643" s="323"/>
      <c r="F643" s="183"/>
      <c r="G643" s="183"/>
      <c r="H643" s="183"/>
    </row>
    <row r="644" spans="1:8">
      <c r="A644" s="181"/>
      <c r="B644" s="401"/>
      <c r="C644" s="401"/>
      <c r="D644" s="328"/>
      <c r="E644" s="323"/>
      <c r="F644" s="183"/>
      <c r="G644" s="183"/>
      <c r="H644" s="183"/>
    </row>
    <row r="645" spans="1:8">
      <c r="A645" s="181"/>
      <c r="B645" s="401"/>
      <c r="C645" s="401"/>
      <c r="D645" s="328"/>
      <c r="E645" s="323"/>
      <c r="F645" s="183"/>
      <c r="G645" s="183"/>
      <c r="H645" s="183"/>
    </row>
    <row r="646" spans="1:8">
      <c r="A646" s="181"/>
      <c r="B646" s="401"/>
      <c r="C646" s="401"/>
      <c r="D646" s="328"/>
      <c r="E646" s="323"/>
      <c r="F646" s="183"/>
      <c r="G646" s="183"/>
      <c r="H646" s="183"/>
    </row>
    <row r="647" spans="1:8">
      <c r="A647" s="181"/>
      <c r="B647" s="401"/>
      <c r="C647" s="401"/>
      <c r="D647" s="328"/>
      <c r="E647" s="323"/>
      <c r="F647" s="183"/>
      <c r="G647" s="183"/>
      <c r="H647" s="183"/>
    </row>
    <row r="648" spans="1:8">
      <c r="A648" s="181"/>
      <c r="B648" s="401"/>
      <c r="C648" s="401"/>
      <c r="D648" s="328"/>
      <c r="E648" s="323"/>
      <c r="F648" s="183"/>
      <c r="G648" s="183"/>
      <c r="H648" s="183"/>
    </row>
    <row r="649" spans="1:8">
      <c r="A649" s="181"/>
      <c r="B649" s="401"/>
      <c r="C649" s="401"/>
      <c r="D649" s="328"/>
      <c r="E649" s="323"/>
      <c r="F649" s="183"/>
      <c r="G649" s="183"/>
      <c r="H649" s="183"/>
    </row>
    <row r="650" spans="1:8">
      <c r="A650" s="181"/>
      <c r="B650" s="401"/>
      <c r="C650" s="401"/>
      <c r="D650" s="328"/>
      <c r="E650" s="323"/>
      <c r="F650" s="183"/>
      <c r="G650" s="183"/>
      <c r="H650" s="183"/>
    </row>
    <row r="651" spans="1:8">
      <c r="A651" s="181"/>
      <c r="B651" s="401"/>
      <c r="C651" s="401"/>
      <c r="D651" s="328"/>
      <c r="E651" s="323"/>
      <c r="F651" s="183"/>
      <c r="G651" s="183"/>
      <c r="H651" s="183"/>
    </row>
    <row r="652" spans="1:8">
      <c r="A652" s="181"/>
      <c r="B652" s="401"/>
      <c r="C652" s="401"/>
      <c r="D652" s="328"/>
      <c r="E652" s="323"/>
      <c r="F652" s="183"/>
      <c r="G652" s="183"/>
      <c r="H652" s="183"/>
    </row>
    <row r="653" spans="1:8">
      <c r="A653" s="181"/>
      <c r="B653" s="401"/>
      <c r="C653" s="401"/>
      <c r="D653" s="328"/>
      <c r="E653" s="323"/>
      <c r="F653" s="183"/>
      <c r="G653" s="183"/>
      <c r="H653" s="183"/>
    </row>
    <row r="654" spans="1:8">
      <c r="A654" s="181"/>
      <c r="B654" s="401"/>
      <c r="C654" s="401"/>
      <c r="D654" s="328"/>
      <c r="E654" s="323"/>
      <c r="F654" s="183"/>
      <c r="G654" s="183"/>
      <c r="H654" s="183"/>
    </row>
    <row r="655" spans="1:8">
      <c r="A655" s="181"/>
      <c r="B655" s="401"/>
      <c r="C655" s="401"/>
      <c r="D655" s="328"/>
      <c r="E655" s="323"/>
      <c r="F655" s="183"/>
      <c r="G655" s="183"/>
      <c r="H655" s="183"/>
    </row>
    <row r="656" spans="1:8">
      <c r="A656" s="181"/>
      <c r="B656" s="401"/>
      <c r="C656" s="401"/>
      <c r="D656" s="328"/>
      <c r="E656" s="323"/>
      <c r="F656" s="183"/>
      <c r="G656" s="183"/>
      <c r="H656" s="183"/>
    </row>
    <row r="657" spans="1:8">
      <c r="A657" s="181"/>
      <c r="B657" s="401"/>
      <c r="C657" s="401"/>
      <c r="D657" s="328"/>
      <c r="E657" s="323"/>
      <c r="F657" s="183"/>
      <c r="G657" s="183"/>
      <c r="H657" s="183"/>
    </row>
    <row r="658" spans="1:8">
      <c r="A658" s="181"/>
      <c r="B658" s="401"/>
      <c r="C658" s="401"/>
      <c r="D658" s="328"/>
      <c r="E658" s="323"/>
      <c r="F658" s="183"/>
      <c r="G658" s="183"/>
      <c r="H658" s="183"/>
    </row>
    <row r="659" spans="1:8">
      <c r="A659" s="181"/>
      <c r="B659" s="401"/>
      <c r="C659" s="401"/>
      <c r="D659" s="328"/>
      <c r="E659" s="323"/>
      <c r="F659" s="183"/>
      <c r="G659" s="183"/>
      <c r="H659" s="183"/>
    </row>
    <row r="660" spans="1:8">
      <c r="A660" s="181"/>
      <c r="B660" s="401"/>
      <c r="C660" s="401"/>
      <c r="D660" s="328"/>
      <c r="E660" s="323"/>
      <c r="F660" s="183"/>
      <c r="G660" s="183"/>
      <c r="H660" s="183"/>
    </row>
    <row r="661" spans="1:8">
      <c r="A661" s="181"/>
      <c r="B661" s="401"/>
      <c r="C661" s="401"/>
      <c r="D661" s="328"/>
      <c r="E661" s="323"/>
      <c r="F661" s="183"/>
      <c r="G661" s="183"/>
      <c r="H661" s="183"/>
    </row>
    <row r="662" spans="1:8">
      <c r="A662" s="181"/>
      <c r="B662" s="401"/>
      <c r="C662" s="401"/>
      <c r="D662" s="328"/>
      <c r="E662" s="323"/>
      <c r="F662" s="183"/>
      <c r="G662" s="183"/>
      <c r="H662" s="183"/>
    </row>
    <row r="663" spans="1:8">
      <c r="A663" s="181"/>
      <c r="B663" s="401"/>
      <c r="C663" s="401"/>
      <c r="D663" s="328"/>
      <c r="E663" s="323"/>
      <c r="F663" s="183"/>
      <c r="G663" s="183"/>
      <c r="H663" s="183"/>
    </row>
    <row r="664" spans="1:8">
      <c r="A664" s="181"/>
      <c r="B664" s="401"/>
      <c r="C664" s="401"/>
      <c r="D664" s="328"/>
      <c r="E664" s="323"/>
      <c r="F664" s="183"/>
      <c r="G664" s="183"/>
      <c r="H664" s="183"/>
    </row>
    <row r="665" spans="1:8">
      <c r="A665" s="181"/>
      <c r="B665" s="401"/>
      <c r="C665" s="401"/>
      <c r="D665" s="328"/>
      <c r="E665" s="323"/>
      <c r="F665" s="183"/>
      <c r="G665" s="183"/>
      <c r="H665" s="183"/>
    </row>
    <row r="666" spans="1:8">
      <c r="A666" s="181"/>
      <c r="B666" s="401"/>
      <c r="C666" s="401"/>
      <c r="D666" s="328"/>
      <c r="E666" s="323"/>
      <c r="F666" s="183"/>
      <c r="G666" s="183"/>
      <c r="H666" s="183"/>
    </row>
    <row r="667" spans="1:8">
      <c r="A667" s="181"/>
      <c r="B667" s="401"/>
      <c r="C667" s="401"/>
      <c r="D667" s="328"/>
      <c r="E667" s="323"/>
      <c r="F667" s="183"/>
      <c r="G667" s="183"/>
      <c r="H667" s="183"/>
    </row>
    <row r="668" spans="1:8">
      <c r="A668" s="181"/>
      <c r="B668" s="401"/>
      <c r="C668" s="401"/>
      <c r="D668" s="328"/>
      <c r="E668" s="323"/>
      <c r="F668" s="183"/>
      <c r="G668" s="183"/>
      <c r="H668" s="183"/>
    </row>
    <row r="669" spans="1:8">
      <c r="A669" s="181"/>
      <c r="B669" s="401"/>
      <c r="C669" s="401"/>
      <c r="D669" s="328"/>
      <c r="E669" s="323"/>
      <c r="F669" s="183"/>
      <c r="G669" s="183"/>
      <c r="H669" s="183"/>
    </row>
    <row r="670" spans="1:8">
      <c r="A670" s="181"/>
      <c r="B670" s="401"/>
      <c r="C670" s="401"/>
      <c r="D670" s="328"/>
      <c r="E670" s="323"/>
      <c r="F670" s="183"/>
      <c r="G670" s="183"/>
      <c r="H670" s="183"/>
    </row>
    <row r="671" spans="1:8">
      <c r="A671" s="181"/>
      <c r="B671" s="401"/>
      <c r="C671" s="401"/>
      <c r="D671" s="328"/>
      <c r="E671" s="323"/>
      <c r="F671" s="183"/>
      <c r="G671" s="183"/>
      <c r="H671" s="183"/>
    </row>
    <row r="672" spans="1:8">
      <c r="A672" s="181"/>
      <c r="B672" s="401"/>
      <c r="C672" s="401"/>
      <c r="D672" s="328"/>
      <c r="E672" s="323"/>
      <c r="F672" s="183"/>
      <c r="G672" s="183"/>
      <c r="H672" s="183"/>
    </row>
    <row r="673" spans="1:8">
      <c r="A673" s="181"/>
      <c r="B673" s="401"/>
      <c r="C673" s="401"/>
      <c r="D673" s="328"/>
      <c r="E673" s="323"/>
      <c r="F673" s="183"/>
      <c r="G673" s="183"/>
      <c r="H673" s="183"/>
    </row>
    <row r="674" spans="1:8">
      <c r="A674" s="181"/>
      <c r="B674" s="401"/>
      <c r="C674" s="401"/>
      <c r="D674" s="328"/>
      <c r="E674" s="323"/>
      <c r="F674" s="183"/>
      <c r="G674" s="183"/>
      <c r="H674" s="183"/>
    </row>
    <row r="675" spans="1:8">
      <c r="A675" s="181"/>
      <c r="B675" s="401"/>
      <c r="C675" s="401"/>
      <c r="D675" s="328"/>
      <c r="E675" s="323"/>
      <c r="F675" s="183"/>
      <c r="G675" s="183"/>
      <c r="H675" s="183"/>
    </row>
    <row r="676" spans="1:8">
      <c r="A676" s="181"/>
      <c r="B676" s="401"/>
      <c r="C676" s="401"/>
      <c r="D676" s="328"/>
      <c r="E676" s="323"/>
      <c r="F676" s="183"/>
      <c r="G676" s="183"/>
      <c r="H676" s="183"/>
    </row>
    <row r="677" spans="1:8">
      <c r="A677" s="181"/>
      <c r="B677" s="401"/>
      <c r="C677" s="401"/>
      <c r="D677" s="328"/>
      <c r="E677" s="323"/>
      <c r="F677" s="183"/>
      <c r="G677" s="183"/>
      <c r="H677" s="183"/>
    </row>
    <row r="678" spans="1:8">
      <c r="A678" s="181"/>
      <c r="B678" s="401"/>
      <c r="C678" s="401"/>
      <c r="D678" s="328"/>
      <c r="E678" s="323"/>
      <c r="F678" s="183"/>
      <c r="G678" s="183"/>
      <c r="H678" s="183"/>
    </row>
    <row r="679" spans="1:8">
      <c r="A679" s="181"/>
      <c r="B679" s="401"/>
      <c r="C679" s="401"/>
      <c r="D679" s="328"/>
      <c r="E679" s="323"/>
      <c r="F679" s="183"/>
      <c r="G679" s="183"/>
      <c r="H679" s="183"/>
    </row>
    <row r="680" spans="1:8">
      <c r="A680" s="181"/>
      <c r="B680" s="401"/>
      <c r="C680" s="401"/>
      <c r="D680" s="328"/>
      <c r="E680" s="323"/>
      <c r="F680" s="183"/>
      <c r="G680" s="183"/>
      <c r="H680" s="183"/>
    </row>
    <row r="681" spans="1:8">
      <c r="A681" s="181"/>
      <c r="B681" s="401"/>
      <c r="C681" s="401"/>
      <c r="D681" s="328"/>
      <c r="E681" s="323"/>
      <c r="F681" s="183"/>
      <c r="G681" s="183"/>
      <c r="H681" s="183"/>
    </row>
    <row r="682" spans="1:8">
      <c r="A682" s="181"/>
      <c r="B682" s="401"/>
      <c r="C682" s="401"/>
      <c r="D682" s="328"/>
      <c r="E682" s="323"/>
      <c r="F682" s="183"/>
      <c r="G682" s="183"/>
      <c r="H682" s="183"/>
    </row>
    <row r="683" spans="1:8">
      <c r="A683" s="181"/>
      <c r="B683" s="401"/>
      <c r="C683" s="401"/>
      <c r="D683" s="328"/>
      <c r="E683" s="323"/>
      <c r="F683" s="183"/>
      <c r="G683" s="183"/>
      <c r="H683" s="183"/>
    </row>
    <row r="684" spans="1:8">
      <c r="A684" s="181"/>
      <c r="B684" s="401"/>
      <c r="C684" s="401"/>
      <c r="D684" s="328"/>
      <c r="E684" s="323"/>
      <c r="F684" s="183"/>
      <c r="G684" s="183"/>
      <c r="H684" s="183"/>
    </row>
    <row r="685" spans="1:8">
      <c r="A685" s="181"/>
      <c r="B685" s="401"/>
      <c r="C685" s="401"/>
      <c r="D685" s="328"/>
      <c r="E685" s="323"/>
      <c r="F685" s="183"/>
      <c r="G685" s="183"/>
      <c r="H685" s="183"/>
    </row>
    <row r="686" spans="1:8">
      <c r="A686" s="181"/>
      <c r="B686" s="401"/>
      <c r="C686" s="401"/>
      <c r="D686" s="328"/>
      <c r="E686" s="323"/>
      <c r="F686" s="183"/>
      <c r="G686" s="183"/>
      <c r="H686" s="183"/>
    </row>
    <row r="687" spans="1:8">
      <c r="A687" s="181"/>
      <c r="B687" s="401"/>
      <c r="C687" s="401"/>
      <c r="D687" s="328"/>
      <c r="E687" s="323"/>
      <c r="F687" s="183"/>
      <c r="G687" s="183"/>
      <c r="H687" s="183"/>
    </row>
    <row r="688" spans="1:8">
      <c r="A688" s="181"/>
      <c r="B688" s="401"/>
      <c r="C688" s="401"/>
      <c r="D688" s="328"/>
      <c r="E688" s="323"/>
      <c r="F688" s="183"/>
      <c r="G688" s="183"/>
      <c r="H688" s="183"/>
    </row>
    <row r="689" spans="1:8">
      <c r="A689" s="181"/>
      <c r="B689" s="401"/>
      <c r="C689" s="401"/>
      <c r="D689" s="328"/>
      <c r="E689" s="323"/>
      <c r="F689" s="183"/>
      <c r="G689" s="183"/>
      <c r="H689" s="183"/>
    </row>
    <row r="690" spans="1:8">
      <c r="A690" s="181"/>
      <c r="B690" s="401"/>
      <c r="C690" s="401"/>
      <c r="D690" s="328"/>
      <c r="E690" s="323"/>
      <c r="F690" s="183"/>
      <c r="G690" s="183"/>
      <c r="H690" s="183"/>
    </row>
    <row r="691" spans="1:8">
      <c r="A691" s="181"/>
      <c r="B691" s="401"/>
      <c r="C691" s="401"/>
      <c r="D691" s="328"/>
      <c r="E691" s="323"/>
      <c r="F691" s="183"/>
      <c r="G691" s="183"/>
      <c r="H691" s="183"/>
    </row>
    <row r="692" spans="1:8">
      <c r="A692" s="181"/>
      <c r="B692" s="401"/>
      <c r="C692" s="401"/>
      <c r="D692" s="328"/>
      <c r="E692" s="323"/>
      <c r="F692" s="183"/>
      <c r="G692" s="183"/>
      <c r="H692" s="183"/>
    </row>
    <row r="693" spans="1:8">
      <c r="A693" s="181"/>
      <c r="B693" s="401"/>
      <c r="C693" s="401"/>
      <c r="D693" s="328"/>
      <c r="E693" s="323"/>
      <c r="F693" s="183"/>
      <c r="G693" s="183"/>
      <c r="H693" s="183"/>
    </row>
    <row r="694" spans="1:8">
      <c r="A694" s="181"/>
      <c r="B694" s="401"/>
      <c r="C694" s="401"/>
      <c r="D694" s="328"/>
      <c r="E694" s="323"/>
      <c r="F694" s="183"/>
      <c r="G694" s="183"/>
      <c r="H694" s="183"/>
    </row>
    <row r="695" spans="1:8">
      <c r="A695" s="181"/>
      <c r="B695" s="401"/>
      <c r="C695" s="401"/>
      <c r="D695" s="328"/>
      <c r="E695" s="323"/>
      <c r="F695" s="183"/>
      <c r="G695" s="183"/>
      <c r="H695" s="183"/>
    </row>
    <row r="696" spans="1:8">
      <c r="A696" s="181"/>
      <c r="B696" s="401"/>
      <c r="C696" s="401"/>
      <c r="D696" s="328"/>
      <c r="E696" s="323"/>
      <c r="F696" s="183"/>
      <c r="G696" s="183"/>
      <c r="H696" s="183"/>
    </row>
    <row r="697" spans="1:8">
      <c r="A697" s="181"/>
      <c r="B697" s="401"/>
      <c r="C697" s="401"/>
      <c r="D697" s="328"/>
      <c r="E697" s="323"/>
      <c r="F697" s="183"/>
      <c r="G697" s="183"/>
      <c r="H697" s="183"/>
    </row>
    <row r="698" spans="1:8">
      <c r="A698" s="181"/>
      <c r="B698" s="401"/>
      <c r="C698" s="401"/>
      <c r="D698" s="328"/>
      <c r="E698" s="323"/>
      <c r="F698" s="183"/>
      <c r="G698" s="183"/>
      <c r="H698" s="183"/>
    </row>
    <row r="699" spans="1:8">
      <c r="A699" s="181"/>
      <c r="B699" s="401"/>
      <c r="C699" s="401"/>
      <c r="D699" s="328"/>
      <c r="E699" s="323"/>
      <c r="F699" s="183"/>
      <c r="G699" s="183"/>
      <c r="H699" s="183"/>
    </row>
    <row r="700" spans="1:8">
      <c r="A700" s="181"/>
      <c r="B700" s="401"/>
      <c r="C700" s="401"/>
      <c r="D700" s="328"/>
      <c r="E700" s="323"/>
      <c r="F700" s="183"/>
      <c r="G700" s="183"/>
      <c r="H700" s="183"/>
    </row>
    <row r="701" spans="1:8">
      <c r="A701" s="181"/>
      <c r="B701" s="401"/>
      <c r="C701" s="401"/>
      <c r="D701" s="328"/>
      <c r="E701" s="323"/>
      <c r="F701" s="183"/>
      <c r="G701" s="183"/>
      <c r="H701" s="183"/>
    </row>
    <row r="702" spans="1:8">
      <c r="A702" s="181"/>
      <c r="B702" s="401"/>
      <c r="C702" s="401"/>
      <c r="D702" s="328"/>
      <c r="E702" s="323"/>
      <c r="F702" s="183"/>
      <c r="G702" s="183"/>
      <c r="H702" s="183"/>
    </row>
    <row r="703" spans="1:8">
      <c r="A703" s="181"/>
      <c r="B703" s="401"/>
      <c r="C703" s="401"/>
      <c r="D703" s="328"/>
      <c r="E703" s="323"/>
      <c r="F703" s="183"/>
      <c r="G703" s="183"/>
      <c r="H703" s="183"/>
    </row>
    <row r="704" spans="1:8">
      <c r="A704" s="181"/>
      <c r="B704" s="401"/>
      <c r="C704" s="401"/>
      <c r="D704" s="328"/>
      <c r="E704" s="323"/>
      <c r="F704" s="183"/>
      <c r="G704" s="183"/>
      <c r="H704" s="183"/>
    </row>
    <row r="705" spans="1:8">
      <c r="A705" s="181"/>
      <c r="B705" s="401"/>
      <c r="C705" s="401"/>
      <c r="D705" s="328"/>
      <c r="E705" s="323"/>
      <c r="F705" s="183"/>
      <c r="G705" s="183"/>
      <c r="H705" s="183"/>
    </row>
    <row r="706" spans="1:8">
      <c r="A706" s="181"/>
      <c r="B706" s="401"/>
      <c r="C706" s="401"/>
      <c r="D706" s="328"/>
      <c r="E706" s="323"/>
      <c r="F706" s="183"/>
      <c r="G706" s="183"/>
      <c r="H706" s="183"/>
    </row>
    <row r="707" spans="1:8">
      <c r="A707" s="181"/>
      <c r="B707" s="401"/>
      <c r="C707" s="401"/>
      <c r="D707" s="328"/>
      <c r="E707" s="323"/>
      <c r="F707" s="183"/>
      <c r="G707" s="183"/>
      <c r="H707" s="183"/>
    </row>
    <row r="708" spans="1:8">
      <c r="A708" s="181"/>
      <c r="B708" s="401"/>
      <c r="C708" s="401"/>
      <c r="D708" s="328"/>
      <c r="E708" s="323"/>
      <c r="F708" s="183"/>
      <c r="G708" s="183"/>
      <c r="H708" s="183"/>
    </row>
    <row r="709" spans="1:8">
      <c r="A709" s="181"/>
      <c r="B709" s="401"/>
      <c r="C709" s="401"/>
      <c r="D709" s="328"/>
      <c r="E709" s="323"/>
      <c r="F709" s="183"/>
      <c r="G709" s="183"/>
      <c r="H709" s="183"/>
    </row>
    <row r="710" spans="1:8">
      <c r="A710" s="181"/>
      <c r="B710" s="401"/>
      <c r="C710" s="401"/>
      <c r="D710" s="328"/>
      <c r="E710" s="323"/>
      <c r="F710" s="183"/>
      <c r="G710" s="183"/>
      <c r="H710" s="183"/>
    </row>
    <row r="711" spans="1:8">
      <c r="A711" s="181"/>
      <c r="B711" s="401"/>
      <c r="C711" s="401"/>
      <c r="D711" s="328"/>
      <c r="E711" s="323"/>
      <c r="F711" s="183"/>
      <c r="G711" s="183"/>
      <c r="H711" s="183"/>
    </row>
    <row r="712" spans="1:8">
      <c r="A712" s="181"/>
      <c r="B712" s="401"/>
      <c r="C712" s="401"/>
      <c r="D712" s="328"/>
      <c r="E712" s="323"/>
      <c r="F712" s="183"/>
      <c r="G712" s="183"/>
      <c r="H712" s="183"/>
    </row>
    <row r="713" spans="1:8">
      <c r="A713" s="181"/>
      <c r="B713" s="401"/>
      <c r="C713" s="401"/>
      <c r="D713" s="328"/>
      <c r="E713" s="323"/>
      <c r="F713" s="183"/>
      <c r="G713" s="183"/>
      <c r="H713" s="183"/>
    </row>
    <row r="714" spans="1:8">
      <c r="A714" s="181"/>
      <c r="B714" s="401"/>
      <c r="C714" s="401"/>
      <c r="D714" s="328"/>
      <c r="E714" s="323"/>
      <c r="F714" s="183"/>
      <c r="G714" s="183"/>
      <c r="H714" s="183"/>
    </row>
    <row r="715" spans="1:8">
      <c r="A715" s="181"/>
      <c r="B715" s="401"/>
      <c r="C715" s="401"/>
      <c r="D715" s="328"/>
      <c r="E715" s="323"/>
      <c r="F715" s="183"/>
      <c r="G715" s="183"/>
      <c r="H715" s="183"/>
    </row>
    <row r="716" spans="1:8">
      <c r="A716" s="181"/>
      <c r="B716" s="401"/>
      <c r="C716" s="401"/>
      <c r="D716" s="328"/>
      <c r="E716" s="323"/>
      <c r="F716" s="183"/>
      <c r="G716" s="183"/>
      <c r="H716" s="183"/>
    </row>
    <row r="717" spans="1:8">
      <c r="A717" s="181"/>
      <c r="B717" s="401"/>
      <c r="C717" s="401"/>
      <c r="D717" s="328"/>
      <c r="E717" s="323"/>
      <c r="F717" s="183"/>
      <c r="G717" s="183"/>
      <c r="H717" s="183"/>
    </row>
    <row r="718" spans="1:8">
      <c r="A718" s="181"/>
      <c r="B718" s="401"/>
      <c r="C718" s="401"/>
      <c r="D718" s="328"/>
      <c r="E718" s="323"/>
      <c r="F718" s="183"/>
      <c r="G718" s="183"/>
      <c r="H718" s="183"/>
    </row>
    <row r="719" spans="1:8">
      <c r="A719" s="181"/>
      <c r="B719" s="401"/>
      <c r="C719" s="401"/>
      <c r="D719" s="328"/>
      <c r="E719" s="323"/>
      <c r="F719" s="183"/>
      <c r="G719" s="183"/>
      <c r="H719" s="183"/>
    </row>
    <row r="720" spans="1:8">
      <c r="A720" s="181"/>
      <c r="B720" s="401"/>
      <c r="C720" s="401"/>
      <c r="D720" s="328"/>
      <c r="E720" s="323"/>
      <c r="F720" s="183"/>
      <c r="G720" s="183"/>
      <c r="H720" s="183"/>
    </row>
    <row r="721" spans="1:8">
      <c r="A721" s="181"/>
      <c r="B721" s="401"/>
      <c r="C721" s="401"/>
      <c r="D721" s="328"/>
      <c r="E721" s="323"/>
      <c r="F721" s="183"/>
      <c r="G721" s="183"/>
      <c r="H721" s="183"/>
    </row>
    <row r="722" spans="1:8">
      <c r="A722" s="181"/>
      <c r="B722" s="401"/>
      <c r="C722" s="401"/>
      <c r="D722" s="328"/>
      <c r="E722" s="323"/>
      <c r="F722" s="183"/>
      <c r="G722" s="183"/>
      <c r="H722" s="183"/>
    </row>
    <row r="723" spans="1:8">
      <c r="A723" s="181"/>
      <c r="B723" s="401"/>
      <c r="C723" s="401"/>
      <c r="D723" s="328"/>
      <c r="E723" s="323"/>
      <c r="F723" s="183"/>
      <c r="G723" s="183"/>
      <c r="H723" s="183"/>
    </row>
    <row r="724" spans="1:8">
      <c r="A724" s="181"/>
      <c r="B724" s="401"/>
      <c r="C724" s="401"/>
      <c r="D724" s="328"/>
      <c r="E724" s="323"/>
      <c r="F724" s="183"/>
      <c r="G724" s="183"/>
      <c r="H724" s="183"/>
    </row>
    <row r="725" spans="1:8">
      <c r="A725" s="181"/>
      <c r="B725" s="401"/>
      <c r="C725" s="401"/>
      <c r="D725" s="328"/>
      <c r="E725" s="323"/>
      <c r="F725" s="183"/>
      <c r="G725" s="183"/>
      <c r="H725" s="183"/>
    </row>
    <row r="726" spans="1:8">
      <c r="A726" s="181"/>
      <c r="B726" s="401"/>
      <c r="C726" s="401"/>
      <c r="D726" s="328"/>
      <c r="E726" s="323"/>
      <c r="F726" s="183"/>
      <c r="G726" s="183"/>
      <c r="H726" s="183"/>
    </row>
    <row r="727" spans="1:8">
      <c r="A727" s="181"/>
      <c r="B727" s="401"/>
      <c r="C727" s="401"/>
      <c r="D727" s="328"/>
      <c r="E727" s="323"/>
      <c r="F727" s="183"/>
      <c r="G727" s="183"/>
      <c r="H727" s="183"/>
    </row>
    <row r="728" spans="1:8">
      <c r="A728" s="181"/>
      <c r="B728" s="401"/>
      <c r="C728" s="401"/>
      <c r="D728" s="328"/>
      <c r="E728" s="323"/>
      <c r="F728" s="183"/>
      <c r="G728" s="183"/>
      <c r="H728" s="183"/>
    </row>
    <row r="729" spans="1:8">
      <c r="A729" s="181"/>
      <c r="B729" s="401"/>
      <c r="C729" s="401"/>
      <c r="D729" s="328"/>
      <c r="E729" s="323"/>
      <c r="F729" s="183"/>
      <c r="G729" s="183"/>
      <c r="H729" s="183"/>
    </row>
    <row r="730" spans="1:8">
      <c r="A730" s="181"/>
      <c r="B730" s="401"/>
      <c r="C730" s="401"/>
      <c r="D730" s="328"/>
      <c r="E730" s="323"/>
      <c r="F730" s="183"/>
      <c r="G730" s="183"/>
      <c r="H730" s="183"/>
    </row>
    <row r="731" spans="1:8">
      <c r="A731" s="181"/>
      <c r="B731" s="401"/>
      <c r="C731" s="401"/>
      <c r="D731" s="328"/>
      <c r="E731" s="323"/>
      <c r="F731" s="183"/>
      <c r="G731" s="183"/>
      <c r="H731" s="183"/>
    </row>
    <row r="732" spans="1:8">
      <c r="A732" s="181"/>
      <c r="B732" s="401"/>
      <c r="C732" s="401"/>
      <c r="D732" s="328"/>
      <c r="E732" s="323"/>
      <c r="F732" s="183"/>
      <c r="G732" s="183"/>
      <c r="H732" s="183"/>
    </row>
    <row r="733" spans="1:8">
      <c r="A733" s="181"/>
      <c r="B733" s="401"/>
      <c r="C733" s="401"/>
      <c r="D733" s="328"/>
      <c r="E733" s="323"/>
      <c r="F733" s="183"/>
      <c r="G733" s="183"/>
      <c r="H733" s="183"/>
    </row>
    <row r="734" spans="1:8">
      <c r="A734" s="181"/>
      <c r="B734" s="401"/>
      <c r="C734" s="401"/>
      <c r="D734" s="328"/>
      <c r="E734" s="323"/>
      <c r="F734" s="183"/>
      <c r="G734" s="183"/>
      <c r="H734" s="183"/>
    </row>
    <row r="735" spans="1:8">
      <c r="A735" s="181"/>
      <c r="B735" s="401"/>
      <c r="C735" s="401"/>
      <c r="D735" s="328"/>
      <c r="E735" s="323"/>
      <c r="F735" s="183"/>
      <c r="G735" s="183"/>
      <c r="H735" s="183"/>
    </row>
    <row r="736" spans="1:8">
      <c r="A736" s="181"/>
      <c r="B736" s="401"/>
      <c r="C736" s="401"/>
      <c r="D736" s="328"/>
      <c r="E736" s="323"/>
      <c r="F736" s="183"/>
      <c r="G736" s="183"/>
      <c r="H736" s="183"/>
    </row>
    <row r="737" spans="1:8">
      <c r="A737" s="181"/>
      <c r="B737" s="401"/>
      <c r="C737" s="401"/>
      <c r="D737" s="328"/>
      <c r="E737" s="323"/>
      <c r="F737" s="183"/>
      <c r="G737" s="183"/>
      <c r="H737" s="183"/>
    </row>
    <row r="738" spans="1:8">
      <c r="A738" s="181"/>
      <c r="B738" s="401"/>
      <c r="C738" s="401"/>
      <c r="D738" s="328"/>
      <c r="E738" s="323"/>
      <c r="F738" s="183"/>
      <c r="G738" s="183"/>
      <c r="H738" s="183"/>
    </row>
    <row r="739" spans="1:8">
      <c r="A739" s="181"/>
      <c r="B739" s="401"/>
      <c r="C739" s="401"/>
      <c r="D739" s="328"/>
      <c r="E739" s="323"/>
      <c r="F739" s="183"/>
      <c r="G739" s="183"/>
      <c r="H739" s="183"/>
    </row>
    <row r="740" spans="1:8">
      <c r="A740" s="181"/>
      <c r="B740" s="401"/>
      <c r="C740" s="401"/>
      <c r="D740" s="328"/>
      <c r="E740" s="323"/>
      <c r="F740" s="183"/>
      <c r="G740" s="183"/>
      <c r="H740" s="183"/>
    </row>
    <row r="741" spans="1:8">
      <c r="A741" s="181"/>
      <c r="B741" s="401"/>
      <c r="C741" s="401"/>
      <c r="D741" s="328"/>
      <c r="E741" s="323"/>
      <c r="F741" s="183"/>
      <c r="G741" s="183"/>
      <c r="H741" s="183"/>
    </row>
    <row r="742" spans="1:8">
      <c r="A742" s="181"/>
      <c r="B742" s="401"/>
      <c r="C742" s="401"/>
      <c r="D742" s="328"/>
      <c r="E742" s="323"/>
      <c r="F742" s="183"/>
      <c r="G742" s="183"/>
      <c r="H742" s="183"/>
    </row>
    <row r="743" spans="1:8">
      <c r="A743" s="181"/>
      <c r="B743" s="401"/>
      <c r="C743" s="401"/>
      <c r="D743" s="328"/>
      <c r="E743" s="323"/>
      <c r="F743" s="183"/>
      <c r="G743" s="183"/>
      <c r="H743" s="183"/>
    </row>
    <row r="744" spans="1:8">
      <c r="A744" s="181"/>
      <c r="B744" s="401"/>
      <c r="C744" s="401"/>
      <c r="D744" s="328"/>
      <c r="E744" s="323"/>
      <c r="F744" s="183"/>
      <c r="G744" s="183"/>
      <c r="H744" s="183"/>
    </row>
    <row r="745" spans="1:8">
      <c r="A745" s="181"/>
      <c r="B745" s="401"/>
      <c r="C745" s="401"/>
      <c r="D745" s="328"/>
      <c r="E745" s="323"/>
      <c r="F745" s="183"/>
      <c r="G745" s="183"/>
      <c r="H745" s="183"/>
    </row>
    <row r="746" spans="1:8">
      <c r="A746" s="181"/>
      <c r="B746" s="401"/>
      <c r="C746" s="401"/>
      <c r="D746" s="328"/>
      <c r="E746" s="323"/>
      <c r="F746" s="183"/>
      <c r="G746" s="183"/>
      <c r="H746" s="183"/>
    </row>
    <row r="747" spans="1:8">
      <c r="A747" s="181"/>
      <c r="B747" s="401"/>
      <c r="C747" s="401"/>
      <c r="D747" s="328"/>
      <c r="E747" s="323"/>
      <c r="F747" s="183"/>
      <c r="G747" s="183"/>
      <c r="H747" s="183"/>
    </row>
    <row r="748" spans="1:8">
      <c r="A748" s="181"/>
      <c r="B748" s="401"/>
      <c r="C748" s="401"/>
      <c r="D748" s="328"/>
      <c r="E748" s="323"/>
      <c r="F748" s="183"/>
      <c r="G748" s="183"/>
      <c r="H748" s="183"/>
    </row>
    <row r="749" spans="1:8">
      <c r="A749" s="181"/>
      <c r="B749" s="401"/>
      <c r="C749" s="401"/>
      <c r="D749" s="328"/>
      <c r="E749" s="323"/>
      <c r="F749" s="183"/>
      <c r="G749" s="183"/>
      <c r="H749" s="183"/>
    </row>
    <row r="750" spans="1:8">
      <c r="A750" s="181"/>
      <c r="B750" s="401"/>
      <c r="C750" s="401"/>
      <c r="D750" s="328"/>
      <c r="E750" s="323"/>
      <c r="F750" s="183"/>
      <c r="G750" s="183"/>
      <c r="H750" s="183"/>
    </row>
    <row r="751" spans="1:8">
      <c r="A751" s="181"/>
      <c r="B751" s="401"/>
      <c r="C751" s="401"/>
      <c r="D751" s="328"/>
      <c r="E751" s="323"/>
      <c r="F751" s="183"/>
      <c r="G751" s="183"/>
      <c r="H751" s="183"/>
    </row>
    <row r="752" spans="1:8">
      <c r="A752" s="181"/>
      <c r="B752" s="401"/>
      <c r="C752" s="401"/>
      <c r="D752" s="328"/>
      <c r="E752" s="323"/>
      <c r="F752" s="183"/>
      <c r="G752" s="183"/>
      <c r="H752" s="183"/>
    </row>
    <row r="753" spans="1:8">
      <c r="A753" s="181"/>
      <c r="B753" s="401"/>
      <c r="C753" s="401"/>
      <c r="D753" s="328"/>
      <c r="E753" s="323"/>
      <c r="F753" s="183"/>
      <c r="G753" s="183"/>
      <c r="H753" s="183"/>
    </row>
    <row r="754" spans="1:8">
      <c r="A754" s="181"/>
      <c r="B754" s="401"/>
      <c r="C754" s="401"/>
      <c r="D754" s="328"/>
      <c r="E754" s="323"/>
      <c r="F754" s="183"/>
      <c r="G754" s="183"/>
      <c r="H754" s="183"/>
    </row>
    <row r="755" spans="1:8">
      <c r="A755" s="181"/>
      <c r="B755" s="401"/>
      <c r="C755" s="401"/>
      <c r="D755" s="328"/>
      <c r="E755" s="323"/>
      <c r="F755" s="183"/>
      <c r="G755" s="183"/>
      <c r="H755" s="183"/>
    </row>
    <row r="756" spans="1:8">
      <c r="A756" s="181"/>
      <c r="B756" s="401"/>
      <c r="C756" s="401"/>
      <c r="D756" s="328"/>
      <c r="E756" s="323"/>
      <c r="F756" s="183"/>
      <c r="G756" s="183"/>
      <c r="H756" s="183"/>
    </row>
    <row r="757" spans="1:8">
      <c r="A757" s="181"/>
      <c r="B757" s="401"/>
      <c r="C757" s="401"/>
      <c r="D757" s="328"/>
      <c r="E757" s="323"/>
      <c r="F757" s="183"/>
      <c r="G757" s="183"/>
      <c r="H757" s="183"/>
    </row>
    <row r="758" spans="1:8">
      <c r="A758" s="181"/>
      <c r="B758" s="401"/>
      <c r="C758" s="401"/>
      <c r="D758" s="328"/>
      <c r="E758" s="323"/>
      <c r="F758" s="183"/>
      <c r="G758" s="183"/>
      <c r="H758" s="183"/>
    </row>
    <row r="759" spans="1:8">
      <c r="A759" s="181"/>
      <c r="B759" s="401"/>
      <c r="C759" s="401"/>
      <c r="D759" s="328"/>
      <c r="E759" s="323"/>
      <c r="F759" s="183"/>
      <c r="G759" s="183"/>
      <c r="H759" s="183"/>
    </row>
    <row r="760" spans="1:8">
      <c r="A760" s="181"/>
      <c r="B760" s="401"/>
      <c r="C760" s="401"/>
      <c r="D760" s="328"/>
      <c r="E760" s="323"/>
      <c r="F760" s="183"/>
      <c r="G760" s="183"/>
      <c r="H760" s="183"/>
    </row>
    <row r="761" spans="1:8">
      <c r="A761" s="181"/>
      <c r="B761" s="401"/>
      <c r="C761" s="401"/>
      <c r="D761" s="328"/>
      <c r="E761" s="323"/>
      <c r="F761" s="183"/>
      <c r="G761" s="183"/>
      <c r="H761" s="183"/>
    </row>
    <row r="762" spans="1:8">
      <c r="A762" s="181"/>
      <c r="B762" s="401"/>
      <c r="C762" s="401"/>
      <c r="D762" s="328"/>
      <c r="E762" s="323"/>
      <c r="F762" s="183"/>
      <c r="G762" s="183"/>
      <c r="H762" s="183"/>
    </row>
    <row r="763" spans="1:8">
      <c r="A763" s="181"/>
      <c r="B763" s="401"/>
      <c r="C763" s="401"/>
      <c r="D763" s="328"/>
      <c r="E763" s="323"/>
      <c r="F763" s="183"/>
      <c r="G763" s="183"/>
      <c r="H763" s="183"/>
    </row>
    <row r="764" spans="1:8">
      <c r="A764" s="181"/>
      <c r="B764" s="401"/>
      <c r="C764" s="401"/>
      <c r="D764" s="328"/>
      <c r="E764" s="323"/>
      <c r="F764" s="183"/>
      <c r="G764" s="183"/>
      <c r="H764" s="183"/>
    </row>
    <row r="765" spans="1:8">
      <c r="A765" s="181"/>
      <c r="B765" s="401"/>
      <c r="C765" s="401"/>
      <c r="D765" s="328"/>
      <c r="E765" s="323"/>
      <c r="F765" s="183"/>
      <c r="G765" s="183"/>
      <c r="H765" s="183"/>
    </row>
    <row r="766" spans="1:8">
      <c r="A766" s="181"/>
      <c r="B766" s="401"/>
      <c r="C766" s="401"/>
      <c r="D766" s="328"/>
      <c r="E766" s="323"/>
      <c r="F766" s="183"/>
      <c r="G766" s="183"/>
      <c r="H766" s="183"/>
    </row>
    <row r="767" spans="1:8">
      <c r="A767" s="181"/>
      <c r="B767" s="401"/>
      <c r="C767" s="401"/>
      <c r="D767" s="328"/>
      <c r="E767" s="323"/>
      <c r="F767" s="183"/>
      <c r="G767" s="183"/>
      <c r="H767" s="183"/>
    </row>
    <row r="768" spans="1:8">
      <c r="A768" s="181"/>
      <c r="B768" s="401"/>
      <c r="C768" s="401"/>
      <c r="D768" s="328"/>
      <c r="E768" s="323"/>
      <c r="F768" s="183"/>
      <c r="G768" s="183"/>
      <c r="H768" s="183"/>
    </row>
    <row r="769" spans="1:8">
      <c r="A769" s="181"/>
      <c r="B769" s="401"/>
      <c r="C769" s="401"/>
      <c r="D769" s="328"/>
      <c r="E769" s="323"/>
      <c r="F769" s="183"/>
      <c r="G769" s="183"/>
      <c r="H769" s="183"/>
    </row>
    <row r="770" spans="1:8">
      <c r="A770" s="181"/>
      <c r="B770" s="401"/>
      <c r="C770" s="401"/>
      <c r="D770" s="328"/>
      <c r="E770" s="323"/>
      <c r="F770" s="183"/>
      <c r="G770" s="183"/>
      <c r="H770" s="183"/>
    </row>
    <row r="771" spans="1:8">
      <c r="A771" s="181"/>
      <c r="B771" s="401"/>
      <c r="C771" s="401"/>
      <c r="D771" s="328"/>
      <c r="E771" s="323"/>
      <c r="F771" s="183"/>
      <c r="G771" s="183"/>
      <c r="H771" s="183"/>
    </row>
    <row r="772" spans="1:8">
      <c r="A772" s="181"/>
      <c r="B772" s="401"/>
      <c r="C772" s="401"/>
      <c r="D772" s="328"/>
      <c r="E772" s="323"/>
      <c r="F772" s="183"/>
      <c r="G772" s="183"/>
      <c r="H772" s="183"/>
    </row>
    <row r="773" spans="1:8">
      <c r="A773" s="181"/>
      <c r="B773" s="401"/>
      <c r="C773" s="401"/>
      <c r="D773" s="328"/>
      <c r="E773" s="323"/>
      <c r="F773" s="183"/>
      <c r="G773" s="183"/>
      <c r="H773" s="183"/>
    </row>
    <row r="774" spans="1:8">
      <c r="A774" s="181"/>
      <c r="B774" s="401"/>
      <c r="C774" s="401"/>
      <c r="D774" s="328"/>
      <c r="E774" s="323"/>
      <c r="F774" s="183"/>
      <c r="G774" s="183"/>
      <c r="H774" s="183"/>
    </row>
    <row r="775" spans="1:8">
      <c r="A775" s="181"/>
      <c r="B775" s="401"/>
      <c r="C775" s="401"/>
      <c r="D775" s="328"/>
      <c r="E775" s="323"/>
      <c r="F775" s="183"/>
      <c r="G775" s="183"/>
      <c r="H775" s="183"/>
    </row>
    <row r="776" spans="1:8">
      <c r="A776" s="181"/>
      <c r="B776" s="401"/>
      <c r="C776" s="401"/>
      <c r="D776" s="328"/>
      <c r="E776" s="323"/>
      <c r="F776" s="183"/>
      <c r="G776" s="183"/>
      <c r="H776" s="183"/>
    </row>
    <row r="777" spans="1:8">
      <c r="A777" s="181"/>
      <c r="B777" s="401"/>
      <c r="C777" s="401"/>
      <c r="D777" s="328"/>
      <c r="E777" s="323"/>
      <c r="F777" s="183"/>
      <c r="G777" s="183"/>
      <c r="H777" s="183"/>
    </row>
    <row r="778" spans="1:8">
      <c r="A778" s="181"/>
      <c r="B778" s="401"/>
      <c r="C778" s="401"/>
      <c r="D778" s="328"/>
      <c r="E778" s="323"/>
      <c r="F778" s="183"/>
      <c r="G778" s="183"/>
      <c r="H778" s="183"/>
    </row>
    <row r="779" spans="1:8">
      <c r="A779" s="181"/>
      <c r="B779" s="401"/>
      <c r="C779" s="401"/>
      <c r="D779" s="328"/>
      <c r="E779" s="323"/>
      <c r="F779" s="183"/>
      <c r="G779" s="183"/>
      <c r="H779" s="183"/>
    </row>
    <row r="780" spans="1:8">
      <c r="A780" s="181"/>
      <c r="B780" s="401"/>
      <c r="C780" s="401"/>
      <c r="D780" s="328"/>
      <c r="E780" s="323"/>
      <c r="F780" s="183"/>
      <c r="G780" s="183"/>
      <c r="H780" s="183"/>
    </row>
    <row r="781" spans="1:8">
      <c r="A781" s="181"/>
      <c r="B781" s="401"/>
      <c r="C781" s="401"/>
      <c r="D781" s="328"/>
      <c r="E781" s="323"/>
      <c r="F781" s="183"/>
      <c r="G781" s="183"/>
      <c r="H781" s="183"/>
    </row>
    <row r="782" spans="1:8">
      <c r="A782" s="181"/>
      <c r="B782" s="401"/>
      <c r="C782" s="401"/>
      <c r="D782" s="328"/>
      <c r="E782" s="323"/>
      <c r="F782" s="183"/>
      <c r="G782" s="183"/>
      <c r="H782" s="183"/>
    </row>
    <row r="783" spans="1:8">
      <c r="A783" s="181"/>
      <c r="B783" s="401"/>
      <c r="C783" s="401"/>
      <c r="D783" s="328"/>
      <c r="E783" s="323"/>
      <c r="F783" s="183"/>
      <c r="G783" s="183"/>
      <c r="H783" s="183"/>
    </row>
    <row r="784" spans="1:8">
      <c r="A784" s="181"/>
      <c r="B784" s="401"/>
      <c r="C784" s="401"/>
      <c r="D784" s="328"/>
      <c r="E784" s="323"/>
      <c r="F784" s="183"/>
      <c r="G784" s="183"/>
      <c r="H784" s="183"/>
    </row>
    <row r="785" spans="1:8">
      <c r="A785" s="181"/>
      <c r="B785" s="401"/>
      <c r="C785" s="401"/>
      <c r="D785" s="328"/>
      <c r="E785" s="323"/>
      <c r="F785" s="183"/>
      <c r="G785" s="183"/>
      <c r="H785" s="183"/>
    </row>
    <row r="786" spans="1:8">
      <c r="A786" s="181"/>
      <c r="B786" s="401"/>
      <c r="C786" s="401"/>
      <c r="D786" s="328"/>
      <c r="E786" s="323"/>
      <c r="F786" s="183"/>
      <c r="G786" s="183"/>
      <c r="H786" s="183"/>
    </row>
    <row r="787" spans="1:8">
      <c r="A787" s="181"/>
      <c r="B787" s="401"/>
      <c r="C787" s="401"/>
      <c r="D787" s="328"/>
      <c r="E787" s="323"/>
      <c r="F787" s="183"/>
      <c r="G787" s="183"/>
      <c r="H787" s="183"/>
    </row>
    <row r="788" spans="1:8">
      <c r="A788" s="181"/>
      <c r="B788" s="401"/>
      <c r="C788" s="401"/>
      <c r="D788" s="328"/>
      <c r="E788" s="323"/>
      <c r="F788" s="183"/>
      <c r="G788" s="183"/>
      <c r="H788" s="183"/>
    </row>
    <row r="789" spans="1:8">
      <c r="A789" s="181"/>
      <c r="B789" s="401"/>
      <c r="C789" s="401"/>
      <c r="D789" s="328"/>
      <c r="E789" s="323"/>
      <c r="F789" s="183"/>
      <c r="G789" s="183"/>
      <c r="H789" s="183"/>
    </row>
    <row r="790" spans="1:8">
      <c r="A790" s="181"/>
      <c r="B790" s="401"/>
      <c r="C790" s="401"/>
      <c r="D790" s="328"/>
      <c r="E790" s="323"/>
      <c r="F790" s="183"/>
      <c r="G790" s="183"/>
      <c r="H790" s="183"/>
    </row>
    <row r="791" spans="1:8">
      <c r="A791" s="181"/>
      <c r="B791" s="401"/>
      <c r="C791" s="401"/>
      <c r="D791" s="328"/>
      <c r="E791" s="323"/>
      <c r="F791" s="183"/>
      <c r="G791" s="183"/>
      <c r="H791" s="183"/>
    </row>
    <row r="792" spans="1:8">
      <c r="A792" s="181"/>
      <c r="B792" s="401"/>
      <c r="C792" s="401"/>
      <c r="D792" s="328"/>
      <c r="E792" s="323"/>
      <c r="F792" s="183"/>
      <c r="G792" s="183"/>
      <c r="H792" s="183"/>
    </row>
    <row r="793" spans="1:8">
      <c r="A793" s="181"/>
      <c r="B793" s="401"/>
      <c r="C793" s="401"/>
      <c r="D793" s="328"/>
      <c r="E793" s="323"/>
      <c r="F793" s="183"/>
      <c r="G793" s="183"/>
      <c r="H793" s="183"/>
    </row>
    <row r="794" spans="1:8">
      <c r="A794" s="181"/>
      <c r="B794" s="401"/>
      <c r="C794" s="401"/>
      <c r="D794" s="328"/>
      <c r="E794" s="323"/>
      <c r="F794" s="183"/>
      <c r="G794" s="183"/>
      <c r="H794" s="183"/>
    </row>
    <row r="795" spans="1:8">
      <c r="A795" s="181"/>
      <c r="B795" s="401"/>
      <c r="C795" s="401"/>
      <c r="D795" s="328"/>
      <c r="E795" s="323"/>
      <c r="F795" s="183"/>
      <c r="G795" s="183"/>
      <c r="H795" s="183"/>
    </row>
    <row r="796" spans="1:8">
      <c r="A796" s="181"/>
      <c r="B796" s="401"/>
      <c r="C796" s="401"/>
      <c r="D796" s="328"/>
      <c r="E796" s="323"/>
      <c r="F796" s="183"/>
      <c r="G796" s="183"/>
      <c r="H796" s="183"/>
    </row>
    <row r="797" spans="1:8">
      <c r="A797" s="181"/>
      <c r="B797" s="401"/>
      <c r="C797" s="401"/>
      <c r="D797" s="328"/>
      <c r="E797" s="323"/>
      <c r="F797" s="183"/>
      <c r="G797" s="183"/>
      <c r="H797" s="183"/>
    </row>
    <row r="798" spans="1:8">
      <c r="A798" s="181"/>
      <c r="B798" s="401"/>
      <c r="C798" s="401"/>
      <c r="D798" s="328"/>
      <c r="E798" s="323"/>
      <c r="F798" s="183"/>
      <c r="G798" s="183"/>
      <c r="H798" s="183"/>
    </row>
    <row r="799" spans="1:8">
      <c r="A799" s="181"/>
      <c r="B799" s="401"/>
      <c r="C799" s="401"/>
      <c r="D799" s="328"/>
      <c r="E799" s="323"/>
      <c r="F799" s="183"/>
      <c r="G799" s="183"/>
      <c r="H799" s="183"/>
    </row>
    <row r="800" spans="1:8">
      <c r="A800" s="181"/>
      <c r="B800" s="401"/>
      <c r="C800" s="401"/>
      <c r="D800" s="328"/>
      <c r="E800" s="323"/>
      <c r="F800" s="183"/>
      <c r="G800" s="183"/>
      <c r="H800" s="183"/>
    </row>
    <row r="801" spans="1:8">
      <c r="A801" s="181"/>
      <c r="B801" s="401"/>
      <c r="C801" s="401"/>
      <c r="D801" s="328"/>
      <c r="E801" s="323"/>
      <c r="F801" s="183"/>
      <c r="G801" s="183"/>
      <c r="H801" s="183"/>
    </row>
    <row r="802" spans="1:8">
      <c r="A802" s="181"/>
      <c r="B802" s="401"/>
      <c r="C802" s="401"/>
      <c r="D802" s="328"/>
      <c r="E802" s="323"/>
      <c r="F802" s="183"/>
      <c r="G802" s="183"/>
      <c r="H802" s="183"/>
    </row>
    <row r="803" spans="1:8">
      <c r="A803" s="181"/>
      <c r="B803" s="401"/>
      <c r="C803" s="401"/>
      <c r="D803" s="328"/>
      <c r="E803" s="323"/>
      <c r="F803" s="183"/>
      <c r="G803" s="183"/>
      <c r="H803" s="183"/>
    </row>
    <row r="804" spans="1:8">
      <c r="A804" s="181"/>
      <c r="B804" s="401"/>
      <c r="C804" s="401"/>
      <c r="D804" s="328"/>
      <c r="E804" s="323"/>
      <c r="F804" s="183"/>
      <c r="G804" s="183"/>
      <c r="H804" s="183"/>
    </row>
    <row r="805" spans="1:8">
      <c r="A805" s="181"/>
      <c r="B805" s="401"/>
      <c r="C805" s="401"/>
      <c r="D805" s="328"/>
      <c r="E805" s="323"/>
      <c r="F805" s="183"/>
      <c r="G805" s="183"/>
      <c r="H805" s="183"/>
    </row>
    <row r="806" spans="1:8">
      <c r="A806" s="181"/>
      <c r="B806" s="401"/>
      <c r="C806" s="401"/>
      <c r="D806" s="328"/>
      <c r="E806" s="323"/>
      <c r="F806" s="183"/>
      <c r="G806" s="183"/>
      <c r="H806" s="183"/>
    </row>
    <row r="807" spans="1:8">
      <c r="A807" s="181"/>
      <c r="B807" s="401"/>
      <c r="C807" s="401"/>
      <c r="D807" s="328"/>
      <c r="E807" s="323"/>
      <c r="F807" s="183"/>
      <c r="G807" s="183"/>
      <c r="H807" s="183"/>
    </row>
    <row r="808" spans="1:8">
      <c r="A808" s="181"/>
      <c r="B808" s="401"/>
      <c r="C808" s="401"/>
      <c r="D808" s="328"/>
      <c r="E808" s="323"/>
      <c r="F808" s="183"/>
      <c r="G808" s="183"/>
      <c r="H808" s="183"/>
    </row>
    <row r="809" spans="1:8">
      <c r="A809" s="181"/>
      <c r="B809" s="401"/>
      <c r="C809" s="401"/>
      <c r="D809" s="328"/>
      <c r="E809" s="323"/>
      <c r="F809" s="183"/>
      <c r="G809" s="183"/>
      <c r="H809" s="183"/>
    </row>
    <row r="810" spans="1:8">
      <c r="A810" s="181"/>
      <c r="B810" s="401"/>
      <c r="C810" s="401"/>
      <c r="D810" s="328"/>
      <c r="E810" s="323"/>
      <c r="F810" s="183"/>
      <c r="G810" s="183"/>
      <c r="H810" s="183"/>
    </row>
    <row r="811" spans="1:8">
      <c r="A811" s="181"/>
      <c r="B811" s="401"/>
      <c r="C811" s="401"/>
      <c r="D811" s="328"/>
      <c r="E811" s="323"/>
      <c r="F811" s="183"/>
      <c r="G811" s="183"/>
      <c r="H811" s="183"/>
    </row>
    <row r="812" spans="1:8">
      <c r="A812" s="181"/>
      <c r="B812" s="401"/>
      <c r="C812" s="401"/>
      <c r="D812" s="328"/>
      <c r="E812" s="323"/>
      <c r="F812" s="183"/>
      <c r="G812" s="183"/>
      <c r="H812" s="183"/>
    </row>
    <row r="813" spans="1:8">
      <c r="A813" s="181"/>
      <c r="B813" s="401"/>
      <c r="C813" s="401"/>
      <c r="D813" s="328"/>
      <c r="E813" s="323"/>
      <c r="F813" s="183"/>
      <c r="G813" s="183"/>
      <c r="H813" s="183"/>
    </row>
    <row r="814" spans="1:8">
      <c r="A814" s="181"/>
      <c r="B814" s="401"/>
      <c r="C814" s="401"/>
      <c r="D814" s="328"/>
      <c r="E814" s="323"/>
      <c r="F814" s="183"/>
      <c r="G814" s="183"/>
      <c r="H814" s="183"/>
    </row>
    <row r="815" spans="1:8">
      <c r="A815" s="181"/>
      <c r="B815" s="401"/>
      <c r="C815" s="401"/>
      <c r="D815" s="328"/>
      <c r="E815" s="323"/>
      <c r="F815" s="183"/>
      <c r="G815" s="183"/>
      <c r="H815" s="183"/>
    </row>
    <row r="816" spans="1:8">
      <c r="A816" s="181"/>
      <c r="B816" s="401"/>
      <c r="C816" s="401"/>
      <c r="D816" s="328"/>
      <c r="E816" s="323"/>
      <c r="F816" s="183"/>
      <c r="G816" s="183"/>
      <c r="H816" s="183"/>
    </row>
    <row r="817" spans="1:8">
      <c r="A817" s="181"/>
      <c r="B817" s="401"/>
      <c r="C817" s="401"/>
      <c r="D817" s="328"/>
      <c r="E817" s="323"/>
      <c r="F817" s="183"/>
      <c r="G817" s="183"/>
      <c r="H817" s="183"/>
    </row>
    <row r="818" spans="1:8">
      <c r="A818" s="181"/>
      <c r="B818" s="401"/>
      <c r="C818" s="401"/>
      <c r="D818" s="328"/>
      <c r="E818" s="323"/>
      <c r="F818" s="183"/>
      <c r="G818" s="183"/>
      <c r="H818" s="183"/>
    </row>
    <row r="819" spans="1:8">
      <c r="A819" s="181"/>
      <c r="B819" s="401"/>
      <c r="C819" s="401"/>
      <c r="D819" s="328"/>
      <c r="E819" s="323"/>
      <c r="F819" s="183"/>
      <c r="G819" s="183"/>
      <c r="H819" s="183"/>
    </row>
    <row r="820" spans="1:8">
      <c r="A820" s="181"/>
      <c r="B820" s="401"/>
      <c r="C820" s="401"/>
      <c r="D820" s="328"/>
      <c r="E820" s="323"/>
      <c r="F820" s="183"/>
      <c r="G820" s="183"/>
      <c r="H820" s="183"/>
    </row>
    <row r="821" spans="1:8">
      <c r="A821" s="181"/>
      <c r="B821" s="401"/>
      <c r="C821" s="401"/>
      <c r="D821" s="328"/>
      <c r="E821" s="323"/>
      <c r="F821" s="183"/>
      <c r="G821" s="183"/>
      <c r="H821" s="183"/>
    </row>
    <row r="822" spans="1:8">
      <c r="A822" s="181"/>
      <c r="B822" s="401"/>
      <c r="C822" s="401"/>
      <c r="D822" s="328"/>
      <c r="E822" s="323"/>
      <c r="F822" s="183"/>
      <c r="G822" s="183"/>
      <c r="H822" s="183"/>
    </row>
    <row r="823" spans="1:8">
      <c r="A823" s="181"/>
      <c r="B823" s="401"/>
      <c r="C823" s="401"/>
      <c r="D823" s="328"/>
      <c r="E823" s="323"/>
      <c r="F823" s="183"/>
      <c r="G823" s="183"/>
      <c r="H823" s="183"/>
    </row>
    <row r="824" spans="1:8">
      <c r="A824" s="181"/>
      <c r="B824" s="401"/>
      <c r="C824" s="401"/>
      <c r="D824" s="328"/>
      <c r="E824" s="323"/>
      <c r="F824" s="183"/>
      <c r="G824" s="183"/>
      <c r="H824" s="183"/>
    </row>
    <row r="825" spans="1:8">
      <c r="A825" s="181"/>
      <c r="B825" s="401"/>
      <c r="C825" s="401"/>
      <c r="D825" s="328"/>
      <c r="E825" s="323"/>
      <c r="F825" s="183"/>
      <c r="G825" s="183"/>
      <c r="H825" s="183"/>
    </row>
    <row r="826" spans="1:8">
      <c r="A826" s="181"/>
      <c r="B826" s="401"/>
      <c r="C826" s="401"/>
      <c r="D826" s="328"/>
      <c r="E826" s="323"/>
      <c r="F826" s="183"/>
      <c r="G826" s="183"/>
      <c r="H826" s="183"/>
    </row>
    <row r="827" spans="1:8">
      <c r="A827" s="181"/>
      <c r="B827" s="401"/>
      <c r="C827" s="401"/>
      <c r="D827" s="328"/>
      <c r="E827" s="323"/>
      <c r="F827" s="183"/>
      <c r="G827" s="183"/>
      <c r="H827" s="183"/>
    </row>
    <row r="828" spans="1:8">
      <c r="A828" s="181"/>
      <c r="B828" s="401"/>
      <c r="C828" s="401"/>
      <c r="D828" s="328"/>
      <c r="E828" s="323"/>
      <c r="F828" s="183"/>
      <c r="G828" s="183"/>
      <c r="H828" s="183"/>
    </row>
    <row r="829" spans="1:8">
      <c r="A829" s="181"/>
      <c r="B829" s="401"/>
      <c r="C829" s="401"/>
      <c r="D829" s="328"/>
      <c r="E829" s="323"/>
      <c r="F829" s="183"/>
      <c r="G829" s="183"/>
      <c r="H829" s="183"/>
    </row>
    <row r="830" spans="1:8">
      <c r="A830" s="181"/>
      <c r="B830" s="401"/>
      <c r="C830" s="401"/>
      <c r="D830" s="328"/>
      <c r="E830" s="323"/>
      <c r="F830" s="183"/>
      <c r="G830" s="183"/>
      <c r="H830" s="183"/>
    </row>
    <row r="831" spans="1:8">
      <c r="A831" s="181"/>
      <c r="B831" s="401"/>
      <c r="C831" s="401"/>
      <c r="D831" s="328"/>
      <c r="E831" s="323"/>
      <c r="F831" s="183"/>
      <c r="G831" s="183"/>
      <c r="H831" s="183"/>
    </row>
    <row r="832" spans="1:8">
      <c r="A832" s="181"/>
      <c r="B832" s="401"/>
      <c r="C832" s="401"/>
      <c r="D832" s="328"/>
      <c r="E832" s="323"/>
      <c r="F832" s="183"/>
      <c r="G832" s="183"/>
      <c r="H832" s="183"/>
    </row>
    <row r="833" spans="1:8">
      <c r="A833" s="181"/>
      <c r="B833" s="401"/>
      <c r="C833" s="401"/>
      <c r="D833" s="328"/>
      <c r="E833" s="323"/>
      <c r="F833" s="183"/>
      <c r="G833" s="183"/>
      <c r="H833" s="183"/>
    </row>
    <row r="834" spans="1:8">
      <c r="A834" s="181"/>
      <c r="B834" s="401"/>
      <c r="C834" s="401"/>
      <c r="D834" s="328"/>
      <c r="E834" s="323"/>
      <c r="F834" s="183"/>
      <c r="G834" s="183"/>
      <c r="H834" s="183"/>
    </row>
    <row r="835" spans="1:8">
      <c r="A835" s="181"/>
      <c r="B835" s="401"/>
      <c r="C835" s="401"/>
      <c r="D835" s="328"/>
      <c r="E835" s="323"/>
      <c r="F835" s="183"/>
      <c r="G835" s="183"/>
      <c r="H835" s="183"/>
    </row>
    <row r="836" spans="1:8">
      <c r="A836" s="181"/>
      <c r="B836" s="401"/>
      <c r="C836" s="401"/>
      <c r="D836" s="328"/>
      <c r="E836" s="323"/>
      <c r="F836" s="183"/>
      <c r="G836" s="183"/>
      <c r="H836" s="183"/>
    </row>
    <row r="837" spans="1:8">
      <c r="A837" s="181"/>
      <c r="B837" s="401"/>
      <c r="C837" s="401"/>
      <c r="D837" s="328"/>
      <c r="E837" s="323"/>
      <c r="F837" s="183"/>
      <c r="G837" s="183"/>
      <c r="H837" s="183"/>
    </row>
    <row r="838" spans="1:8">
      <c r="A838" s="181"/>
      <c r="B838" s="401"/>
      <c r="C838" s="401"/>
      <c r="D838" s="328"/>
      <c r="E838" s="323"/>
      <c r="F838" s="183"/>
      <c r="G838" s="183"/>
      <c r="H838" s="183"/>
    </row>
    <row r="839" spans="1:8">
      <c r="A839" s="181"/>
      <c r="B839" s="401"/>
      <c r="C839" s="401"/>
      <c r="D839" s="328"/>
      <c r="E839" s="323"/>
      <c r="F839" s="183"/>
      <c r="G839" s="183"/>
      <c r="H839" s="183"/>
    </row>
    <row r="840" spans="1:8">
      <c r="A840" s="181"/>
      <c r="B840" s="401"/>
      <c r="C840" s="401"/>
      <c r="D840" s="328"/>
      <c r="E840" s="323"/>
      <c r="F840" s="183"/>
      <c r="G840" s="183"/>
      <c r="H840" s="183"/>
    </row>
    <row r="841" spans="1:8">
      <c r="A841" s="181"/>
      <c r="B841" s="401"/>
      <c r="C841" s="401"/>
      <c r="D841" s="328"/>
      <c r="E841" s="323"/>
      <c r="F841" s="183"/>
      <c r="G841" s="183"/>
      <c r="H841" s="183"/>
    </row>
    <row r="842" spans="1:8">
      <c r="A842" s="181"/>
      <c r="B842" s="401"/>
      <c r="C842" s="401"/>
      <c r="D842" s="328"/>
      <c r="E842" s="323"/>
      <c r="F842" s="183"/>
      <c r="G842" s="183"/>
      <c r="H842" s="183"/>
    </row>
    <row r="843" spans="1:8">
      <c r="A843" s="181"/>
      <c r="B843" s="401"/>
      <c r="C843" s="401"/>
      <c r="D843" s="328"/>
      <c r="E843" s="323"/>
      <c r="F843" s="183"/>
      <c r="G843" s="183"/>
      <c r="H843" s="183"/>
    </row>
    <row r="844" spans="1:8">
      <c r="A844" s="181"/>
      <c r="B844" s="401"/>
      <c r="C844" s="401"/>
      <c r="D844" s="328"/>
      <c r="E844" s="323"/>
      <c r="F844" s="183"/>
      <c r="G844" s="183"/>
      <c r="H844" s="183"/>
    </row>
    <row r="845" spans="1:8">
      <c r="A845" s="181"/>
      <c r="B845" s="401"/>
      <c r="C845" s="401"/>
      <c r="D845" s="328"/>
      <c r="E845" s="323"/>
      <c r="F845" s="183"/>
      <c r="G845" s="183"/>
      <c r="H845" s="183"/>
    </row>
    <row r="846" spans="1:8">
      <c r="A846" s="181"/>
      <c r="B846" s="401"/>
      <c r="C846" s="401"/>
      <c r="D846" s="328"/>
      <c r="E846" s="323"/>
      <c r="F846" s="183"/>
      <c r="G846" s="183"/>
      <c r="H846" s="183"/>
    </row>
    <row r="847" spans="1:8">
      <c r="A847" s="181"/>
      <c r="B847" s="401"/>
      <c r="C847" s="401"/>
      <c r="D847" s="328"/>
      <c r="E847" s="323"/>
      <c r="F847" s="183"/>
      <c r="G847" s="183"/>
      <c r="H847" s="183"/>
    </row>
    <row r="848" spans="1:8">
      <c r="A848" s="181"/>
      <c r="B848" s="401"/>
      <c r="C848" s="401"/>
      <c r="D848" s="328"/>
      <c r="E848" s="323"/>
      <c r="F848" s="183"/>
      <c r="G848" s="183"/>
      <c r="H848" s="183"/>
    </row>
    <row r="849" spans="1:8">
      <c r="A849" s="181"/>
      <c r="B849" s="401"/>
      <c r="C849" s="401"/>
      <c r="D849" s="328"/>
      <c r="E849" s="323"/>
      <c r="F849" s="183"/>
      <c r="G849" s="183"/>
      <c r="H849" s="183"/>
    </row>
  </sheetData>
  <mergeCells count="142">
    <mergeCell ref="A3:C3"/>
    <mergeCell ref="A4:C4"/>
    <mergeCell ref="D4:E4"/>
    <mergeCell ref="A5:C5"/>
    <mergeCell ref="D5:E5"/>
    <mergeCell ref="B6:E6"/>
    <mergeCell ref="A7:E7"/>
    <mergeCell ref="C8:E8"/>
    <mergeCell ref="C9:E9"/>
    <mergeCell ref="C10:E10"/>
    <mergeCell ref="C11:E11"/>
    <mergeCell ref="A12:E12"/>
    <mergeCell ref="A13:B13"/>
    <mergeCell ref="D13:E13"/>
    <mergeCell ref="G15:H15"/>
    <mergeCell ref="A17:E17"/>
    <mergeCell ref="A18:E18"/>
    <mergeCell ref="A19:D19"/>
    <mergeCell ref="B20:C20"/>
    <mergeCell ref="D20:E20"/>
    <mergeCell ref="B21:C21"/>
    <mergeCell ref="D21:E21"/>
    <mergeCell ref="B22:C22"/>
    <mergeCell ref="D22:E22"/>
    <mergeCell ref="B23:C23"/>
    <mergeCell ref="D23:E23"/>
    <mergeCell ref="B24:C24"/>
    <mergeCell ref="D24:E24"/>
    <mergeCell ref="A25:D25"/>
    <mergeCell ref="B26:C26"/>
    <mergeCell ref="C27:D27"/>
    <mergeCell ref="C28:D28"/>
    <mergeCell ref="C29:D29"/>
    <mergeCell ref="C30:D30"/>
    <mergeCell ref="C31:D31"/>
    <mergeCell ref="C32:D32"/>
    <mergeCell ref="C33:D33"/>
    <mergeCell ref="A34:D34"/>
    <mergeCell ref="A35:D35"/>
    <mergeCell ref="A36:D36"/>
    <mergeCell ref="B37:E37"/>
    <mergeCell ref="B38:C38"/>
    <mergeCell ref="A41:C41"/>
    <mergeCell ref="A42:D42"/>
    <mergeCell ref="B46:D46"/>
    <mergeCell ref="B47:C47"/>
    <mergeCell ref="B48:C48"/>
    <mergeCell ref="B49:C49"/>
    <mergeCell ref="B50:C50"/>
    <mergeCell ref="G50:H50"/>
    <mergeCell ref="B51:C51"/>
    <mergeCell ref="G51:H51"/>
    <mergeCell ref="B52:C52"/>
    <mergeCell ref="B53:C53"/>
    <mergeCell ref="B54:C54"/>
    <mergeCell ref="B55:C55"/>
    <mergeCell ref="A56:C56"/>
    <mergeCell ref="B57:E57"/>
    <mergeCell ref="B58:C58"/>
    <mergeCell ref="B59:C59"/>
    <mergeCell ref="B60:C60"/>
    <mergeCell ref="B61:C61"/>
    <mergeCell ref="B62:C62"/>
    <mergeCell ref="B63:C63"/>
    <mergeCell ref="B64:C64"/>
    <mergeCell ref="A65:D65"/>
    <mergeCell ref="A66:E66"/>
    <mergeCell ref="B67:D67"/>
    <mergeCell ref="B68:D68"/>
    <mergeCell ref="B69:D69"/>
    <mergeCell ref="B70:D70"/>
    <mergeCell ref="B71:D71"/>
    <mergeCell ref="A72:E72"/>
    <mergeCell ref="B73:D73"/>
    <mergeCell ref="B74:C74"/>
    <mergeCell ref="B75:C75"/>
    <mergeCell ref="B76:C76"/>
    <mergeCell ref="B77:C77"/>
    <mergeCell ref="B78:C78"/>
    <mergeCell ref="B79:C79"/>
    <mergeCell ref="A80:D80"/>
    <mergeCell ref="A85:D85"/>
    <mergeCell ref="A86:E86"/>
    <mergeCell ref="B88:C88"/>
    <mergeCell ref="B89:C89"/>
    <mergeCell ref="B90:C90"/>
    <mergeCell ref="B91:C91"/>
    <mergeCell ref="B92:C92"/>
    <mergeCell ref="B93:C93"/>
    <mergeCell ref="A94:C94"/>
    <mergeCell ref="A95:E95"/>
    <mergeCell ref="B96:C96"/>
    <mergeCell ref="B97:C97"/>
    <mergeCell ref="A98:C98"/>
    <mergeCell ref="A99:E99"/>
    <mergeCell ref="B100:D100"/>
    <mergeCell ref="B101:D101"/>
    <mergeCell ref="B102:D102"/>
    <mergeCell ref="B103:D103"/>
    <mergeCell ref="A104:D104"/>
    <mergeCell ref="A105:D105"/>
    <mergeCell ref="B106:C106"/>
    <mergeCell ref="C107:D107"/>
    <mergeCell ref="C108:D108"/>
    <mergeCell ref="C109:D109"/>
    <mergeCell ref="C110:D110"/>
    <mergeCell ref="C111:D111"/>
    <mergeCell ref="A112:D112"/>
    <mergeCell ref="A119:D119"/>
    <mergeCell ref="B120:C120"/>
    <mergeCell ref="C121:D121"/>
    <mergeCell ref="C122:D122"/>
    <mergeCell ref="C123:D123"/>
    <mergeCell ref="A132:D132"/>
    <mergeCell ref="A133:D133"/>
    <mergeCell ref="A134:E134"/>
    <mergeCell ref="A135:D135"/>
    <mergeCell ref="B136:D136"/>
    <mergeCell ref="B137:D137"/>
    <mergeCell ref="B138:D138"/>
    <mergeCell ref="B139:D139"/>
    <mergeCell ref="B140:D140"/>
    <mergeCell ref="A141:C141"/>
    <mergeCell ref="B142:D142"/>
    <mergeCell ref="A143:D143"/>
    <mergeCell ref="J143:K143"/>
    <mergeCell ref="C14:C16"/>
    <mergeCell ref="F1:F26"/>
    <mergeCell ref="G53:G55"/>
    <mergeCell ref="H53:H55"/>
    <mergeCell ref="I1:I26"/>
    <mergeCell ref="O107:O111"/>
    <mergeCell ref="A1:E2"/>
    <mergeCell ref="A14:B16"/>
    <mergeCell ref="D14:E16"/>
    <mergeCell ref="A43:C45"/>
    <mergeCell ref="G61:H69"/>
    <mergeCell ref="A81:C84"/>
    <mergeCell ref="A113:C118"/>
    <mergeCell ref="A145:E149"/>
    <mergeCell ref="A151:E156"/>
    <mergeCell ref="A158:E161"/>
  </mergeCells>
  <hyperlinks>
    <hyperlink ref="B77" location="Plan2!A1" display="Aviso Prévio Trabalhado"/>
    <hyperlink ref="I77" location="Plan2!A1" display="M APÓS PRORROGAÇÃO = 0.194%"/>
  </hyperlinks>
  <pageMargins left="0.511805555555555" right="0.511805555555555" top="0.7875" bottom="0.7875" header="0.511805555555555" footer="0.511805555555555"/>
  <pageSetup paperSize="9" scale="52" firstPageNumber="0" orientation="portrait" useFirstPageNumber="1" horizontalDpi="300" verticalDpi="300"/>
  <headerFooter/>
  <rowBreaks count="2" manualBreakCount="2">
    <brk id="55" max="16383" man="1"/>
    <brk id="100" max="16383" man="1"/>
  </rowBreaks>
  <legacyDrawing r:id="rId2"/>
</worksheet>
</file>

<file path=docProps/app.xml><?xml version="1.0" encoding="utf-8"?>
<Properties xmlns="http://schemas.openxmlformats.org/officeDocument/2006/extended-properties" xmlns:vt="http://schemas.openxmlformats.org/officeDocument/2006/docPropsVTypes">
  <Application>LibreOffice/6.4.0.3$Windows_X86_64 LibreOffice_project/b0a288ab3d2d4774cb44b62f04d5d28733ac6df8</Application>
  <HeadingPairs>
    <vt:vector size="2" baseType="variant">
      <vt:variant>
        <vt:lpstr>工作表</vt:lpstr>
      </vt:variant>
      <vt:variant>
        <vt:i4>11</vt:i4>
      </vt:variant>
    </vt:vector>
  </HeadingPairs>
  <TitlesOfParts>
    <vt:vector size="11" baseType="lpstr">
      <vt:lpstr>Posto</vt:lpstr>
      <vt:lpstr>Informações iniciais</vt:lpstr>
      <vt:lpstr>Unifomes Posto</vt:lpstr>
      <vt:lpstr>Materiais e ferramentas</vt:lpstr>
      <vt:lpstr>EPI por posto</vt:lpstr>
      <vt:lpstr>Equipamentos</vt:lpstr>
      <vt:lpstr>Laudo</vt:lpstr>
      <vt:lpstr>Encarregado</vt:lpstr>
      <vt:lpstr>Servente de Limpeza</vt:lpstr>
      <vt:lpstr>Serv. de Limpeza Banheiro</vt:lpstr>
      <vt:lpstr>Metro Quadrado</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Profº Walter Gouvea</dc:creator>
  <cp:lastModifiedBy>Materiais 01</cp:lastModifiedBy>
  <cp:revision>323</cp:revision>
  <dcterms:created xsi:type="dcterms:W3CDTF">2017-09-20T01:52:00Z</dcterms:created>
  <cp:lastPrinted>2025-12-18T15:36:00Z</cp:lastPrinted>
  <dcterms:modified xsi:type="dcterms:W3CDTF">2026-01-14T15:50:18Z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ICV">
    <vt:lpwstr>D95EF9806FDE49A78EDAFD70F18A4EB0_13</vt:lpwstr>
  </property>
  <property fmtid="{D5CDD505-2E9C-101B-9397-08002B2CF9AE}" pid="6" name="KSOProductBuildVer">
    <vt:lpwstr>1046-12.2.0.23196</vt:lpwstr>
  </property>
  <property fmtid="{D5CDD505-2E9C-101B-9397-08002B2CF9AE}" pid="7" name="KSOReadingLayout">
    <vt:bool>false</vt:bool>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ies>
</file>